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Julho\"/>
    </mc:Choice>
  </mc:AlternateContent>
  <xr:revisionPtr revIDLastSave="0" documentId="13_ncr:1_{CD28E436-8A15-4419-91CA-CE864B48CA0A}" xr6:coauthVersionLast="47" xr6:coauthVersionMax="47" xr10:uidLastSave="{00000000-0000-0000-0000-000000000000}"/>
  <bookViews>
    <workbookView xWindow="-289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externalReferences>
    <externalReference r:id="rId17"/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" i="12" l="1"/>
  <c r="J41" i="12"/>
  <c r="N44" i="12"/>
  <c r="K3" i="12"/>
  <c r="H3" i="12"/>
  <c r="C2" i="10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I47" i="38"/>
  <c r="H47" i="38"/>
  <c r="G47" i="38"/>
  <c r="F47" i="38"/>
  <c r="E47" i="38"/>
  <c r="D47" i="38"/>
  <c r="I46" i="38"/>
  <c r="H46" i="38"/>
  <c r="G46" i="38"/>
  <c r="F46" i="38"/>
  <c r="E46" i="38"/>
  <c r="D46" i="38"/>
  <c r="I45" i="38"/>
  <c r="H45" i="38"/>
  <c r="G45" i="38"/>
  <c r="F45" i="38"/>
  <c r="E45" i="38"/>
  <c r="D45" i="38"/>
  <c r="I38" i="38"/>
  <c r="H38" i="38"/>
  <c r="G38" i="38"/>
  <c r="F38" i="38"/>
  <c r="E38" i="38"/>
  <c r="D38" i="38"/>
  <c r="I37" i="38"/>
  <c r="H37" i="38"/>
  <c r="G37" i="38"/>
  <c r="F37" i="38"/>
  <c r="E37" i="38"/>
  <c r="D37" i="38"/>
  <c r="I36" i="38"/>
  <c r="H36" i="38"/>
  <c r="G36" i="38"/>
  <c r="F36" i="38"/>
  <c r="E36" i="38"/>
  <c r="D36" i="38"/>
  <c r="I29" i="38"/>
  <c r="H29" i="38"/>
  <c r="G29" i="38"/>
  <c r="F29" i="38"/>
  <c r="E29" i="38"/>
  <c r="D29" i="38"/>
  <c r="I28" i="38"/>
  <c r="H28" i="38"/>
  <c r="G28" i="38"/>
  <c r="F28" i="38"/>
  <c r="E28" i="38"/>
  <c r="D28" i="38"/>
  <c r="I27" i="38"/>
  <c r="H27" i="38"/>
  <c r="G27" i="38"/>
  <c r="F27" i="38"/>
  <c r="E27" i="38"/>
  <c r="D27" i="38"/>
  <c r="I19" i="38"/>
  <c r="H19" i="38"/>
  <c r="G19" i="38"/>
  <c r="F19" i="38"/>
  <c r="E19" i="38"/>
  <c r="D19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F15" i="38"/>
  <c r="E15" i="38"/>
  <c r="D15" i="38"/>
  <c r="I14" i="38"/>
  <c r="H14" i="38"/>
  <c r="G14" i="38"/>
  <c r="F14" i="38"/>
  <c r="E14" i="38"/>
  <c r="D14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D9" i="38"/>
  <c r="I8" i="38"/>
  <c r="H8" i="38"/>
  <c r="G8" i="38"/>
  <c r="F8" i="38"/>
  <c r="E8" i="38"/>
  <c r="D8" i="38"/>
  <c r="I7" i="38"/>
  <c r="H7" i="38"/>
  <c r="G7" i="38"/>
  <c r="F7" i="38"/>
  <c r="E7" i="38"/>
  <c r="D7" i="38"/>
  <c r="I6" i="38"/>
  <c r="H6" i="38"/>
  <c r="G6" i="38"/>
  <c r="F6" i="38"/>
  <c r="E6" i="38"/>
  <c r="D6" i="38"/>
  <c r="F31" i="61"/>
  <c r="E31" i="61"/>
  <c r="D31" i="61"/>
  <c r="F29" i="61"/>
  <c r="E29" i="61"/>
  <c r="D29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5" i="61"/>
  <c r="E15" i="61"/>
  <c r="D15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F5" i="61"/>
  <c r="E5" i="61"/>
  <c r="D5" i="61"/>
  <c r="F44" i="51"/>
  <c r="E44" i="51"/>
  <c r="D44" i="51"/>
  <c r="F40" i="51"/>
  <c r="E40" i="51"/>
  <c r="D40" i="51"/>
  <c r="F39" i="51"/>
  <c r="E39" i="51"/>
  <c r="D39" i="51"/>
  <c r="F38" i="51"/>
  <c r="E38" i="51"/>
  <c r="D38" i="51"/>
  <c r="F36" i="51"/>
  <c r="E36" i="51"/>
  <c r="D36" i="51"/>
  <c r="F34" i="51"/>
  <c r="E34" i="51"/>
  <c r="D34" i="51"/>
  <c r="F33" i="51"/>
  <c r="E33" i="51"/>
  <c r="D33" i="51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6" i="51"/>
  <c r="E26" i="51"/>
  <c r="D26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D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E7" i="51"/>
  <c r="D7" i="51"/>
  <c r="F6" i="51"/>
  <c r="E6" i="51"/>
  <c r="D6" i="51"/>
  <c r="F5" i="51"/>
  <c r="E5" i="51"/>
  <c r="D5" i="51"/>
  <c r="F4" i="51"/>
  <c r="E4" i="51"/>
  <c r="D4" i="51"/>
  <c r="F10" i="13"/>
  <c r="E10" i="13"/>
  <c r="D10" i="13"/>
  <c r="F9" i="13"/>
  <c r="E9" i="13"/>
  <c r="D9" i="13"/>
  <c r="F8" i="13"/>
  <c r="E8" i="13"/>
  <c r="D8" i="13"/>
  <c r="F7" i="13"/>
  <c r="E7" i="13"/>
  <c r="D7" i="13"/>
  <c r="F4" i="13"/>
  <c r="E4" i="13"/>
  <c r="D4" i="13"/>
  <c r="E5" i="39"/>
  <c r="D5" i="39"/>
  <c r="D21" i="11"/>
  <c r="D20" i="11"/>
  <c r="D17" i="11"/>
  <c r="D14" i="11"/>
  <c r="D13" i="11"/>
  <c r="D12" i="11"/>
  <c r="D11" i="11"/>
  <c r="D10" i="11"/>
  <c r="D9" i="11"/>
  <c r="D8" i="11"/>
  <c r="D7" i="11"/>
  <c r="D6" i="11"/>
  <c r="D5" i="11"/>
  <c r="F37" i="10"/>
  <c r="D37" i="10"/>
  <c r="F36" i="10"/>
  <c r="D36" i="10"/>
  <c r="F33" i="10"/>
  <c r="D33" i="10"/>
  <c r="F31" i="10"/>
  <c r="D31" i="10"/>
  <c r="F30" i="10"/>
  <c r="D30" i="10"/>
  <c r="F29" i="10"/>
  <c r="D29" i="10"/>
  <c r="F28" i="10"/>
  <c r="D28" i="10"/>
  <c r="F27" i="10"/>
  <c r="D27" i="10"/>
  <c r="F26" i="10"/>
  <c r="D26" i="10"/>
  <c r="F25" i="10"/>
  <c r="D25" i="10"/>
  <c r="F24" i="10"/>
  <c r="D24" i="10"/>
  <c r="F22" i="10"/>
  <c r="D22" i="10"/>
  <c r="F20" i="10"/>
  <c r="D20" i="10"/>
  <c r="F19" i="10"/>
  <c r="D19" i="10"/>
  <c r="F18" i="10"/>
  <c r="D18" i="10"/>
  <c r="F17" i="10"/>
  <c r="D17" i="10"/>
  <c r="F16" i="10"/>
  <c r="D16" i="10"/>
  <c r="F15" i="10"/>
  <c r="D15" i="10"/>
  <c r="F14" i="10"/>
  <c r="D14" i="10"/>
  <c r="F13" i="10"/>
  <c r="D13" i="10"/>
  <c r="F12" i="10"/>
  <c r="D12" i="10"/>
  <c r="F11" i="10"/>
  <c r="D11" i="10"/>
  <c r="F10" i="10"/>
  <c r="D10" i="10"/>
  <c r="F9" i="10"/>
  <c r="D9" i="10"/>
  <c r="F8" i="10"/>
  <c r="D8" i="10"/>
  <c r="F7" i="10"/>
  <c r="D7" i="10"/>
  <c r="F6" i="10"/>
  <c r="D6" i="10"/>
  <c r="F5" i="10"/>
  <c r="D5" i="10"/>
  <c r="G23" i="50"/>
  <c r="F23" i="50"/>
  <c r="E23" i="50"/>
  <c r="D23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G7" i="50"/>
  <c r="F7" i="50"/>
  <c r="E7" i="50"/>
  <c r="D7" i="50"/>
  <c r="G5" i="50"/>
  <c r="F5" i="50"/>
  <c r="E5" i="50"/>
  <c r="D5" i="50"/>
  <c r="G23" i="9"/>
  <c r="F23" i="9"/>
  <c r="E23" i="9"/>
  <c r="D23" i="9"/>
  <c r="G21" i="9"/>
  <c r="F21" i="9"/>
  <c r="E21" i="9"/>
  <c r="D21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5" i="9"/>
  <c r="F5" i="9"/>
  <c r="E5" i="9"/>
  <c r="D5" i="9"/>
  <c r="F31" i="60"/>
  <c r="E31" i="60"/>
  <c r="D31" i="60"/>
  <c r="F30" i="60"/>
  <c r="E30" i="60"/>
  <c r="D30" i="60"/>
  <c r="F29" i="60"/>
  <c r="E29" i="60"/>
  <c r="D29" i="60"/>
  <c r="F27" i="60"/>
  <c r="E27" i="60"/>
  <c r="D27" i="60"/>
  <c r="F25" i="60"/>
  <c r="E25" i="60"/>
  <c r="D25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2" i="60"/>
  <c r="E12" i="60"/>
  <c r="D12" i="60"/>
  <c r="F10" i="60"/>
  <c r="E10" i="60"/>
  <c r="D10" i="60"/>
  <c r="F9" i="60"/>
  <c r="E9" i="60"/>
  <c r="D9" i="60"/>
  <c r="F8" i="60"/>
  <c r="E8" i="60"/>
  <c r="D8" i="60"/>
  <c r="F7" i="60"/>
  <c r="E7" i="60"/>
  <c r="D7" i="60"/>
  <c r="F6" i="60"/>
  <c r="E6" i="60"/>
  <c r="D6" i="60"/>
  <c r="F5" i="60"/>
  <c r="E5" i="60"/>
  <c r="D5" i="60"/>
  <c r="F3" i="60"/>
  <c r="E3" i="60"/>
  <c r="D3" i="60"/>
  <c r="D36" i="8"/>
  <c r="D35" i="8"/>
  <c r="D34" i="8"/>
  <c r="D33" i="8"/>
  <c r="D31" i="8"/>
  <c r="D29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F12" i="8"/>
  <c r="E12" i="8"/>
  <c r="D12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H46" i="32"/>
  <c r="G46" i="32"/>
  <c r="F46" i="32"/>
  <c r="E46" i="32"/>
  <c r="D46" i="32"/>
  <c r="H45" i="32"/>
  <c r="G45" i="32"/>
  <c r="F45" i="32"/>
  <c r="E45" i="32"/>
  <c r="D45" i="32"/>
  <c r="H44" i="32"/>
  <c r="G44" i="32"/>
  <c r="F44" i="32"/>
  <c r="E44" i="32"/>
  <c r="D44" i="32"/>
  <c r="H43" i="32"/>
  <c r="G43" i="32"/>
  <c r="F43" i="32"/>
  <c r="E43" i="32"/>
  <c r="D43" i="32"/>
  <c r="H42" i="32"/>
  <c r="G42" i="32"/>
  <c r="F42" i="32"/>
  <c r="E42" i="32"/>
  <c r="D42" i="32"/>
  <c r="H41" i="32"/>
  <c r="G41" i="32"/>
  <c r="F41" i="32"/>
  <c r="E41" i="32"/>
  <c r="D41" i="32"/>
  <c r="H39" i="32"/>
  <c r="G39" i="32"/>
  <c r="F39" i="32"/>
  <c r="E39" i="32"/>
  <c r="D39" i="32"/>
  <c r="H38" i="32"/>
  <c r="G38" i="32"/>
  <c r="F38" i="32"/>
  <c r="E38" i="32"/>
  <c r="D38" i="32"/>
  <c r="H36" i="32"/>
  <c r="G36" i="32"/>
  <c r="F36" i="32"/>
  <c r="E36" i="32"/>
  <c r="D36" i="32"/>
  <c r="H35" i="32"/>
  <c r="G35" i="32"/>
  <c r="F35" i="32"/>
  <c r="E35" i="32"/>
  <c r="D35" i="32"/>
  <c r="H34" i="32"/>
  <c r="G34" i="32"/>
  <c r="F34" i="32"/>
  <c r="E34" i="32"/>
  <c r="D34" i="32"/>
  <c r="H33" i="32"/>
  <c r="G33" i="32"/>
  <c r="F33" i="32"/>
  <c r="E33" i="32"/>
  <c r="D33" i="32"/>
  <c r="H32" i="32"/>
  <c r="G32" i="32"/>
  <c r="F32" i="32"/>
  <c r="E32" i="32"/>
  <c r="D32" i="32"/>
  <c r="H31" i="32"/>
  <c r="G31" i="32"/>
  <c r="F31" i="32"/>
  <c r="E31" i="32"/>
  <c r="D31" i="32"/>
  <c r="H30" i="32"/>
  <c r="G30" i="32"/>
  <c r="F30" i="32"/>
  <c r="E30" i="32"/>
  <c r="D30" i="32"/>
  <c r="H29" i="32"/>
  <c r="G29" i="32"/>
  <c r="F29" i="32"/>
  <c r="E29" i="32"/>
  <c r="D29" i="32"/>
  <c r="H28" i="32"/>
  <c r="G28" i="32"/>
  <c r="F28" i="32"/>
  <c r="E28" i="32"/>
  <c r="D28" i="32"/>
  <c r="H27" i="32"/>
  <c r="G27" i="32"/>
  <c r="F27" i="32"/>
  <c r="E27" i="32"/>
  <c r="D27" i="32"/>
  <c r="H26" i="32"/>
  <c r="G26" i="32"/>
  <c r="F26" i="32"/>
  <c r="E26" i="32"/>
  <c r="D26" i="32"/>
  <c r="H25" i="32"/>
  <c r="G25" i="32"/>
  <c r="F25" i="32"/>
  <c r="E25" i="32"/>
  <c r="D25" i="32"/>
  <c r="H24" i="32"/>
  <c r="G24" i="32"/>
  <c r="F24" i="32"/>
  <c r="E24" i="32"/>
  <c r="D24" i="32"/>
  <c r="H23" i="32"/>
  <c r="G23" i="32"/>
  <c r="F23" i="32"/>
  <c r="E23" i="32"/>
  <c r="D23" i="32"/>
  <c r="H22" i="32"/>
  <c r="G22" i="32"/>
  <c r="F22" i="32"/>
  <c r="E22" i="32"/>
  <c r="D22" i="32"/>
  <c r="H21" i="32"/>
  <c r="G21" i="32"/>
  <c r="F21" i="32"/>
  <c r="E21" i="32"/>
  <c r="D21" i="32"/>
  <c r="H20" i="32"/>
  <c r="G20" i="32"/>
  <c r="F20" i="32"/>
  <c r="E20" i="32"/>
  <c r="D20" i="32"/>
  <c r="H19" i="32"/>
  <c r="G19" i="32"/>
  <c r="F19" i="32"/>
  <c r="E19" i="32"/>
  <c r="D19" i="32"/>
  <c r="H18" i="32"/>
  <c r="G18" i="32"/>
  <c r="F18" i="32"/>
  <c r="E18" i="32"/>
  <c r="D18" i="32"/>
  <c r="H17" i="32"/>
  <c r="G17" i="32"/>
  <c r="F17" i="32"/>
  <c r="E17" i="32"/>
  <c r="D17" i="32"/>
  <c r="H16" i="32"/>
  <c r="G16" i="32"/>
  <c r="F16" i="32"/>
  <c r="E16" i="32"/>
  <c r="D16" i="32"/>
  <c r="H15" i="32"/>
  <c r="G15" i="32"/>
  <c r="F15" i="32"/>
  <c r="E15" i="32"/>
  <c r="D15" i="32"/>
  <c r="H14" i="32"/>
  <c r="G14" i="32"/>
  <c r="F14" i="32"/>
  <c r="E14" i="32"/>
  <c r="D14" i="32"/>
  <c r="H13" i="32"/>
  <c r="G13" i="32"/>
  <c r="F13" i="32"/>
  <c r="E13" i="32"/>
  <c r="D13" i="32"/>
  <c r="H12" i="32"/>
  <c r="G12" i="32"/>
  <c r="F12" i="32"/>
  <c r="E12" i="32"/>
  <c r="D12" i="32"/>
  <c r="H11" i="32"/>
  <c r="G11" i="32"/>
  <c r="F11" i="32"/>
  <c r="E11" i="32"/>
  <c r="D11" i="32"/>
  <c r="H10" i="32"/>
  <c r="G10" i="32"/>
  <c r="F10" i="32"/>
  <c r="E10" i="32"/>
  <c r="D10" i="32"/>
  <c r="H9" i="32"/>
  <c r="G9" i="32"/>
  <c r="F9" i="32"/>
  <c r="E9" i="32"/>
  <c r="D9" i="32"/>
  <c r="H8" i="32"/>
  <c r="G8" i="32"/>
  <c r="F8" i="32"/>
  <c r="E8" i="32"/>
  <c r="D8" i="32"/>
  <c r="H7" i="32"/>
  <c r="G7" i="32"/>
  <c r="F7" i="32"/>
  <c r="E7" i="32"/>
  <c r="D7" i="32"/>
  <c r="H6" i="32"/>
  <c r="G6" i="32"/>
  <c r="F6" i="32"/>
  <c r="E6" i="32"/>
  <c r="D6" i="32"/>
  <c r="H5" i="32"/>
  <c r="G5" i="32"/>
  <c r="F5" i="32"/>
  <c r="E5" i="32"/>
  <c r="D5" i="32"/>
  <c r="E2" i="53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  <c r="D40" i="12" l="1"/>
  <c r="D41" i="12"/>
  <c r="D10" i="12"/>
  <c r="L21" i="12"/>
  <c r="M26" i="12"/>
  <c r="M40" i="12"/>
  <c r="L41" i="12"/>
  <c r="L12" i="12"/>
  <c r="K28" i="12"/>
  <c r="K41" i="12"/>
  <c r="L28" i="12"/>
  <c r="L44" i="12"/>
  <c r="K6" i="12"/>
  <c r="M12" i="12"/>
  <c r="M21" i="12"/>
  <c r="L6" i="12"/>
  <c r="K15" i="12"/>
  <c r="K22" i="12"/>
  <c r="M6" i="12"/>
  <c r="L15" i="12"/>
  <c r="K7" i="12"/>
  <c r="M15" i="12"/>
  <c r="L22" i="12"/>
  <c r="M28" i="12"/>
  <c r="L7" i="12"/>
  <c r="K16" i="12"/>
  <c r="K44" i="12"/>
  <c r="M22" i="12"/>
  <c r="M7" i="12"/>
  <c r="L16" i="12"/>
  <c r="K8" i="12"/>
  <c r="M16" i="12"/>
  <c r="L31" i="12"/>
  <c r="L8" i="12"/>
  <c r="K23" i="12"/>
  <c r="M31" i="12"/>
  <c r="M8" i="12"/>
  <c r="K17" i="12"/>
  <c r="L23" i="12"/>
  <c r="K32" i="12"/>
  <c r="K10" i="12"/>
  <c r="L17" i="12"/>
  <c r="M23" i="12"/>
  <c r="L32" i="12"/>
  <c r="L10" i="12"/>
  <c r="M17" i="12"/>
  <c r="K24" i="12"/>
  <c r="K18" i="12"/>
  <c r="L24" i="12"/>
  <c r="M32" i="12"/>
  <c r="M10" i="12"/>
  <c r="L18" i="12"/>
  <c r="M24" i="12"/>
  <c r="K33" i="12"/>
  <c r="M18" i="12"/>
  <c r="K25" i="12"/>
  <c r="L33" i="12"/>
  <c r="M41" i="12"/>
  <c r="K11" i="12"/>
  <c r="K20" i="12"/>
  <c r="L25" i="12"/>
  <c r="K36" i="12"/>
  <c r="M36" i="12"/>
  <c r="L11" i="12"/>
  <c r="M25" i="12"/>
  <c r="M33" i="12"/>
  <c r="L36" i="12"/>
  <c r="K40" i="12"/>
  <c r="M44" i="12"/>
  <c r="L20" i="12"/>
  <c r="K26" i="12"/>
  <c r="K34" i="12"/>
  <c r="M11" i="12"/>
  <c r="L34" i="12"/>
  <c r="M20" i="12"/>
  <c r="L26" i="12"/>
  <c r="M34" i="12"/>
  <c r="K21" i="12"/>
  <c r="L40" i="12"/>
  <c r="K31" i="12"/>
  <c r="K12" i="12"/>
  <c r="L14" i="12" l="1"/>
  <c r="M5" i="12"/>
  <c r="M30" i="12"/>
  <c r="K14" i="12"/>
  <c r="L5" i="12"/>
  <c r="M9" i="12"/>
  <c r="L30" i="12"/>
  <c r="K5" i="12"/>
  <c r="L9" i="12"/>
  <c r="K30" i="12"/>
  <c r="K9" i="12"/>
  <c r="M14" i="12"/>
  <c r="M19" i="12"/>
  <c r="L19" i="12"/>
  <c r="M35" i="12"/>
  <c r="K35" i="12"/>
  <c r="L35" i="12"/>
  <c r="K13" i="12" l="1"/>
  <c r="K19" i="12"/>
  <c r="K4" i="12"/>
  <c r="L4" i="12" l="1"/>
  <c r="L13" i="12"/>
  <c r="K27" i="12"/>
  <c r="K29" i="12"/>
  <c r="M4" i="12"/>
  <c r="M13" i="12"/>
  <c r="L27" i="12"/>
  <c r="L29" i="12"/>
  <c r="M27" i="12"/>
  <c r="M29" i="12"/>
  <c r="K38" i="12"/>
  <c r="M38" i="12" l="1"/>
  <c r="L38" i="12"/>
  <c r="F21" i="12" l="1"/>
  <c r="F22" i="12"/>
  <c r="F23" i="12"/>
  <c r="F24" i="12"/>
  <c r="F25" i="12"/>
  <c r="E14" i="11" l="1"/>
  <c r="E10" i="11"/>
  <c r="E6" i="11"/>
  <c r="E13" i="11"/>
  <c r="E9" i="11"/>
  <c r="E5" i="11"/>
  <c r="E21" i="11"/>
  <c r="E12" i="11"/>
  <c r="E8" i="11"/>
  <c r="E37" i="10"/>
  <c r="E20" i="11"/>
  <c r="E11" i="11"/>
  <c r="E7" i="11"/>
  <c r="E36" i="10"/>
  <c r="E17" i="11" l="1"/>
  <c r="F10" i="11"/>
  <c r="F5" i="11"/>
  <c r="F8" i="11"/>
  <c r="F17" i="11"/>
  <c r="F9" i="11"/>
  <c r="F7" i="11"/>
  <c r="F20" i="11"/>
  <c r="F6" i="11"/>
  <c r="F14" i="11"/>
  <c r="F11" i="11"/>
  <c r="F12" i="11"/>
  <c r="F13" i="11"/>
  <c r="F21" i="11"/>
  <c r="E10" i="10" l="1"/>
  <c r="E16" i="8" l="1"/>
  <c r="G6" i="12" l="1"/>
  <c r="G7" i="12"/>
  <c r="G8" i="12"/>
  <c r="G10" i="12"/>
  <c r="G11" i="12"/>
  <c r="G12" i="12"/>
  <c r="G15" i="12"/>
  <c r="G16" i="12"/>
  <c r="G17" i="12"/>
  <c r="G18" i="12"/>
  <c r="G20" i="12"/>
  <c r="G21" i="12"/>
  <c r="G22" i="12"/>
  <c r="G23" i="12"/>
  <c r="G24" i="12"/>
  <c r="G25" i="12"/>
  <c r="G26" i="12"/>
  <c r="G28" i="12"/>
  <c r="G31" i="12"/>
  <c r="G32" i="12"/>
  <c r="G33" i="12"/>
  <c r="G34" i="12"/>
  <c r="G36" i="12"/>
  <c r="G40" i="12"/>
  <c r="G41" i="12"/>
  <c r="G44" i="12"/>
  <c r="J6" i="12"/>
  <c r="J7" i="12"/>
  <c r="J8" i="12"/>
  <c r="J10" i="12"/>
  <c r="J11" i="12"/>
  <c r="J12" i="12"/>
  <c r="J15" i="12"/>
  <c r="J16" i="12"/>
  <c r="J17" i="12"/>
  <c r="J18" i="12"/>
  <c r="J20" i="12"/>
  <c r="J21" i="12"/>
  <c r="J22" i="12"/>
  <c r="J23" i="12"/>
  <c r="J24" i="12"/>
  <c r="J25" i="12"/>
  <c r="J26" i="12"/>
  <c r="J28" i="12"/>
  <c r="J31" i="12"/>
  <c r="J32" i="12"/>
  <c r="J33" i="12"/>
  <c r="J34" i="12"/>
  <c r="J36" i="12"/>
  <c r="J40" i="12"/>
  <c r="J44" i="12"/>
  <c r="J19" i="12" l="1"/>
  <c r="J9" i="12"/>
  <c r="J5" i="12"/>
  <c r="G19" i="12"/>
  <c r="G35" i="12"/>
  <c r="G30" i="12"/>
  <c r="G14" i="12"/>
  <c r="G9" i="12"/>
  <c r="G5" i="12"/>
  <c r="J35" i="12"/>
  <c r="J30" i="12"/>
  <c r="J14" i="12"/>
  <c r="J27" i="12" l="1"/>
  <c r="J29" i="12"/>
  <c r="G4" i="12"/>
  <c r="G13" i="12"/>
  <c r="G27" i="12"/>
  <c r="G29" i="12"/>
  <c r="J4" i="12"/>
  <c r="J13" i="12"/>
  <c r="G38" i="12" l="1"/>
  <c r="J38" i="12"/>
  <c r="E19" i="10" l="1"/>
  <c r="E7" i="10"/>
  <c r="E8" i="10"/>
  <c r="E9" i="10"/>
  <c r="E14" i="10"/>
  <c r="E15" i="10"/>
  <c r="E16" i="10"/>
  <c r="E17" i="10"/>
  <c r="E11" i="10"/>
  <c r="E20" i="10"/>
  <c r="E25" i="10"/>
  <c r="E28" i="10"/>
  <c r="E29" i="10"/>
  <c r="E30" i="10"/>
  <c r="G16" i="10"/>
  <c r="D6" i="12"/>
  <c r="D7" i="12"/>
  <c r="D8" i="12"/>
  <c r="D11" i="12"/>
  <c r="D12" i="12"/>
  <c r="D15" i="12"/>
  <c r="D16" i="12"/>
  <c r="D17" i="12"/>
  <c r="D18" i="12"/>
  <c r="D20" i="12"/>
  <c r="D21" i="12"/>
  <c r="D22" i="12"/>
  <c r="D23" i="12"/>
  <c r="D24" i="12"/>
  <c r="D25" i="12"/>
  <c r="D26" i="12"/>
  <c r="E6" i="12"/>
  <c r="E7" i="12"/>
  <c r="E8" i="12"/>
  <c r="E10" i="12"/>
  <c r="E11" i="12"/>
  <c r="E12" i="12"/>
  <c r="E15" i="12"/>
  <c r="E16" i="12"/>
  <c r="E17" i="12"/>
  <c r="E18" i="12"/>
  <c r="E20" i="12"/>
  <c r="E21" i="12"/>
  <c r="E22" i="12"/>
  <c r="E23" i="12"/>
  <c r="E24" i="12"/>
  <c r="E25" i="12"/>
  <c r="E26" i="12"/>
  <c r="F36" i="12"/>
  <c r="H36" i="12"/>
  <c r="I36" i="12"/>
  <c r="D36" i="12"/>
  <c r="E36" i="12"/>
  <c r="E28" i="12"/>
  <c r="E31" i="12"/>
  <c r="E32" i="12"/>
  <c r="E33" i="12"/>
  <c r="E34" i="12"/>
  <c r="F6" i="12"/>
  <c r="F7" i="12"/>
  <c r="F8" i="12"/>
  <c r="F10" i="12"/>
  <c r="F11" i="12"/>
  <c r="F12" i="12"/>
  <c r="F15" i="12"/>
  <c r="F16" i="12"/>
  <c r="F17" i="12"/>
  <c r="F18" i="12"/>
  <c r="F26" i="12"/>
  <c r="F28" i="12"/>
  <c r="F31" i="12"/>
  <c r="F32" i="12"/>
  <c r="F33" i="12"/>
  <c r="F34" i="12"/>
  <c r="H6" i="12"/>
  <c r="H7" i="12"/>
  <c r="H8" i="12"/>
  <c r="H10" i="12"/>
  <c r="H11" i="12"/>
  <c r="H12" i="12"/>
  <c r="H15" i="12"/>
  <c r="H16" i="12"/>
  <c r="H17" i="12"/>
  <c r="H18" i="12"/>
  <c r="H20" i="12"/>
  <c r="H21" i="12"/>
  <c r="H22" i="12"/>
  <c r="H23" i="12"/>
  <c r="H24" i="12"/>
  <c r="H25" i="12"/>
  <c r="H26" i="12"/>
  <c r="H28" i="12"/>
  <c r="H31" i="12"/>
  <c r="H32" i="12"/>
  <c r="H33" i="12"/>
  <c r="H34" i="12"/>
  <c r="I6" i="12"/>
  <c r="I7" i="12"/>
  <c r="I8" i="12"/>
  <c r="I10" i="12"/>
  <c r="I11" i="12"/>
  <c r="I12" i="12"/>
  <c r="I15" i="12"/>
  <c r="I16" i="12"/>
  <c r="I17" i="12"/>
  <c r="I18" i="12"/>
  <c r="I20" i="12"/>
  <c r="I21" i="12"/>
  <c r="I22" i="12"/>
  <c r="I23" i="12"/>
  <c r="I24" i="12"/>
  <c r="I25" i="12"/>
  <c r="I26" i="12"/>
  <c r="I28" i="12"/>
  <c r="I31" i="12"/>
  <c r="I32" i="12"/>
  <c r="I33" i="12"/>
  <c r="I34" i="12"/>
  <c r="I44" i="12"/>
  <c r="H44" i="12"/>
  <c r="F44" i="12"/>
  <c r="E44" i="12"/>
  <c r="D44" i="12"/>
  <c r="I41" i="12"/>
  <c r="H41" i="12"/>
  <c r="F41" i="12"/>
  <c r="E41" i="12"/>
  <c r="I40" i="12"/>
  <c r="H40" i="12"/>
  <c r="F40" i="12"/>
  <c r="E40" i="12"/>
  <c r="D34" i="12"/>
  <c r="D33" i="12"/>
  <c r="D32" i="12"/>
  <c r="D31" i="12"/>
  <c r="G31" i="10"/>
  <c r="G30" i="10"/>
  <c r="G29" i="10"/>
  <c r="G28" i="10"/>
  <c r="E27" i="10"/>
  <c r="E24" i="8"/>
  <c r="E21" i="8"/>
  <c r="G10" i="10" l="1"/>
  <c r="G20" i="10"/>
  <c r="G25" i="10"/>
  <c r="F19" i="12"/>
  <c r="F20" i="12"/>
  <c r="H31" i="10"/>
  <c r="H20" i="10"/>
  <c r="E31" i="10"/>
  <c r="F24" i="8"/>
  <c r="G14" i="10"/>
  <c r="G15" i="10"/>
  <c r="H14" i="10"/>
  <c r="N36" i="12"/>
  <c r="F5" i="12"/>
  <c r="H5" i="12"/>
  <c r="F30" i="12"/>
  <c r="E30" i="12"/>
  <c r="F9" i="12"/>
  <c r="E14" i="12"/>
  <c r="I14" i="12"/>
  <c r="E18" i="10"/>
  <c r="I19" i="12"/>
  <c r="E19" i="12"/>
  <c r="H19" i="12"/>
  <c r="D19" i="12"/>
  <c r="E13" i="10"/>
  <c r="H36" i="10"/>
  <c r="I30" i="12"/>
  <c r="G7" i="10"/>
  <c r="H37" i="10"/>
  <c r="H35" i="12"/>
  <c r="I35" i="12"/>
  <c r="H17" i="10"/>
  <c r="I5" i="12"/>
  <c r="G36" i="10"/>
  <c r="E35" i="12"/>
  <c r="N11" i="12"/>
  <c r="N24" i="12"/>
  <c r="F14" i="12"/>
  <c r="F35" i="12"/>
  <c r="N26" i="12"/>
  <c r="F21" i="8"/>
  <c r="H16" i="10"/>
  <c r="D14" i="12"/>
  <c r="H9" i="12"/>
  <c r="N10" i="12"/>
  <c r="N18" i="12"/>
  <c r="N23" i="12"/>
  <c r="G17" i="10"/>
  <c r="N31" i="12"/>
  <c r="N34" i="12"/>
  <c r="N22" i="12"/>
  <c r="N17" i="12"/>
  <c r="E36" i="8"/>
  <c r="E9" i="12"/>
  <c r="G9" i="10"/>
  <c r="N41" i="12"/>
  <c r="H30" i="12"/>
  <c r="N20" i="12"/>
  <c r="G37" i="10"/>
  <c r="N33" i="12"/>
  <c r="I9" i="12"/>
  <c r="N7" i="12"/>
  <c r="N21" i="12"/>
  <c r="N8" i="12"/>
  <c r="E26" i="10"/>
  <c r="N32" i="12"/>
  <c r="E22" i="8"/>
  <c r="E26" i="8"/>
  <c r="N25" i="12"/>
  <c r="D5" i="12"/>
  <c r="G8" i="10"/>
  <c r="N40" i="12"/>
  <c r="D9" i="12"/>
  <c r="D30" i="12"/>
  <c r="E27" i="8"/>
  <c r="D35" i="12"/>
  <c r="H14" i="12"/>
  <c r="N12" i="12"/>
  <c r="N6" i="12"/>
  <c r="E17" i="8"/>
  <c r="E6" i="10" l="1"/>
  <c r="E5" i="12"/>
  <c r="H8" i="10"/>
  <c r="H28" i="10"/>
  <c r="H15" i="10"/>
  <c r="H9" i="10"/>
  <c r="H7" i="10"/>
  <c r="N15" i="12"/>
  <c r="H25" i="10"/>
  <c r="H30" i="10"/>
  <c r="H29" i="10"/>
  <c r="N16" i="12"/>
  <c r="H10" i="10"/>
  <c r="H11" i="10"/>
  <c r="H19" i="10"/>
  <c r="G11" i="10"/>
  <c r="G19" i="10"/>
  <c r="G18" i="10"/>
  <c r="E12" i="10"/>
  <c r="G13" i="10"/>
  <c r="F17" i="8"/>
  <c r="F22" i="8"/>
  <c r="F16" i="8"/>
  <c r="H13" i="12"/>
  <c r="D13" i="12"/>
  <c r="F36" i="8"/>
  <c r="E24" i="10"/>
  <c r="D28" i="12"/>
  <c r="E15" i="8"/>
  <c r="N35" i="12"/>
  <c r="N30" i="12"/>
  <c r="D29" i="12"/>
  <c r="G27" i="10"/>
  <c r="N14" i="12" l="1"/>
  <c r="G6" i="10"/>
  <c r="H6" i="10"/>
  <c r="N5" i="12"/>
  <c r="N9" i="12"/>
  <c r="E25" i="8"/>
  <c r="F4" i="12"/>
  <c r="F13" i="12"/>
  <c r="N19" i="12"/>
  <c r="H18" i="10"/>
  <c r="H27" i="10"/>
  <c r="H13" i="10"/>
  <c r="H27" i="12"/>
  <c r="H29" i="12"/>
  <c r="I27" i="12"/>
  <c r="I29" i="12"/>
  <c r="E19" i="8"/>
  <c r="E20" i="8"/>
  <c r="E27" i="12"/>
  <c r="E29" i="12"/>
  <c r="I4" i="12"/>
  <c r="I13" i="12"/>
  <c r="E4" i="12"/>
  <c r="E13" i="12"/>
  <c r="F27" i="12"/>
  <c r="F29" i="12"/>
  <c r="F20" i="8"/>
  <c r="F26" i="8"/>
  <c r="F19" i="8"/>
  <c r="F27" i="8"/>
  <c r="F15" i="8"/>
  <c r="E23" i="8"/>
  <c r="N13" i="12"/>
  <c r="D4" i="12"/>
  <c r="N28" i="12"/>
  <c r="N29" i="12"/>
  <c r="D27" i="12"/>
  <c r="G26" i="10"/>
  <c r="F38" i="12" l="1"/>
  <c r="E38" i="12"/>
  <c r="H38" i="12"/>
  <c r="H4" i="12"/>
  <c r="H26" i="10"/>
  <c r="H12" i="10"/>
  <c r="I38" i="12"/>
  <c r="G12" i="10"/>
  <c r="E5" i="10"/>
  <c r="E14" i="8"/>
  <c r="E18" i="8"/>
  <c r="E33" i="10"/>
  <c r="E22" i="10"/>
  <c r="F25" i="8"/>
  <c r="F18" i="8"/>
  <c r="E29" i="8"/>
  <c r="G5" i="10"/>
  <c r="G24" i="10"/>
  <c r="N27" i="12"/>
  <c r="D38" i="12"/>
  <c r="H24" i="10" l="1"/>
  <c r="E34" i="8"/>
  <c r="H5" i="10"/>
  <c r="N4" i="12"/>
  <c r="F23" i="8"/>
  <c r="F14" i="8"/>
  <c r="E33" i="8"/>
  <c r="N38" i="12"/>
  <c r="G33" i="10"/>
  <c r="H33" i="10" l="1"/>
  <c r="H22" i="10"/>
  <c r="G22" i="10"/>
  <c r="F34" i="8"/>
  <c r="F29" i="8" l="1"/>
  <c r="E31" i="8"/>
  <c r="F33" i="8"/>
  <c r="F31" i="8" l="1"/>
  <c r="E35" i="8" l="1"/>
  <c r="F35" i="8"/>
</calcChain>
</file>

<file path=xl/sharedStrings.xml><?xml version="1.0" encoding="utf-8"?>
<sst xmlns="http://schemas.openxmlformats.org/spreadsheetml/2006/main" count="123" uniqueCount="101">
  <si>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</si>
  <si>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</si>
  <si>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</si>
  <si>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</si>
  <si>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</si>
  <si>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</si>
  <si>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</si>
  <si>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</si>
  <si>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</si>
  <si>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</si>
  <si>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</si>
  <si>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</si>
  <si>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</si>
  <si>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</si>
  <si>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</si>
  <si>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</si>
  <si>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</si>
  <si>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</si>
  <si>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</si>
  <si>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</si>
  <si>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</si>
  <si>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</si>
  <si>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</si>
  <si>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</si>
  <si>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</si>
  <si>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</si>
  <si>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</si>
  <si>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</si>
  <si>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</si>
  <si>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</si>
  <si>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</si>
  <si>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</si>
  <si>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</si>
  <si>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</si>
  <si>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</si>
  <si>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</si>
  <si>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</si>
  <si>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</si>
  <si>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</si>
  <si>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</si>
  <si>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</si>
  <si>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</si>
  <si>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</si>
  <si>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</si>
  <si>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</si>
  <si>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</si>
  <si>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</si>
  <si>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</si>
  <si>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</si>
  <si>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</si>
  <si>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</si>
  <si>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</si>
  <si>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</si>
  <si>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</si>
  <si>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</si>
  <si>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</si>
  <si>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</si>
  <si>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</si>
  <si>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</si>
  <si>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</si>
  <si>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</si>
  <si>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</si>
  <si>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</si>
  <si>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</si>
  <si>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</si>
  <si>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</si>
  <si>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</si>
  <si>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Planeamento, Recursos e Infraestruturas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</si>
  <si>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</si>
  <si>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</si>
  <si>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</si>
  <si>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</si>
  <si>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</si>
  <si>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</si>
  <si>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</si>
  <si>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</si>
  <si>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</si>
  <si>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</si>
  <si>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</si>
  <si>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</si>
  <si>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</si>
  <si>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</si>
  <si>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</si>
  <si>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EHTM-Escola de Hotelaria e Turismo da Madeira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</si>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</sst>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0" fillId="0" borderId="0" xfId="0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08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deiragov-my.sharepoint.com/personal/hugo_costa_madeira_gov_pt/Documents/Documentos/DROC/Pagamentos%20em%20atraso/2025/Julho/MPA_Julho_2025.xlsx" TargetMode="External"/><Relationship Id="rId1" Type="http://schemas.openxmlformats.org/officeDocument/2006/relationships/externalLinkPath" Target="https://madeiragov-my.sharepoint.com/personal/hugo_costa_madeira_gov_pt/Documents/Documentos/DROC/Pagamentos%20em%20atraso/2025/Julho/MPA_Julho_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ugo.costa\Disco\Boletim%20mensal\2025\Julho\Julho_2025.xlsx" TargetMode="External"/><Relationship Id="rId1" Type="http://schemas.openxmlformats.org/officeDocument/2006/relationships/externalLinkPath" Target="Julho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TAC"/>
      <sheetName val="SREC"/>
      <sheetName val="SRS"/>
      <sheetName val="SRF"/>
      <sheetName val="SRAP"/>
      <sheetName val="SRITJ"/>
      <sheetName val="SREI"/>
      <sheetName val="MPA_Julho_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CT1">
            <v>45839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"/>
      <sheetName val="ORG_n1"/>
      <sheetName val="CF"/>
      <sheetName val="Adm R"/>
      <sheetName val="Análise"/>
      <sheetName val="DGO_N_Covid"/>
      <sheetName val="DGO__N1"/>
      <sheetName val="DGO_N"/>
      <sheetName val="REC N1"/>
      <sheetName val="DOREC"/>
      <sheetName val="Desp_N1"/>
      <sheetName val="UKR"/>
      <sheetName val="DODES"/>
      <sheetName val="Síntese Global"/>
      <sheetName val="D_SFA"/>
      <sheetName val="R_SFA"/>
      <sheetName val="RAM_CP (REPORTE)"/>
      <sheetName val="Caderno_SIGO"/>
      <sheetName val="GOV mensal-acumulado"/>
      <sheetName val="COVID"/>
      <sheetName val="Consolidado_Q1"/>
      <sheetName val="GRF"/>
      <sheetName val="Global_Est_Q2_3"/>
      <sheetName val="R_Est_Q4_5"/>
      <sheetName val="D_Est ECO_Q6"/>
      <sheetName val="D_Est_Func_Q7"/>
      <sheetName val="D_Est_Org_Q8"/>
      <sheetName val="Saldo_Global EPR_Q9"/>
      <sheetName val="SFA acumulado_Q10_11"/>
      <sheetName val="SFA+EPR mensal-acumulado_Q12"/>
      <sheetName val="Gov+SFA+EPR_Q13_14"/>
      <sheetName val="Compromissos_Q15_16_17_18"/>
      <sheetName val="Orgânica"/>
      <sheetName val="Pagamentos_Atraso (SI)"/>
      <sheetName val="Pagamentos_Atraso (SFA_EPR)"/>
      <sheetName val="Gloss"/>
      <sheetName val="Gloss_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7">
          <cell r="M67">
            <v>869300.3812200001</v>
          </cell>
          <cell r="N67">
            <v>361094.38540999993</v>
          </cell>
          <cell r="O67">
            <v>242779.37047000005</v>
          </cell>
          <cell r="P67">
            <v>953800.39226000034</v>
          </cell>
          <cell r="R67">
            <v>9.471029137683761</v>
          </cell>
        </row>
        <row r="68">
          <cell r="M68">
            <v>195670.14759000001</v>
          </cell>
          <cell r="N68">
            <v>0</v>
          </cell>
          <cell r="O68">
            <v>0</v>
          </cell>
          <cell r="P68">
            <v>195670.14759000001</v>
          </cell>
          <cell r="R68">
            <v>20.336487587231677</v>
          </cell>
        </row>
        <row r="69">
          <cell r="M69">
            <v>446850.52322000015</v>
          </cell>
          <cell r="N69">
            <v>0</v>
          </cell>
          <cell r="O69">
            <v>0</v>
          </cell>
          <cell r="P69">
            <v>446850.52322000015</v>
          </cell>
          <cell r="R69">
            <v>4.7004838934009197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226779.71041</v>
          </cell>
          <cell r="N71">
            <v>361094.38540999993</v>
          </cell>
          <cell r="O71">
            <v>242779.37047000005</v>
          </cell>
          <cell r="P71">
            <v>306550.74279000005</v>
          </cell>
          <cell r="R71">
            <v>19.868586695646929</v>
          </cell>
        </row>
        <row r="72">
          <cell r="M72">
            <v>198458.98105999999</v>
          </cell>
          <cell r="N72">
            <v>351091.78630999994</v>
          </cell>
          <cell r="O72">
            <v>207770.72868000006</v>
          </cell>
          <cell r="P72">
            <v>233236.29526000022</v>
          </cell>
          <cell r="R72">
            <v>28.398890415624088</v>
          </cell>
        </row>
        <row r="73">
          <cell r="M73">
            <v>195037.03899999999</v>
          </cell>
          <cell r="N73">
            <v>1045.9884500000001</v>
          </cell>
          <cell r="O73">
            <v>0</v>
          </cell>
          <cell r="P73">
            <v>196083.02744999999</v>
          </cell>
          <cell r="R73">
            <v>26.279924561200339</v>
          </cell>
        </row>
        <row r="74">
          <cell r="M74">
            <v>0</v>
          </cell>
          <cell r="N74">
            <v>317563.81844999979</v>
          </cell>
          <cell r="O74">
            <v>206521.38234000007</v>
          </cell>
          <cell r="P74">
            <v>0</v>
          </cell>
          <cell r="R74">
            <v>0</v>
          </cell>
        </row>
        <row r="75">
          <cell r="P75">
            <v>4728.9786600001098</v>
          </cell>
        </row>
        <row r="76">
          <cell r="M76">
            <v>102218.38601000002</v>
          </cell>
          <cell r="N76">
            <v>4135.1541399999996</v>
          </cell>
          <cell r="O76">
            <v>49388.282449999992</v>
          </cell>
          <cell r="P76">
            <v>130600.50795000001</v>
          </cell>
          <cell r="R76">
            <v>19.251688878331507</v>
          </cell>
        </row>
        <row r="77">
          <cell r="M77">
            <v>1457.8468400000002</v>
          </cell>
          <cell r="N77">
            <v>0</v>
          </cell>
          <cell r="O77">
            <v>1468.9999700000001</v>
          </cell>
          <cell r="P77">
            <v>2926.84681</v>
          </cell>
          <cell r="R77">
            <v>159.15306541394946</v>
          </cell>
        </row>
        <row r="78">
          <cell r="M78">
            <v>98085.049170000028</v>
          </cell>
          <cell r="N78">
            <v>4067.3422099999993</v>
          </cell>
          <cell r="O78">
            <v>47857.022309999993</v>
          </cell>
          <cell r="P78">
            <v>120187.29602000001</v>
          </cell>
          <cell r="R78">
            <v>16.865422709268785</v>
          </cell>
        </row>
        <row r="79">
          <cell r="M79">
            <v>71741.436680000013</v>
          </cell>
          <cell r="N79">
            <v>0</v>
          </cell>
          <cell r="O79">
            <v>0</v>
          </cell>
          <cell r="P79">
            <v>71741.436680000013</v>
          </cell>
          <cell r="R79">
            <v>-11.697237476047306</v>
          </cell>
        </row>
        <row r="80">
          <cell r="M80">
            <v>0</v>
          </cell>
          <cell r="N80">
            <v>692.69224999999994</v>
          </cell>
          <cell r="O80">
            <v>29129.425420000003</v>
          </cell>
          <cell r="P80">
            <v>0</v>
          </cell>
          <cell r="R80">
            <v>0</v>
          </cell>
        </row>
        <row r="81">
          <cell r="P81">
            <v>4680.803020000003</v>
          </cell>
        </row>
        <row r="82">
          <cell r="M82">
            <v>971518.76723000011</v>
          </cell>
          <cell r="N82">
            <v>365229.53954999993</v>
          </cell>
          <cell r="O82">
            <v>292167.65292000002</v>
          </cell>
          <cell r="P82">
            <v>1084400.9002100003</v>
          </cell>
          <cell r="R82">
            <v>10.5631457049987</v>
          </cell>
        </row>
        <row r="83">
          <cell r="M83">
            <v>809499.6392799993</v>
          </cell>
          <cell r="N83">
            <v>339471.15220000001</v>
          </cell>
          <cell r="O83">
            <v>260767.09671000004</v>
          </cell>
          <cell r="P83">
            <v>890364.14334999945</v>
          </cell>
          <cell r="R83">
            <v>6.1647593749659446</v>
          </cell>
        </row>
        <row r="84">
          <cell r="M84">
            <v>353515.57313999947</v>
          </cell>
          <cell r="N84">
            <v>103425.42260000002</v>
          </cell>
          <cell r="O84">
            <v>251869.51672000001</v>
          </cell>
          <cell r="P84">
            <v>708810.51245999953</v>
          </cell>
          <cell r="R84">
            <v>8.1527287055946474</v>
          </cell>
        </row>
        <row r="85">
          <cell r="M85">
            <v>276637.14818999945</v>
          </cell>
          <cell r="N85">
            <v>36094.925730000024</v>
          </cell>
          <cell r="O85">
            <v>171247.85604000004</v>
          </cell>
          <cell r="P85">
            <v>483979.92995999951</v>
          </cell>
          <cell r="R85">
            <v>9.8158405554260355</v>
          </cell>
        </row>
        <row r="86">
          <cell r="M86">
            <v>76878.424950000015</v>
          </cell>
          <cell r="N86">
            <v>67330.496870000003</v>
          </cell>
          <cell r="O86">
            <v>80621.660679999986</v>
          </cell>
          <cell r="P86">
            <v>224830.58250000002</v>
          </cell>
          <cell r="R86">
            <v>4.738178890954492</v>
          </cell>
        </row>
        <row r="87">
          <cell r="M87">
            <v>1207.6956400000001</v>
          </cell>
          <cell r="N87">
            <v>20634.377269999997</v>
          </cell>
          <cell r="O87">
            <v>6.5214400000000001</v>
          </cell>
          <cell r="P87">
            <v>21831.071639999998</v>
          </cell>
          <cell r="R87">
            <v>12.146355730084357</v>
          </cell>
        </row>
        <row r="88">
          <cell r="M88">
            <v>83592.843750000044</v>
          </cell>
          <cell r="N88">
            <v>2220.0536000000002</v>
          </cell>
          <cell r="O88">
            <v>555.58022000000005</v>
          </cell>
          <cell r="P88">
            <v>86368.477570000046</v>
          </cell>
          <cell r="R88">
            <v>-3.463893827654041</v>
          </cell>
        </row>
        <row r="89">
          <cell r="M89">
            <v>371183.52674999973</v>
          </cell>
          <cell r="N89">
            <v>213191.29872999998</v>
          </cell>
          <cell r="O89">
            <v>8335.4783299999999</v>
          </cell>
          <cell r="P89">
            <v>73354.081679999945</v>
          </cell>
          <cell r="R89">
            <v>-1.3385187872852367</v>
          </cell>
        </row>
        <row r="90">
          <cell r="M90">
            <v>0</v>
          </cell>
          <cell r="N90">
            <v>1466.2808600000001</v>
          </cell>
          <cell r="O90">
            <v>0</v>
          </cell>
          <cell r="P90">
            <v>1466.2808600000001</v>
          </cell>
          <cell r="R90">
            <v>-7.8806497351859406</v>
          </cell>
        </row>
        <row r="91">
          <cell r="M91">
            <v>329123.74642999977</v>
          </cell>
          <cell r="N91">
            <v>190232.47569999998</v>
          </cell>
          <cell r="O91">
            <v>0</v>
          </cell>
          <cell r="P91">
            <v>0</v>
          </cell>
          <cell r="R91">
            <v>0</v>
          </cell>
        </row>
        <row r="92">
          <cell r="P92">
            <v>0</v>
          </cell>
        </row>
        <row r="93">
          <cell r="M93">
            <v>72089.801489999969</v>
          </cell>
          <cell r="N93">
            <v>3220.74199</v>
          </cell>
          <cell r="O93">
            <v>45451.669490000015</v>
          </cell>
          <cell r="P93">
            <v>95620.898319999993</v>
          </cell>
          <cell r="R93">
            <v>40.720152135969002</v>
          </cell>
        </row>
        <row r="94">
          <cell r="M94">
            <v>36427.195279999964</v>
          </cell>
          <cell r="N94">
            <v>1302.24281</v>
          </cell>
          <cell r="O94">
            <v>44756.293800000014</v>
          </cell>
          <cell r="P94">
            <v>82485.731889999981</v>
          </cell>
          <cell r="R94">
            <v>39.90893131735038</v>
          </cell>
        </row>
        <row r="95">
          <cell r="M95">
            <v>35662.606210000005</v>
          </cell>
          <cell r="N95">
            <v>1918.49918</v>
          </cell>
          <cell r="O95">
            <v>695.37568999999996</v>
          </cell>
          <cell r="P95">
            <v>13135.166430000005</v>
          </cell>
          <cell r="R95">
            <v>46.03757899881127</v>
          </cell>
        </row>
        <row r="96">
          <cell r="M96">
            <v>4154.4570699999995</v>
          </cell>
          <cell r="N96">
            <v>0</v>
          </cell>
          <cell r="O96">
            <v>0</v>
          </cell>
          <cell r="P96">
            <v>4154.4570699999995</v>
          </cell>
          <cell r="R96">
            <v>-21.974461087932063</v>
          </cell>
        </row>
        <row r="97">
          <cell r="M97">
            <v>25141.31465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100">
          <cell r="M100">
            <v>881589.44076999917</v>
          </cell>
          <cell r="N100">
            <v>342691.89419000002</v>
          </cell>
          <cell r="O100">
            <v>306218.76620000007</v>
          </cell>
          <cell r="P100">
            <v>985985.04166999948</v>
          </cell>
          <cell r="R100">
            <v>8.7547015731153301</v>
          </cell>
        </row>
        <row r="101">
          <cell r="M101">
            <v>89929.326460000942</v>
          </cell>
          <cell r="N101">
            <v>22537.645359999908</v>
          </cell>
          <cell r="O101">
            <v>-14051.113280000049</v>
          </cell>
          <cell r="P101">
            <v>98415.85854000086</v>
          </cell>
          <cell r="R101">
            <v>32.66438608931621</v>
          </cell>
        </row>
        <row r="103">
          <cell r="M103">
            <v>59800.741940000793</v>
          </cell>
          <cell r="N103">
            <v>21623.233209999918</v>
          </cell>
          <cell r="O103">
            <v>-17987.726239999989</v>
          </cell>
          <cell r="P103">
            <v>63436.248910000897</v>
          </cell>
          <cell r="R103">
            <v>94.479394987268876</v>
          </cell>
        </row>
        <row r="104">
          <cell r="M104">
            <v>725906.7955299993</v>
          </cell>
          <cell r="N104">
            <v>337251.09860000003</v>
          </cell>
          <cell r="O104">
            <v>260211.51649000004</v>
          </cell>
          <cell r="P104">
            <v>803995.66577999946</v>
          </cell>
          <cell r="R104">
            <v>7.3145959502041391</v>
          </cell>
        </row>
        <row r="105">
          <cell r="M105">
            <v>143393.58569000079</v>
          </cell>
          <cell r="N105">
            <v>23843.286809999903</v>
          </cell>
          <cell r="O105">
            <v>-17432.146019999986</v>
          </cell>
          <cell r="P105">
            <v>149804.72648000089</v>
          </cell>
          <cell r="R105">
            <v>22.704231151902743</v>
          </cell>
        </row>
        <row r="106">
          <cell r="M106">
            <v>30128.584520000048</v>
          </cell>
          <cell r="N106">
            <v>914.41214999999966</v>
          </cell>
          <cell r="O106">
            <v>3936.6129599999767</v>
          </cell>
          <cell r="P106">
            <v>34979.609630000021</v>
          </cell>
          <cell r="R106">
            <v>-15.844789084050648</v>
          </cell>
        </row>
        <row r="107">
          <cell r="M107">
            <v>797996.59701999917</v>
          </cell>
          <cell r="N107">
            <v>340471.84059000004</v>
          </cell>
          <cell r="O107">
            <v>305663.18598000007</v>
          </cell>
          <cell r="P107">
            <v>899616.56409999938</v>
          </cell>
          <cell r="R107">
            <v>10.092488714025439</v>
          </cell>
        </row>
        <row r="108">
          <cell r="M108">
            <v>173522.17021000094</v>
          </cell>
          <cell r="N108">
            <v>24757.698959999892</v>
          </cell>
          <cell r="O108">
            <v>-13495.533060000045</v>
          </cell>
          <cell r="P108">
            <v>184784.33611000096</v>
          </cell>
          <cell r="R108">
            <v>12.913232788908836</v>
          </cell>
        </row>
      </sheetData>
      <sheetData sheetId="21"/>
      <sheetData sheetId="22">
        <row r="8">
          <cell r="D8">
            <v>787980.52724999981</v>
          </cell>
          <cell r="E8">
            <v>869300.3812200001</v>
          </cell>
          <cell r="F8">
            <v>10.320033447247901</v>
          </cell>
        </row>
        <row r="9">
          <cell r="D9">
            <v>589391.86678999988</v>
          </cell>
          <cell r="E9">
            <v>642520.67081000016</v>
          </cell>
          <cell r="F9">
            <v>9.014173254435164</v>
          </cell>
        </row>
        <row r="10">
          <cell r="D10">
            <v>162602.50861000002</v>
          </cell>
          <cell r="E10">
            <v>195670.14759000001</v>
          </cell>
          <cell r="F10">
            <v>20.336487587231677</v>
          </cell>
        </row>
        <row r="11">
          <cell r="D11">
            <v>426789.35817999992</v>
          </cell>
          <cell r="E11">
            <v>446850.52322000015</v>
          </cell>
          <cell r="F11">
            <v>4.7004838934009641</v>
          </cell>
        </row>
        <row r="12">
          <cell r="D12">
            <v>198588.66045999998</v>
          </cell>
          <cell r="E12">
            <v>226779.71041</v>
          </cell>
          <cell r="F12">
            <v>14.195699736681732</v>
          </cell>
        </row>
        <row r="13">
          <cell r="D13">
            <v>92440.972269999998</v>
          </cell>
          <cell r="E13">
            <v>102218.38600999999</v>
          </cell>
          <cell r="F13">
            <v>10.576926550969512</v>
          </cell>
        </row>
        <row r="15">
          <cell r="D15">
            <v>880421.49951999984</v>
          </cell>
          <cell r="E15">
            <v>971518.76723000011</v>
          </cell>
          <cell r="F15">
            <v>10.347006264575075</v>
          </cell>
        </row>
        <row r="17">
          <cell r="D17">
            <v>773128.65572000016</v>
          </cell>
          <cell r="E17">
            <v>809499.63927999942</v>
          </cell>
          <cell r="F17">
            <v>4.704389533476494</v>
          </cell>
        </row>
        <row r="18">
          <cell r="D18">
            <v>262478.27671000012</v>
          </cell>
          <cell r="E18">
            <v>276637.14818999969</v>
          </cell>
          <cell r="F18">
            <v>5.394302209490287</v>
          </cell>
        </row>
        <row r="19">
          <cell r="D19">
            <v>81949.673419999977</v>
          </cell>
          <cell r="E19">
            <v>76386.499210000009</v>
          </cell>
          <cell r="F19">
            <v>-6.7885251738443948</v>
          </cell>
        </row>
        <row r="20">
          <cell r="D20">
            <v>88457.563079999978</v>
          </cell>
          <cell r="E20">
            <v>83592.843750000044</v>
          </cell>
          <cell r="F20">
            <v>-5.4994950805962617</v>
          </cell>
        </row>
        <row r="21">
          <cell r="D21">
            <v>323821.4258400001</v>
          </cell>
          <cell r="E21">
            <v>371183.52674999979</v>
          </cell>
          <cell r="F21">
            <v>14.625993566405104</v>
          </cell>
        </row>
        <row r="22">
          <cell r="D22">
            <v>278600.95452000009</v>
          </cell>
          <cell r="E22">
            <v>329123.74642999977</v>
          </cell>
          <cell r="F22">
            <v>18.134464756965784</v>
          </cell>
        </row>
        <row r="23">
          <cell r="D23">
            <v>45220.471320000019</v>
          </cell>
          <cell r="E23">
            <v>42059.780320000013</v>
          </cell>
          <cell r="F23">
            <v>-6.989513615710818</v>
          </cell>
        </row>
        <row r="24">
          <cell r="D24">
            <v>15885.097679999997</v>
          </cell>
          <cell r="E24">
            <v>1207.6956400000001</v>
          </cell>
          <cell r="F24">
            <v>-92.39730428903475</v>
          </cell>
        </row>
        <row r="25">
          <cell r="D25">
            <v>536.61899000000005</v>
          </cell>
          <cell r="E25">
            <v>491.92574000000008</v>
          </cell>
          <cell r="F25">
            <v>-8.3286746896527042</v>
          </cell>
        </row>
        <row r="26">
          <cell r="D26">
            <v>58174.936849999976</v>
          </cell>
          <cell r="E26">
            <v>72089.801489999954</v>
          </cell>
          <cell r="F26">
            <v>23.919002569574733</v>
          </cell>
        </row>
        <row r="27">
          <cell r="D27">
            <v>42838.890539999971</v>
          </cell>
          <cell r="E27">
            <v>36427.195279999964</v>
          </cell>
          <cell r="F27">
            <v>-14.96699652857072</v>
          </cell>
        </row>
        <row r="28">
          <cell r="D28">
            <v>15336.046310000003</v>
          </cell>
          <cell r="E28">
            <v>35662.606209999998</v>
          </cell>
          <cell r="F28">
            <v>132.54107016321336</v>
          </cell>
        </row>
        <row r="29">
          <cell r="D29">
            <v>14024.436820000003</v>
          </cell>
          <cell r="E29">
            <v>29295.771720000001</v>
          </cell>
          <cell r="F29">
            <v>108.89089591263885</v>
          </cell>
        </row>
        <row r="30">
          <cell r="D30">
            <v>1311.6094900000001</v>
          </cell>
          <cell r="E30">
            <v>6366.8344899999993</v>
          </cell>
          <cell r="F30">
            <v>385.4215022491183</v>
          </cell>
        </row>
        <row r="33">
          <cell r="D33">
            <v>831303.5925700001</v>
          </cell>
          <cell r="E33">
            <v>881589.4407699994</v>
          </cell>
          <cell r="F33">
            <v>6.0490353523601437</v>
          </cell>
        </row>
        <row r="35">
          <cell r="D35">
            <v>49117.906949999677</v>
          </cell>
          <cell r="E35">
            <v>89929.32646000071</v>
          </cell>
          <cell r="F35">
            <v>83.088677926658477</v>
          </cell>
        </row>
        <row r="37">
          <cell r="D37">
            <v>14851.871529999655</v>
          </cell>
          <cell r="E37">
            <v>59800.741940000677</v>
          </cell>
          <cell r="F37">
            <v>302.64785363385147</v>
          </cell>
        </row>
        <row r="38">
          <cell r="D38">
            <v>34266.035420000022</v>
          </cell>
          <cell r="E38">
            <v>30128.584520000033</v>
          </cell>
          <cell r="F38">
            <v>-12.074495485944336</v>
          </cell>
        </row>
        <row r="39">
          <cell r="D39">
            <v>137575.47002999965</v>
          </cell>
          <cell r="E39">
            <v>173522.17021000077</v>
          </cell>
          <cell r="F39">
            <v>26.12871333251676</v>
          </cell>
        </row>
        <row r="40">
          <cell r="D40">
            <v>8246.9103599999999</v>
          </cell>
          <cell r="E40">
            <v>39835.067080000001</v>
          </cell>
          <cell r="F40">
            <v>383.03019362514334</v>
          </cell>
        </row>
        <row r="54">
          <cell r="D54">
            <v>2024</v>
          </cell>
          <cell r="E54">
            <v>2025</v>
          </cell>
          <cell r="F54" t="str">
            <v>VH (%)</v>
          </cell>
        </row>
        <row r="56">
          <cell r="D56">
            <v>159651.25440999996</v>
          </cell>
          <cell r="E56">
            <v>214481.16798000006</v>
          </cell>
          <cell r="F56">
            <v>34.343553248376949</v>
          </cell>
        </row>
        <row r="57">
          <cell r="D57">
            <v>99060.398419999954</v>
          </cell>
          <cell r="E57">
            <v>145199.23854000008</v>
          </cell>
          <cell r="F57">
            <v>46.576473399974596</v>
          </cell>
        </row>
        <row r="58">
          <cell r="D58">
            <v>25872.117060000004</v>
          </cell>
          <cell r="E58">
            <v>78478.580860000016</v>
          </cell>
          <cell r="F58">
            <v>203.33265993656573</v>
          </cell>
        </row>
        <row r="59">
          <cell r="D59">
            <v>73188.28135999995</v>
          </cell>
          <cell r="E59">
            <v>66720.657680000062</v>
          </cell>
          <cell r="F59">
            <v>-8.8369661916049331</v>
          </cell>
        </row>
        <row r="60">
          <cell r="D60">
            <v>60590.855990000025</v>
          </cell>
          <cell r="E60">
            <v>69281.929439999978</v>
          </cell>
          <cell r="F60">
            <v>14.343869727528414</v>
          </cell>
        </row>
        <row r="61">
          <cell r="D61">
            <v>30113.98190999998</v>
          </cell>
          <cell r="E61">
            <v>29883.115540000028</v>
          </cell>
          <cell r="F61">
            <v>-0.76664179014894751</v>
          </cell>
        </row>
        <row r="63">
          <cell r="D63">
            <v>189765.23631999994</v>
          </cell>
          <cell r="E63">
            <v>244364.28352000008</v>
          </cell>
          <cell r="F63">
            <v>28.771891131803564</v>
          </cell>
        </row>
        <row r="65">
          <cell r="D65">
            <v>129254.98903999972</v>
          </cell>
          <cell r="E65">
            <v>128663.52081999947</v>
          </cell>
          <cell r="F65">
            <v>-0.45759798085411862</v>
          </cell>
        </row>
        <row r="66">
          <cell r="D66">
            <v>39384.510889999481</v>
          </cell>
          <cell r="E66">
            <v>40238.242729999809</v>
          </cell>
          <cell r="F66">
            <v>2.1676842512651451</v>
          </cell>
        </row>
        <row r="67">
          <cell r="D67">
            <v>5681.1542799999715</v>
          </cell>
          <cell r="E67">
            <v>6122.5772800000159</v>
          </cell>
          <cell r="F67">
            <v>7.769952693487614</v>
          </cell>
        </row>
        <row r="68">
          <cell r="D68">
            <v>28059.309650000007</v>
          </cell>
          <cell r="E68">
            <v>30717.993190000048</v>
          </cell>
          <cell r="F68">
            <v>9.4752279124587844</v>
          </cell>
        </row>
        <row r="69">
          <cell r="D69">
            <v>52278.84375000024</v>
          </cell>
          <cell r="E69">
            <v>51438.077299999597</v>
          </cell>
          <cell r="F69">
            <v>-1.6082345929860797</v>
          </cell>
        </row>
        <row r="70">
          <cell r="D70">
            <v>3760.9877199999987</v>
          </cell>
          <cell r="E70">
            <v>94.393989999999988</v>
          </cell>
          <cell r="F70">
            <v>-97.490180850683544</v>
          </cell>
        </row>
        <row r="71">
          <cell r="D71">
            <v>90.182749999999999</v>
          </cell>
          <cell r="E71">
            <v>52.236330000000017</v>
          </cell>
          <cell r="F71">
            <v>-42.077248697783098</v>
          </cell>
        </row>
        <row r="72">
          <cell r="D72">
            <v>10140.98518000004</v>
          </cell>
          <cell r="E72">
            <v>21934.551999999978</v>
          </cell>
          <cell r="F72">
            <v>116.29606601988836</v>
          </cell>
        </row>
        <row r="73">
          <cell r="D73">
            <v>6829.7336700000387</v>
          </cell>
          <cell r="E73">
            <v>8370.7092499999708</v>
          </cell>
          <cell r="F73">
            <v>22.562747750600408</v>
          </cell>
        </row>
        <row r="74">
          <cell r="D74">
            <v>3311.2515100000014</v>
          </cell>
          <cell r="E74">
            <v>13563.842750000007</v>
          </cell>
          <cell r="F74">
            <v>309.62888832325524</v>
          </cell>
        </row>
        <row r="79">
          <cell r="D79">
            <v>139395.97421999977</v>
          </cell>
          <cell r="E79">
            <v>150598.07281999945</v>
          </cell>
          <cell r="F79">
            <v>8.0361708167555168</v>
          </cell>
        </row>
        <row r="81">
          <cell r="D81">
            <v>50369.262100000167</v>
          </cell>
          <cell r="E81">
            <v>93766.210700000636</v>
          </cell>
          <cell r="F81">
            <v>86.157602455725325</v>
          </cell>
        </row>
        <row r="83">
          <cell r="D83">
            <v>30396.265370000241</v>
          </cell>
          <cell r="E83">
            <v>85817.64716000059</v>
          </cell>
          <cell r="F83">
            <v>182.32957606923244</v>
          </cell>
        </row>
        <row r="84">
          <cell r="D84">
            <v>19972.996729999941</v>
          </cell>
          <cell r="E84">
            <v>7948.5635400000501</v>
          </cell>
          <cell r="F84">
            <v>-60.203450451373143</v>
          </cell>
        </row>
        <row r="85">
          <cell r="D85">
            <v>78428.571750000177</v>
          </cell>
          <cell r="E85">
            <v>124484.20389000069</v>
          </cell>
          <cell r="F85">
            <v>58.72302798884057</v>
          </cell>
        </row>
      </sheetData>
      <sheetData sheetId="23">
        <row r="167">
          <cell r="E167">
            <v>589391.86678999988</v>
          </cell>
          <cell r="F167">
            <v>642520.67081000016</v>
          </cell>
          <cell r="G167">
            <v>9.0141732544351649E-2</v>
          </cell>
          <cell r="H167">
            <v>0.53024391439698115</v>
          </cell>
        </row>
        <row r="169">
          <cell r="E169">
            <v>162602.50861000002</v>
          </cell>
          <cell r="F169">
            <v>195670.14759000001</v>
          </cell>
          <cell r="G169">
            <v>0.20336487587231677</v>
          </cell>
          <cell r="H169">
            <v>0.46588063158651727</v>
          </cell>
        </row>
        <row r="170">
          <cell r="E170">
            <v>93475.923519999997</v>
          </cell>
          <cell r="F170">
            <v>105082.29838000001</v>
          </cell>
          <cell r="G170">
            <v>0.12416432406272748</v>
          </cell>
          <cell r="H170">
            <v>0.44995869458396337</v>
          </cell>
        </row>
        <row r="171">
          <cell r="E171">
            <v>69126.585090000008</v>
          </cell>
          <cell r="F171">
            <v>90587.84921</v>
          </cell>
          <cell r="G171">
            <v>0.31046324785259238</v>
          </cell>
          <cell r="H171">
            <v>0.48582224363702148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E173">
            <v>426789.35817999992</v>
          </cell>
          <cell r="F173">
            <v>446850.52322000015</v>
          </cell>
          <cell r="G173">
            <v>4.7004838934009641E-2</v>
          </cell>
          <cell r="H173">
            <v>0.56438700568701639</v>
          </cell>
        </row>
        <row r="174">
          <cell r="E174">
            <v>19629.154320000001</v>
          </cell>
          <cell r="F174">
            <v>25649.22107</v>
          </cell>
          <cell r="G174">
            <v>0.30669007191339848</v>
          </cell>
          <cell r="H174">
            <v>0.50222743299279782</v>
          </cell>
        </row>
        <row r="175">
          <cell r="E175">
            <v>343799.43254999997</v>
          </cell>
          <cell r="F175">
            <v>350632.95945000002</v>
          </cell>
          <cell r="G175">
            <v>1.9876492667003642E-2</v>
          </cell>
          <cell r="H175">
            <v>0.58737211609978701</v>
          </cell>
        </row>
        <row r="176">
          <cell r="E176">
            <v>3455.6996200000003</v>
          </cell>
          <cell r="F176">
            <v>3793.9084700000003</v>
          </cell>
          <cell r="G176">
            <v>9.7869863469209673E-2</v>
          </cell>
          <cell r="H176">
            <v>0.52053193637887085</v>
          </cell>
        </row>
        <row r="177">
          <cell r="E177">
            <v>19497.01093</v>
          </cell>
          <cell r="F177">
            <v>23784.724839999999</v>
          </cell>
          <cell r="G177">
            <v>0.21991647465317388</v>
          </cell>
          <cell r="H177">
            <v>0.46531525840281329</v>
          </cell>
        </row>
        <row r="178">
          <cell r="E178">
            <v>5762.8330700000006</v>
          </cell>
          <cell r="F178">
            <v>5503.5632299999997</v>
          </cell>
          <cell r="G178">
            <v>-4.4989996560841017E-2</v>
          </cell>
          <cell r="H178">
            <v>0.43117606729638203</v>
          </cell>
        </row>
        <row r="179">
          <cell r="E179">
            <v>34645.22769</v>
          </cell>
          <cell r="F179">
            <v>37486.146160000011</v>
          </cell>
          <cell r="G179">
            <v>8.2000282850501094E-2</v>
          </cell>
          <cell r="H179">
            <v>0.51666498805642436</v>
          </cell>
        </row>
        <row r="180">
          <cell r="E180">
            <v>19038.849509999996</v>
          </cell>
          <cell r="F180">
            <v>21299.431940000002</v>
          </cell>
          <cell r="G180">
            <v>0.11873524336712959</v>
          </cell>
          <cell r="H180">
            <v>0.51552502517184629</v>
          </cell>
        </row>
        <row r="181">
          <cell r="E181">
            <v>3814.9639499999998</v>
          </cell>
          <cell r="F181">
            <v>5017.3814000000011</v>
          </cell>
          <cell r="G181">
            <v>0.3151844855571968</v>
          </cell>
          <cell r="H181">
            <v>0.54797638758436917</v>
          </cell>
        </row>
        <row r="183">
          <cell r="E183">
            <v>291029.63272999995</v>
          </cell>
          <cell r="F183">
            <v>328998.09641999996</v>
          </cell>
          <cell r="G183">
            <v>0.13046253515093054</v>
          </cell>
          <cell r="H183">
            <v>0.46150763470676043</v>
          </cell>
        </row>
        <row r="185">
          <cell r="E185">
            <v>880421.49951999984</v>
          </cell>
          <cell r="F185">
            <v>971518.76723000011</v>
          </cell>
          <cell r="G185">
            <v>0.10347006264575076</v>
          </cell>
          <cell r="H185">
            <v>0.50478411357770037</v>
          </cell>
        </row>
        <row r="199">
          <cell r="E199">
            <v>589391.86678999988</v>
          </cell>
          <cell r="F199">
            <v>642520.67081000016</v>
          </cell>
          <cell r="G199">
            <v>9.0141732544351649E-2</v>
          </cell>
          <cell r="H199">
            <v>0.53024391439698115</v>
          </cell>
        </row>
        <row r="201">
          <cell r="E201">
            <v>291029.63272999995</v>
          </cell>
          <cell r="F201">
            <v>328998.09641999996</v>
          </cell>
          <cell r="G201">
            <v>0.13046253515093054</v>
          </cell>
          <cell r="H201">
            <v>0.46150763470676043</v>
          </cell>
        </row>
        <row r="202">
          <cell r="E202">
            <v>198588.66045999998</v>
          </cell>
          <cell r="F202">
            <v>226779.71041</v>
          </cell>
          <cell r="G202">
            <v>0.14195699736681733</v>
          </cell>
          <cell r="H202">
            <v>0.53882794908655296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E204">
            <v>14868.241130000002</v>
          </cell>
          <cell r="F204">
            <v>16238.17193</v>
          </cell>
          <cell r="G204">
            <v>9.2138053722834456E-2</v>
          </cell>
          <cell r="H204">
            <v>0.30313818495030614</v>
          </cell>
        </row>
        <row r="205">
          <cell r="E205">
            <v>4834.331619999999</v>
          </cell>
          <cell r="F205">
            <v>3028.2043799999997</v>
          </cell>
          <cell r="G205">
            <v>-0.37360433291913886</v>
          </cell>
          <cell r="H205">
            <v>0.59431443156326735</v>
          </cell>
        </row>
        <row r="206">
          <cell r="E206">
            <v>156884.86296</v>
          </cell>
          <cell r="F206">
            <v>198458.98105999999</v>
          </cell>
          <cell r="G206">
            <v>0.26499763785751518</v>
          </cell>
          <cell r="H206">
            <v>0.57681969771429209</v>
          </cell>
        </row>
        <row r="207">
          <cell r="E207">
            <v>7118.4578200000005</v>
          </cell>
          <cell r="F207">
            <v>7427.2353499999999</v>
          </cell>
          <cell r="G207">
            <v>4.3377026008703634E-2</v>
          </cell>
          <cell r="H207">
            <v>0.434592829498199</v>
          </cell>
        </row>
        <row r="208">
          <cell r="E208">
            <v>14882.766929999998</v>
          </cell>
          <cell r="F208">
            <v>1627.1176900000003</v>
          </cell>
          <cell r="G208">
            <v>-0.89067102255561559</v>
          </cell>
          <cell r="H208">
            <v>1.5257813930023558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1">
          <cell r="E211">
            <v>92440.972269999998</v>
          </cell>
          <cell r="F211">
            <v>102218.38600999999</v>
          </cell>
          <cell r="G211">
            <v>0.10576926550969512</v>
          </cell>
          <cell r="H211">
            <v>0.35006188682980077</v>
          </cell>
        </row>
        <row r="212">
          <cell r="E212">
            <v>871.65354000000002</v>
          </cell>
          <cell r="F212">
            <v>1457.8468400000002</v>
          </cell>
          <cell r="G212">
            <v>0.67250722116037087</v>
          </cell>
          <cell r="H212">
            <v>0.29994663763174456</v>
          </cell>
        </row>
        <row r="213">
          <cell r="E213">
            <v>87925.155140000003</v>
          </cell>
          <cell r="F213">
            <v>98085.049169999998</v>
          </cell>
          <cell r="G213">
            <v>0.11555161903124045</v>
          </cell>
          <cell r="H213">
            <v>0.35347215402110832</v>
          </cell>
        </row>
        <row r="214">
          <cell r="E214">
            <v>18.735439999999997</v>
          </cell>
          <cell r="F214">
            <v>12.79744</v>
          </cell>
          <cell r="G214">
            <v>-0.31693944737887114</v>
          </cell>
          <cell r="H214">
            <v>0.57200375452554419</v>
          </cell>
        </row>
        <row r="216">
          <cell r="E216">
            <v>3625.4281499999997</v>
          </cell>
          <cell r="F216">
            <v>2662.6925599999995</v>
          </cell>
          <cell r="G216">
            <v>-0.26555086741961786</v>
          </cell>
          <cell r="H216">
            <v>0.27655718321562106</v>
          </cell>
        </row>
        <row r="218">
          <cell r="E218">
            <v>880421.49951999984</v>
          </cell>
          <cell r="F218">
            <v>971518.76723000011</v>
          </cell>
          <cell r="G218">
            <v>0.10347006264575076</v>
          </cell>
          <cell r="H218">
            <v>0.50478411357770037</v>
          </cell>
        </row>
      </sheetData>
      <sheetData sheetId="24">
        <row r="8">
          <cell r="F8">
            <v>773128.65572000016</v>
          </cell>
          <cell r="H8">
            <v>809499.63927999942</v>
          </cell>
          <cell r="I8">
            <v>49.720752321919385</v>
          </cell>
          <cell r="J8">
            <v>48.407647705633536</v>
          </cell>
          <cell r="L8">
            <v>4.704389533476502</v>
          </cell>
        </row>
        <row r="9">
          <cell r="F9">
            <v>262478.27671000012</v>
          </cell>
          <cell r="H9">
            <v>276637.14818999969</v>
          </cell>
          <cell r="I9">
            <v>54.408626410446125</v>
          </cell>
          <cell r="J9">
            <v>54.509003979710556</v>
          </cell>
          <cell r="L9">
            <v>5.3943022094902862</v>
          </cell>
        </row>
        <row r="10">
          <cell r="F10">
            <v>215071.84971000033</v>
          </cell>
          <cell r="H10">
            <v>218246.95091999968</v>
          </cell>
          <cell r="I10">
            <v>55.377744306749207</v>
          </cell>
          <cell r="J10">
            <v>55.102098386399589</v>
          </cell>
          <cell r="L10">
            <v>1.4762979042959887</v>
          </cell>
        </row>
        <row r="11">
          <cell r="F11">
            <v>2686.5562999999988</v>
          </cell>
          <cell r="H11">
            <v>11122.649190000002</v>
          </cell>
          <cell r="I11">
            <v>33.751750368164629</v>
          </cell>
          <cell r="J11">
            <v>75.294996661272734</v>
          </cell>
          <cell r="L11">
            <v>314.0113940660766</v>
          </cell>
        </row>
        <row r="12">
          <cell r="F12">
            <v>44719.870699999985</v>
          </cell>
          <cell r="H12">
            <v>47267.548079999986</v>
          </cell>
          <cell r="I12">
            <v>51.946559729237741</v>
          </cell>
          <cell r="J12">
            <v>48.901964198015314</v>
          </cell>
          <cell r="L12">
            <v>5.6969694682055554</v>
          </cell>
        </row>
        <row r="13">
          <cell r="F13">
            <v>81949.673419999977</v>
          </cell>
          <cell r="H13">
            <v>76386.499210000009</v>
          </cell>
          <cell r="I13">
            <v>38.297155868494016</v>
          </cell>
          <cell r="J13">
            <v>34.234754445068283</v>
          </cell>
          <cell r="L13">
            <v>-6.7885251738443966</v>
          </cell>
        </row>
        <row r="14">
          <cell r="F14">
            <v>88457.563079999978</v>
          </cell>
          <cell r="H14">
            <v>83592.843750000044</v>
          </cell>
          <cell r="I14">
            <v>60.255497896871226</v>
          </cell>
          <cell r="J14">
            <v>60.681304204259057</v>
          </cell>
          <cell r="L14">
            <v>-5.4994950805962626</v>
          </cell>
        </row>
        <row r="15">
          <cell r="F15">
            <v>323821.4258400001</v>
          </cell>
          <cell r="H15">
            <v>371183.52674999979</v>
          </cell>
          <cell r="I15">
            <v>48.734704995781023</v>
          </cell>
          <cell r="J15">
            <v>47.385347111322922</v>
          </cell>
          <cell r="L15">
            <v>14.625993566405104</v>
          </cell>
        </row>
        <row r="16">
          <cell r="F16">
            <v>278600.95452000009</v>
          </cell>
          <cell r="H16">
            <v>329123.74642999977</v>
          </cell>
          <cell r="I16">
            <v>50.385890672208134</v>
          </cell>
          <cell r="J16">
            <v>51.235732732994499</v>
          </cell>
          <cell r="L16">
            <v>18.13446475696578</v>
          </cell>
        </row>
        <row r="17">
          <cell r="F17">
            <v>105.28400000000001</v>
          </cell>
          <cell r="H17">
            <v>0</v>
          </cell>
          <cell r="I17">
            <v>21.930785670542459</v>
          </cell>
          <cell r="J17">
            <v>0</v>
          </cell>
          <cell r="L17">
            <v>-100</v>
          </cell>
        </row>
        <row r="18">
          <cell r="F18">
            <v>278495.6705200001</v>
          </cell>
          <cell r="H18">
            <v>329123.74642999977</v>
          </cell>
          <cell r="I18">
            <v>50.410617701852289</v>
          </cell>
          <cell r="J18">
            <v>51.267014740790565</v>
          </cell>
          <cell r="L18">
            <v>18.179124944911422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 t="str">
            <v>-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 t="str">
            <v>-</v>
          </cell>
        </row>
        <row r="21">
          <cell r="F21">
            <v>45220.471320000019</v>
          </cell>
          <cell r="H21">
            <v>42059.780320000013</v>
          </cell>
          <cell r="I21">
            <v>40.548081794438197</v>
          </cell>
          <cell r="J21">
            <v>29.838464676269876</v>
          </cell>
          <cell r="L21">
            <v>-6.9895136157108171</v>
          </cell>
        </row>
        <row r="27">
          <cell r="F27">
            <v>15885.097679999997</v>
          </cell>
          <cell r="H27">
            <v>1207.6956400000001</v>
          </cell>
          <cell r="I27">
            <v>35.826901983499063</v>
          </cell>
          <cell r="J27">
            <v>8.417106085749273</v>
          </cell>
          <cell r="L27">
            <v>-92.39730428903475</v>
          </cell>
        </row>
        <row r="28">
          <cell r="F28">
            <v>536.61899000000005</v>
          </cell>
          <cell r="H28">
            <v>491.92574000000008</v>
          </cell>
          <cell r="I28">
            <v>18.268489978559284</v>
          </cell>
          <cell r="J28">
            <v>7.9499295387698385</v>
          </cell>
          <cell r="L28">
            <v>-8.3286746896527042</v>
          </cell>
        </row>
        <row r="30">
          <cell r="F30">
            <v>684671.09264000016</v>
          </cell>
          <cell r="H30">
            <v>725906.79552999942</v>
          </cell>
          <cell r="I30">
            <v>48.622461654403907</v>
          </cell>
          <cell r="J30">
            <v>47.305799713388794</v>
          </cell>
          <cell r="L30">
            <v>6.0227024820048856</v>
          </cell>
        </row>
        <row r="32">
          <cell r="F32">
            <v>58174.936849999976</v>
          </cell>
          <cell r="H32">
            <v>72089.801489999954</v>
          </cell>
          <cell r="I32">
            <v>19.221545891805338</v>
          </cell>
          <cell r="J32">
            <v>20.907943350947541</v>
          </cell>
          <cell r="L32">
            <v>23.919002569574744</v>
          </cell>
        </row>
        <row r="33">
          <cell r="F33">
            <v>42838.890539999971</v>
          </cell>
          <cell r="H33">
            <v>36427.195279999964</v>
          </cell>
          <cell r="I33">
            <v>22.017326316559313</v>
          </cell>
          <cell r="J33">
            <v>22.27887238648719</v>
          </cell>
          <cell r="L33">
            <v>-14.966996528570723</v>
          </cell>
        </row>
        <row r="34">
          <cell r="F34">
            <v>15336.046310000003</v>
          </cell>
          <cell r="H34">
            <v>35662.606209999998</v>
          </cell>
          <cell r="I34">
            <v>14.18876622629382</v>
          </cell>
          <cell r="J34">
            <v>19.703246270944188</v>
          </cell>
          <cell r="L34">
            <v>132.54107016321333</v>
          </cell>
        </row>
        <row r="35">
          <cell r="F35">
            <v>14024.436820000003</v>
          </cell>
          <cell r="H35">
            <v>29295.771720000001</v>
          </cell>
          <cell r="I35">
            <v>19.636403795392528</v>
          </cell>
          <cell r="J35">
            <v>27.369151245232743</v>
          </cell>
          <cell r="L35">
            <v>108.89089591263883</v>
          </cell>
        </row>
        <row r="36">
          <cell r="F36">
            <v>4852.8693800000001</v>
          </cell>
          <cell r="H36">
            <v>4154.4570699999995</v>
          </cell>
          <cell r="I36">
            <v>63.317354784659742</v>
          </cell>
          <cell r="J36">
            <v>33.503650923591763</v>
          </cell>
          <cell r="L36">
            <v>-14.391739305375669</v>
          </cell>
        </row>
        <row r="37">
          <cell r="F37">
            <v>8700.7880800000021</v>
          </cell>
          <cell r="H37">
            <v>25141.31465</v>
          </cell>
          <cell r="I37">
            <v>15.112287902401391</v>
          </cell>
          <cell r="J37">
            <v>29.43180211990142</v>
          </cell>
          <cell r="L37">
            <v>188.95445353727078</v>
          </cell>
        </row>
        <row r="38">
          <cell r="F38">
            <v>470.77936</v>
          </cell>
          <cell r="H38">
            <v>0</v>
          </cell>
          <cell r="I38">
            <v>7.6153528232149688</v>
          </cell>
          <cell r="J38">
            <v>0</v>
          </cell>
          <cell r="L38">
            <v>-100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8">
          <cell r="F48">
            <v>831303.5925700001</v>
          </cell>
          <cell r="H48">
            <v>881589.4407699994</v>
          </cell>
          <cell r="I48">
            <v>44.751571706439194</v>
          </cell>
          <cell r="J48">
            <v>43.706829424658757</v>
          </cell>
          <cell r="L48">
            <v>6.0490353523601517</v>
          </cell>
        </row>
        <row r="51">
          <cell r="F51">
            <v>8246.9103599999999</v>
          </cell>
          <cell r="H51">
            <v>39835.067080000001</v>
          </cell>
          <cell r="I51">
            <v>17.311515618570038</v>
          </cell>
          <cell r="J51">
            <v>72.278077382065774</v>
          </cell>
          <cell r="L51">
            <v>383.03019362514328</v>
          </cell>
        </row>
        <row r="52">
          <cell r="F52">
            <v>179416.6845</v>
          </cell>
          <cell r="H52">
            <v>393394.63079999998</v>
          </cell>
          <cell r="I52">
            <v>67.761417309220462</v>
          </cell>
          <cell r="J52">
            <v>84.835820692875103</v>
          </cell>
          <cell r="L52">
            <v>119.26312588838412</v>
          </cell>
        </row>
      </sheetData>
      <sheetData sheetId="25">
        <row r="8">
          <cell r="D8">
            <v>141673.70109000005</v>
          </cell>
          <cell r="E8">
            <v>143565.64086000004</v>
          </cell>
          <cell r="F8">
            <v>16.284863931061437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6687.8758299999981</v>
          </cell>
          <cell r="E10">
            <v>7599.4107000000022</v>
          </cell>
          <cell r="F10">
            <v>0.86201244576642166</v>
          </cell>
        </row>
        <row r="11">
          <cell r="D11">
            <v>133743.71746000001</v>
          </cell>
          <cell r="E11">
            <v>122382.07679000002</v>
          </cell>
          <cell r="F11">
            <v>13.881980787236822</v>
          </cell>
        </row>
        <row r="12">
          <cell r="D12">
            <v>10145.166959999999</v>
          </cell>
          <cell r="E12">
            <v>4865.7923600000004</v>
          </cell>
          <cell r="F12">
            <v>0.55193405625980563</v>
          </cell>
        </row>
        <row r="13">
          <cell r="D13">
            <v>31665.238509999999</v>
          </cell>
          <cell r="E13">
            <v>44981.853899999973</v>
          </cell>
          <cell r="F13">
            <v>5.1023585151736599</v>
          </cell>
        </row>
        <row r="14">
          <cell r="D14">
            <v>239844.92356000005</v>
          </cell>
          <cell r="E14">
            <v>272199.33757000003</v>
          </cell>
          <cell r="F14">
            <v>30.875975253543743</v>
          </cell>
        </row>
        <row r="15">
          <cell r="D15">
            <v>15358.642169999988</v>
          </cell>
          <cell r="E15">
            <v>16794.586909999995</v>
          </cell>
          <cell r="F15">
            <v>1.9050349440813643</v>
          </cell>
        </row>
        <row r="16">
          <cell r="D16">
            <v>240962.14330999952</v>
          </cell>
          <cell r="E16">
            <v>253575.98108000038</v>
          </cell>
          <cell r="F16">
            <v>28.763500259091266</v>
          </cell>
        </row>
        <row r="17">
          <cell r="D17">
            <v>11222.183679999998</v>
          </cell>
          <cell r="E17">
            <v>15624.760600000003</v>
          </cell>
          <cell r="F17">
            <v>1.7723398077854673</v>
          </cell>
        </row>
        <row r="19">
          <cell r="D19">
            <v>831303.59256999963</v>
          </cell>
          <cell r="E19">
            <v>881589.44077000057</v>
          </cell>
          <cell r="F19">
            <v>100</v>
          </cell>
        </row>
        <row r="22">
          <cell r="D22">
            <v>8246.9103599999999</v>
          </cell>
          <cell r="E22">
            <v>39835.067080000001</v>
          </cell>
          <cell r="F22">
            <v>4.5185508398566041</v>
          </cell>
        </row>
        <row r="23">
          <cell r="D23">
            <v>179416.6845</v>
          </cell>
          <cell r="E23">
            <v>393394.63079999998</v>
          </cell>
          <cell r="F23">
            <v>44.623337418424619</v>
          </cell>
        </row>
      </sheetData>
      <sheetData sheetId="26">
        <row r="9">
          <cell r="D9">
            <v>8315</v>
          </cell>
          <cell r="E9">
            <v>1409.98477</v>
          </cell>
          <cell r="F9">
            <v>264091.71043000021</v>
          </cell>
          <cell r="G9">
            <v>25309.680659999998</v>
          </cell>
          <cell r="H9">
            <v>4095.98002</v>
          </cell>
          <cell r="I9">
            <v>274855.01412000007</v>
          </cell>
          <cell r="J9">
            <v>128461.78429</v>
          </cell>
          <cell r="K9">
            <v>19819.065930000008</v>
          </cell>
          <cell r="L9">
            <v>12829.29477</v>
          </cell>
          <cell r="M9">
            <v>70312.124289999992</v>
          </cell>
          <cell r="N9">
            <v>809499.63928000035</v>
          </cell>
        </row>
        <row r="10">
          <cell r="D10">
            <v>0</v>
          </cell>
          <cell r="E10">
            <v>1134.52945</v>
          </cell>
          <cell r="F10">
            <v>210705.5424900002</v>
          </cell>
          <cell r="G10">
            <v>10594.697200000001</v>
          </cell>
          <cell r="H10">
            <v>1919.3977499999996</v>
          </cell>
          <cell r="I10">
            <v>3227.0709799999995</v>
          </cell>
          <cell r="J10">
            <v>19570.872739999988</v>
          </cell>
          <cell r="K10">
            <v>14330.460140000005</v>
          </cell>
          <cell r="L10">
            <v>4745.9034099999999</v>
          </cell>
          <cell r="M10">
            <v>10408.67403</v>
          </cell>
          <cell r="N10">
            <v>276637.14819000021</v>
          </cell>
        </row>
        <row r="11">
          <cell r="D11">
            <v>0</v>
          </cell>
          <cell r="E11">
            <v>865.60769000000005</v>
          </cell>
          <cell r="F11">
            <v>167594.54928000021</v>
          </cell>
          <cell r="G11">
            <v>8390.4198799999995</v>
          </cell>
          <cell r="H11">
            <v>1552.9288899999997</v>
          </cell>
          <cell r="I11">
            <v>2570.5605299999997</v>
          </cell>
          <cell r="J11">
            <v>14364.716679999989</v>
          </cell>
          <cell r="K11">
            <v>11065.998420000004</v>
          </cell>
          <cell r="L11">
            <v>3703.3415300000001</v>
          </cell>
          <cell r="M11">
            <v>8138.8280200000008</v>
          </cell>
          <cell r="N11">
            <v>218246.95092000021</v>
          </cell>
        </row>
        <row r="12">
          <cell r="D12">
            <v>0</v>
          </cell>
          <cell r="E12">
            <v>33.72945</v>
          </cell>
          <cell r="F12">
            <v>7072.8892399999977</v>
          </cell>
          <cell r="G12">
            <v>409.09236999999996</v>
          </cell>
          <cell r="H12">
            <v>51.656639999999996</v>
          </cell>
          <cell r="I12">
            <v>89.368490000000008</v>
          </cell>
          <cell r="J12">
            <v>1933.7238400000001</v>
          </cell>
          <cell r="K12">
            <v>793.95620999999994</v>
          </cell>
          <cell r="L12">
            <v>250.91242999999997</v>
          </cell>
          <cell r="M12">
            <v>487.32051999999999</v>
          </cell>
          <cell r="N12">
            <v>11122.649189999998</v>
          </cell>
        </row>
        <row r="13">
          <cell r="D13">
            <v>0</v>
          </cell>
          <cell r="E13">
            <v>235.19231000000002</v>
          </cell>
          <cell r="F13">
            <v>36038.103970000004</v>
          </cell>
          <cell r="G13">
            <v>1795.1849500000001</v>
          </cell>
          <cell r="H13">
            <v>314.81222000000002</v>
          </cell>
          <cell r="I13">
            <v>567.14196000000015</v>
          </cell>
          <cell r="J13">
            <v>3272.4322200000001</v>
          </cell>
          <cell r="K13">
            <v>2470.5055100000009</v>
          </cell>
          <cell r="L13">
            <v>791.64945</v>
          </cell>
          <cell r="M13">
            <v>1782.5254900000004</v>
          </cell>
          <cell r="N13">
            <v>47267.548080000008</v>
          </cell>
        </row>
        <row r="14">
          <cell r="D14">
            <v>0</v>
          </cell>
          <cell r="E14">
            <v>254.79474999999996</v>
          </cell>
          <cell r="F14">
            <v>10036.515659999994</v>
          </cell>
          <cell r="G14">
            <v>4886.7957899999992</v>
          </cell>
          <cell r="H14">
            <v>542.49277000000006</v>
          </cell>
          <cell r="I14">
            <v>436.83112000000006</v>
          </cell>
          <cell r="J14">
            <v>21200.736510000006</v>
          </cell>
          <cell r="K14">
            <v>850.23276000000033</v>
          </cell>
          <cell r="L14">
            <v>308.23188999999991</v>
          </cell>
          <cell r="M14">
            <v>37869.867959999996</v>
          </cell>
          <cell r="N14">
            <v>76386.499209999994</v>
          </cell>
        </row>
        <row r="15">
          <cell r="D15">
            <v>0</v>
          </cell>
          <cell r="E15">
            <v>37.629949999999994</v>
          </cell>
          <cell r="F15">
            <v>6350.8201199999994</v>
          </cell>
          <cell r="G15">
            <v>85.60069</v>
          </cell>
          <cell r="H15">
            <v>5.8703400000000006</v>
          </cell>
          <cell r="I15">
            <v>36.204790000000003</v>
          </cell>
          <cell r="J15">
            <v>476.59570000000002</v>
          </cell>
          <cell r="K15">
            <v>87.472860000000026</v>
          </cell>
          <cell r="L15">
            <v>8.7469200000000011</v>
          </cell>
          <cell r="M15">
            <v>785.40696999999977</v>
          </cell>
          <cell r="N15">
            <v>7874.3483399999986</v>
          </cell>
        </row>
        <row r="16">
          <cell r="D16">
            <v>0</v>
          </cell>
          <cell r="E16">
            <v>217.16479999999999</v>
          </cell>
          <cell r="F16">
            <v>3685.6955399999947</v>
          </cell>
          <cell r="G16">
            <v>4801.195099999999</v>
          </cell>
          <cell r="H16">
            <v>536.62243000000001</v>
          </cell>
          <cell r="I16">
            <v>400.62633000000005</v>
          </cell>
          <cell r="J16">
            <v>20724.140810000004</v>
          </cell>
          <cell r="K16">
            <v>762.75990000000024</v>
          </cell>
          <cell r="L16">
            <v>299.48496999999992</v>
          </cell>
          <cell r="M16">
            <v>37084.46099</v>
          </cell>
          <cell r="N16">
            <v>68512.150869999998</v>
          </cell>
        </row>
        <row r="17">
          <cell r="D17">
            <v>0</v>
          </cell>
          <cell r="E17">
            <v>0.16056999999999999</v>
          </cell>
          <cell r="F17">
            <v>8.0028799999999993</v>
          </cell>
          <cell r="G17">
            <v>4.4740000000000002E-2</v>
          </cell>
          <cell r="H17">
            <v>0</v>
          </cell>
          <cell r="I17">
            <v>5.0889999999999998E-2</v>
          </cell>
          <cell r="J17">
            <v>83584.584670000011</v>
          </cell>
          <cell r="K17">
            <v>0</v>
          </cell>
          <cell r="L17">
            <v>0</v>
          </cell>
          <cell r="M17">
            <v>0</v>
          </cell>
          <cell r="N17">
            <v>83592.843750000015</v>
          </cell>
        </row>
        <row r="18">
          <cell r="D18">
            <v>8315</v>
          </cell>
          <cell r="E18">
            <v>20.5</v>
          </cell>
          <cell r="F18">
            <v>43316.150609999997</v>
          </cell>
          <cell r="G18">
            <v>9826.1058799999992</v>
          </cell>
          <cell r="H18">
            <v>1633.9895000000001</v>
          </cell>
          <cell r="I18">
            <v>271187.50902000006</v>
          </cell>
          <cell r="J18">
            <v>3706.4203300000004</v>
          </cell>
          <cell r="K18">
            <v>3505.1214900000004</v>
          </cell>
          <cell r="L18">
            <v>7775.1388700000007</v>
          </cell>
          <cell r="M18">
            <v>21897.591049999999</v>
          </cell>
          <cell r="N18">
            <v>371183.52675000008</v>
          </cell>
        </row>
        <row r="19">
          <cell r="D19">
            <v>8315</v>
          </cell>
          <cell r="E19">
            <v>0</v>
          </cell>
          <cell r="F19">
            <v>12664.188190000001</v>
          </cell>
          <cell r="G19">
            <v>4764.53946</v>
          </cell>
          <cell r="H19">
            <v>1317.1535000000001</v>
          </cell>
          <cell r="I19">
            <v>270953.14329000004</v>
          </cell>
          <cell r="J19">
            <v>3594.1902400000004</v>
          </cell>
          <cell r="K19">
            <v>2857.8026600000003</v>
          </cell>
          <cell r="L19">
            <v>2785.9983100000004</v>
          </cell>
          <cell r="M19">
            <v>21871.730779999998</v>
          </cell>
          <cell r="N19">
            <v>329123.74643000006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D21">
            <v>8315</v>
          </cell>
          <cell r="E21">
            <v>0</v>
          </cell>
          <cell r="F21">
            <v>12664.188190000001</v>
          </cell>
          <cell r="G21">
            <v>4764.53946</v>
          </cell>
          <cell r="H21">
            <v>1317.1535000000001</v>
          </cell>
          <cell r="I21">
            <v>270953.14329000004</v>
          </cell>
          <cell r="J21">
            <v>3594.1902400000004</v>
          </cell>
          <cell r="K21">
            <v>2857.8026600000003</v>
          </cell>
          <cell r="L21">
            <v>2785.9983100000004</v>
          </cell>
          <cell r="M21">
            <v>21871.730779999998</v>
          </cell>
          <cell r="N21">
            <v>329123.74643000006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D24">
            <v>0</v>
          </cell>
          <cell r="E24">
            <v>20.5</v>
          </cell>
          <cell r="F24">
            <v>30651.96242</v>
          </cell>
          <cell r="G24">
            <v>5061.5664200000001</v>
          </cell>
          <cell r="H24">
            <v>316.83600000000001</v>
          </cell>
          <cell r="I24">
            <v>234.36572999999999</v>
          </cell>
          <cell r="J24">
            <v>112.23009000000002</v>
          </cell>
          <cell r="K24">
            <v>647.31882999999993</v>
          </cell>
          <cell r="L24">
            <v>4989.1405599999998</v>
          </cell>
          <cell r="M24">
            <v>25.86027</v>
          </cell>
          <cell r="N24">
            <v>42059.780319999991</v>
          </cell>
        </row>
        <row r="25">
          <cell r="D25">
            <v>0</v>
          </cell>
          <cell r="E25">
            <v>0</v>
          </cell>
          <cell r="F25">
            <v>11228.658460000006</v>
          </cell>
          <cell r="G25">
            <v>0.17499999999999999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0.56999999999999995</v>
          </cell>
          <cell r="N25">
            <v>11229.403460000005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D27">
            <v>0</v>
          </cell>
          <cell r="E27">
            <v>20.5</v>
          </cell>
          <cell r="F27">
            <v>16391.895589999993</v>
          </cell>
          <cell r="G27">
            <v>4901.1671499999993</v>
          </cell>
          <cell r="H27">
            <v>315</v>
          </cell>
          <cell r="I27">
            <v>214.25</v>
          </cell>
          <cell r="J27">
            <v>14.726989999999999</v>
          </cell>
          <cell r="K27">
            <v>633.93567999999993</v>
          </cell>
          <cell r="L27">
            <v>2942.69256</v>
          </cell>
          <cell r="M27">
            <v>0</v>
          </cell>
          <cell r="N27">
            <v>25434.167969999991</v>
          </cell>
        </row>
        <row r="28">
          <cell r="D28">
            <v>0</v>
          </cell>
          <cell r="E28">
            <v>0</v>
          </cell>
          <cell r="F28">
            <v>3031.4083699999996</v>
          </cell>
          <cell r="G28">
            <v>130.63327000000001</v>
          </cell>
          <cell r="H28">
            <v>1.8360000000000001</v>
          </cell>
          <cell r="I28">
            <v>20.115729999999999</v>
          </cell>
          <cell r="J28">
            <v>82.692100000000011</v>
          </cell>
          <cell r="K28">
            <v>13.383150000000001</v>
          </cell>
          <cell r="L28">
            <v>2046.4479999999999</v>
          </cell>
          <cell r="M28">
            <v>25.29027</v>
          </cell>
          <cell r="N28">
            <v>5351.8068899999998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29.591000000000001</v>
          </cell>
          <cell r="H29">
            <v>0</v>
          </cell>
          <cell r="I29">
            <v>0</v>
          </cell>
          <cell r="J29">
            <v>14.811</v>
          </cell>
          <cell r="K29">
            <v>0</v>
          </cell>
          <cell r="L29">
            <v>0</v>
          </cell>
          <cell r="M29">
            <v>0</v>
          </cell>
          <cell r="N29">
            <v>44.402000000000001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1092.4202000000002</v>
          </cell>
          <cell r="L30">
            <v>0</v>
          </cell>
          <cell r="M30">
            <v>115.27544</v>
          </cell>
          <cell r="N30">
            <v>1207.6956400000004</v>
          </cell>
        </row>
        <row r="31">
          <cell r="D31">
            <v>0</v>
          </cell>
          <cell r="E31">
            <v>0</v>
          </cell>
          <cell r="F31">
            <v>25.498789999999996</v>
          </cell>
          <cell r="G31">
            <v>2.0370500000000002</v>
          </cell>
          <cell r="H31">
            <v>0.1</v>
          </cell>
          <cell r="I31">
            <v>3.5521099999999999</v>
          </cell>
          <cell r="J31">
            <v>399.17004000000003</v>
          </cell>
          <cell r="K31">
            <v>40.831339999999997</v>
          </cell>
          <cell r="L31">
            <v>2.06E-2</v>
          </cell>
          <cell r="M31">
            <v>20.715810000000001</v>
          </cell>
          <cell r="N31">
            <v>491.92574000000002</v>
          </cell>
        </row>
        <row r="32">
          <cell r="D32">
            <v>20</v>
          </cell>
          <cell r="E32">
            <v>3.2188000000000003</v>
          </cell>
          <cell r="F32">
            <v>2094.4212700000003</v>
          </cell>
          <cell r="G32">
            <v>892.97483999999997</v>
          </cell>
          <cell r="H32">
            <v>3081.0181500000003</v>
          </cell>
          <cell r="I32">
            <v>492.09149000000002</v>
          </cell>
          <cell r="J32">
            <v>7399.8545499999991</v>
          </cell>
          <cell r="K32">
            <v>4195.7562500000004</v>
          </cell>
          <cell r="L32">
            <v>4499.8707400000003</v>
          </cell>
          <cell r="M32">
            <v>49410.595400000006</v>
          </cell>
          <cell r="N32">
            <v>72089.801490000013</v>
          </cell>
        </row>
        <row r="33">
          <cell r="D33">
            <v>0</v>
          </cell>
          <cell r="E33">
            <v>3.2188000000000003</v>
          </cell>
          <cell r="F33">
            <v>1926.0090500000003</v>
          </cell>
          <cell r="G33">
            <v>892.97483999999997</v>
          </cell>
          <cell r="H33">
            <v>32.817999999999998</v>
          </cell>
          <cell r="I33">
            <v>1.6533599999999999</v>
          </cell>
          <cell r="J33">
            <v>4363.2682799999993</v>
          </cell>
          <cell r="K33">
            <v>41.29918</v>
          </cell>
          <cell r="L33">
            <v>554.66563000000008</v>
          </cell>
          <cell r="M33">
            <v>28611.288139999997</v>
          </cell>
          <cell r="N33">
            <v>36427.19528</v>
          </cell>
        </row>
        <row r="34">
          <cell r="D34">
            <v>20</v>
          </cell>
          <cell r="E34">
            <v>0</v>
          </cell>
          <cell r="F34">
            <v>168.41221999999999</v>
          </cell>
          <cell r="G34">
            <v>0</v>
          </cell>
          <cell r="H34">
            <v>3048.2001500000001</v>
          </cell>
          <cell r="I34">
            <v>490.43813</v>
          </cell>
          <cell r="J34">
            <v>3036.5862699999998</v>
          </cell>
          <cell r="K34">
            <v>4154.4570700000004</v>
          </cell>
          <cell r="L34">
            <v>3945.2051100000003</v>
          </cell>
          <cell r="M34">
            <v>20799.307260000005</v>
          </cell>
          <cell r="N34">
            <v>35662.606210000005</v>
          </cell>
        </row>
        <row r="35">
          <cell r="D35">
            <v>20</v>
          </cell>
          <cell r="E35">
            <v>0</v>
          </cell>
          <cell r="F35">
            <v>15.872499999999999</v>
          </cell>
          <cell r="G35">
            <v>0</v>
          </cell>
          <cell r="H35">
            <v>3048.2001500000001</v>
          </cell>
          <cell r="I35">
            <v>490.43813</v>
          </cell>
          <cell r="J35">
            <v>696.5862699999999</v>
          </cell>
          <cell r="K35">
            <v>4154.4570700000004</v>
          </cell>
          <cell r="L35">
            <v>70.910339999999991</v>
          </cell>
          <cell r="M35">
            <v>20799.307260000005</v>
          </cell>
          <cell r="N35">
            <v>29295.771720000004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4154.4570700000004</v>
          </cell>
          <cell r="L36">
            <v>0</v>
          </cell>
          <cell r="M36">
            <v>0</v>
          </cell>
          <cell r="N36">
            <v>4154.4570700000004</v>
          </cell>
        </row>
        <row r="37">
          <cell r="D37">
            <v>20</v>
          </cell>
          <cell r="E37">
            <v>0</v>
          </cell>
          <cell r="F37">
            <v>15.872499999999999</v>
          </cell>
          <cell r="G37">
            <v>0</v>
          </cell>
          <cell r="H37">
            <v>3048.2001500000001</v>
          </cell>
          <cell r="I37">
            <v>490.43813</v>
          </cell>
          <cell r="J37">
            <v>696.5862699999999</v>
          </cell>
          <cell r="K37">
            <v>0</v>
          </cell>
          <cell r="L37">
            <v>70.910339999999991</v>
          </cell>
          <cell r="M37">
            <v>20799.307260000005</v>
          </cell>
          <cell r="N37">
            <v>25141.314650000008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D40">
            <v>0</v>
          </cell>
          <cell r="E40">
            <v>0</v>
          </cell>
          <cell r="F40">
            <v>152.53971999999999</v>
          </cell>
          <cell r="G40">
            <v>0</v>
          </cell>
          <cell r="H40">
            <v>0</v>
          </cell>
          <cell r="I40">
            <v>0</v>
          </cell>
          <cell r="J40">
            <v>2340</v>
          </cell>
          <cell r="K40">
            <v>0</v>
          </cell>
          <cell r="L40">
            <v>3874.2947700000004</v>
          </cell>
          <cell r="M40">
            <v>0</v>
          </cell>
          <cell r="N40">
            <v>6366.8344900000002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8">
          <cell r="D48">
            <v>8335</v>
          </cell>
          <cell r="E48">
            <v>1413.2035700000001</v>
          </cell>
          <cell r="F48">
            <v>266186.1317000002</v>
          </cell>
          <cell r="G48">
            <v>26202.655499999997</v>
          </cell>
          <cell r="H48">
            <v>7176.9981700000008</v>
          </cell>
          <cell r="I48">
            <v>275347.10561000009</v>
          </cell>
          <cell r="J48">
            <v>135861.63884</v>
          </cell>
          <cell r="K48">
            <v>24014.82218000001</v>
          </cell>
          <cell r="L48">
            <v>17329.165509999999</v>
          </cell>
          <cell r="M48">
            <v>119722.71969</v>
          </cell>
          <cell r="N48">
            <v>881589.44077000022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6726.9230800000005</v>
          </cell>
          <cell r="I50">
            <v>32500</v>
          </cell>
          <cell r="J50">
            <v>0</v>
          </cell>
          <cell r="K50">
            <v>0</v>
          </cell>
          <cell r="L50">
            <v>0</v>
          </cell>
          <cell r="M50">
            <v>608.14400000000001</v>
          </cell>
          <cell r="N50">
            <v>39835.067080000001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393394.63079999998</v>
          </cell>
          <cell r="K51">
            <v>0</v>
          </cell>
          <cell r="L51">
            <v>0</v>
          </cell>
          <cell r="M51">
            <v>0</v>
          </cell>
          <cell r="N51">
            <v>393394.63079999998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98035.202690000006</v>
          </cell>
        </row>
      </sheetData>
      <sheetData sheetId="27">
        <row r="5">
          <cell r="C5">
            <v>17888.510480000055</v>
          </cell>
          <cell r="D5">
            <v>-14051.113280000049</v>
          </cell>
        </row>
      </sheetData>
      <sheetData sheetId="28">
        <row r="7">
          <cell r="D7">
            <v>361094.38540999993</v>
          </cell>
          <cell r="E7">
            <v>242779.37047000005</v>
          </cell>
          <cell r="F7">
            <v>603873.75587999995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0</v>
          </cell>
          <cell r="E10">
            <v>0</v>
          </cell>
          <cell r="F10">
            <v>0</v>
          </cell>
        </row>
        <row r="11">
          <cell r="D11">
            <v>5845.9985299999989</v>
          </cell>
          <cell r="E11">
            <v>6775.7516699999996</v>
          </cell>
          <cell r="F11">
            <v>12621.750199999999</v>
          </cell>
        </row>
        <row r="12">
          <cell r="D12">
            <v>351091.78630999994</v>
          </cell>
          <cell r="E12">
            <v>207770.72868000006</v>
          </cell>
          <cell r="F12">
            <v>558862.51499000005</v>
          </cell>
        </row>
        <row r="13">
          <cell r="D13">
            <v>32478.473410000002</v>
          </cell>
          <cell r="E13">
            <v>1219.6650999999999</v>
          </cell>
          <cell r="F13">
            <v>33698.138510000004</v>
          </cell>
        </row>
        <row r="14">
          <cell r="D14">
            <v>317567.32444999996</v>
          </cell>
          <cell r="E14">
            <v>206551.06358000005</v>
          </cell>
          <cell r="F14">
            <v>524118.38803000003</v>
          </cell>
        </row>
        <row r="15">
          <cell r="D15">
            <v>3304.4215800000006</v>
          </cell>
          <cell r="E15">
            <v>14067.034359999998</v>
          </cell>
          <cell r="F15">
            <v>17371.45594</v>
          </cell>
        </row>
        <row r="16">
          <cell r="D16">
            <v>852.17899000000011</v>
          </cell>
          <cell r="E16">
            <v>14165.85576</v>
          </cell>
          <cell r="F16">
            <v>15018.034750000001</v>
          </cell>
        </row>
        <row r="17">
          <cell r="D17">
            <v>4135.1541399999996</v>
          </cell>
          <cell r="E17">
            <v>49388.282449999992</v>
          </cell>
          <cell r="F17">
            <v>53523.43658999999</v>
          </cell>
        </row>
        <row r="18">
          <cell r="D18">
            <v>0</v>
          </cell>
          <cell r="E18">
            <v>1468.9999700000001</v>
          </cell>
          <cell r="F18">
            <v>1468.9999700000001</v>
          </cell>
        </row>
        <row r="19">
          <cell r="D19">
            <v>4067.3422099999993</v>
          </cell>
          <cell r="E19">
            <v>47857.022309999993</v>
          </cell>
          <cell r="F19">
            <v>51924.364519999996</v>
          </cell>
        </row>
        <row r="20">
          <cell r="D20">
            <v>3374.6499599999993</v>
          </cell>
          <cell r="E20">
            <v>18727.596890000001</v>
          </cell>
          <cell r="F20">
            <v>22102.24685</v>
          </cell>
        </row>
        <row r="21">
          <cell r="D21">
            <v>692.69225000000006</v>
          </cell>
          <cell r="E21">
            <v>29129.425419999992</v>
          </cell>
          <cell r="F21">
            <v>29822.117669999992</v>
          </cell>
        </row>
        <row r="22">
          <cell r="D22">
            <v>0</v>
          </cell>
          <cell r="E22">
            <v>22.069790000000001</v>
          </cell>
          <cell r="F22">
            <v>22.069790000000001</v>
          </cell>
        </row>
        <row r="32">
          <cell r="D32">
            <v>365229.53954999993</v>
          </cell>
          <cell r="E32">
            <v>292167.65292000002</v>
          </cell>
          <cell r="F32">
            <v>657397.19246999989</v>
          </cell>
        </row>
        <row r="34">
          <cell r="D34">
            <v>339471.15220000001</v>
          </cell>
          <cell r="E34">
            <v>260767.09671000007</v>
          </cell>
          <cell r="F34">
            <v>600238.24891000008</v>
          </cell>
        </row>
        <row r="35">
          <cell r="D35">
            <v>36094.925730000024</v>
          </cell>
          <cell r="E35">
            <v>171247.85604000004</v>
          </cell>
          <cell r="F35">
            <v>207342.78177000006</v>
          </cell>
        </row>
        <row r="36">
          <cell r="D36">
            <v>67140.095249999998</v>
          </cell>
          <cell r="E36">
            <v>79091.166399999987</v>
          </cell>
          <cell r="F36">
            <v>146231.26165</v>
          </cell>
        </row>
        <row r="37">
          <cell r="D37">
            <v>2220.0536000000002</v>
          </cell>
          <cell r="E37">
            <v>555.58022000000005</v>
          </cell>
          <cell r="F37">
            <v>2775.63382</v>
          </cell>
        </row>
        <row r="38">
          <cell r="D38">
            <v>213191.29872999998</v>
          </cell>
          <cell r="E38">
            <v>8335.4783299999999</v>
          </cell>
          <cell r="F38">
            <v>221526.77705999999</v>
          </cell>
        </row>
        <row r="39">
          <cell r="D39">
            <v>1466.2808600000001</v>
          </cell>
          <cell r="E39">
            <v>0</v>
          </cell>
          <cell r="F39">
            <v>1466.2808600000001</v>
          </cell>
        </row>
        <row r="40">
          <cell r="D40">
            <v>211725.01786999998</v>
          </cell>
          <cell r="E40">
            <v>8335.4783299999999</v>
          </cell>
          <cell r="F40">
            <v>220060.49619999999</v>
          </cell>
        </row>
        <row r="41">
          <cell r="D41">
            <v>20634.377269999997</v>
          </cell>
          <cell r="E41">
            <v>6.5214400000000001</v>
          </cell>
          <cell r="F41">
            <v>20640.898709999998</v>
          </cell>
        </row>
        <row r="42">
          <cell r="D42">
            <v>190.40162000000007</v>
          </cell>
          <cell r="E42">
            <v>1530.4942800000003</v>
          </cell>
          <cell r="F42">
            <v>1720.8959000000004</v>
          </cell>
        </row>
        <row r="43">
          <cell r="D43">
            <v>3220.74199</v>
          </cell>
          <cell r="E43">
            <v>45451.669490000015</v>
          </cell>
          <cell r="F43">
            <v>48672.411480000017</v>
          </cell>
        </row>
        <row r="44">
          <cell r="D44">
            <v>1302.24281</v>
          </cell>
          <cell r="E44">
            <v>44756.293800000014</v>
          </cell>
          <cell r="F44">
            <v>46058.536610000017</v>
          </cell>
        </row>
        <row r="45">
          <cell r="D45">
            <v>1918.49918</v>
          </cell>
          <cell r="E45">
            <v>695.37568999999996</v>
          </cell>
          <cell r="F45">
            <v>2613.8748700000001</v>
          </cell>
        </row>
        <row r="46">
          <cell r="D46">
            <v>0</v>
          </cell>
          <cell r="E46">
            <v>0</v>
          </cell>
          <cell r="F46">
            <v>0</v>
          </cell>
        </row>
        <row r="48">
          <cell r="D48">
            <v>342691.89419000002</v>
          </cell>
          <cell r="E48">
            <v>306218.76620000007</v>
          </cell>
          <cell r="F48">
            <v>648910.66039000009</v>
          </cell>
        </row>
        <row r="50">
          <cell r="D50">
            <v>2886.2473300000001</v>
          </cell>
          <cell r="E50">
            <v>523.83654000000001</v>
          </cell>
          <cell r="F50">
            <v>3410.0838700000004</v>
          </cell>
        </row>
        <row r="51">
          <cell r="D51">
            <v>0</v>
          </cell>
          <cell r="E51">
            <v>7210.1026900000006</v>
          </cell>
          <cell r="F51">
            <v>7210.1026900000006</v>
          </cell>
        </row>
        <row r="52">
          <cell r="D52">
            <v>0</v>
          </cell>
          <cell r="E52">
            <v>0</v>
          </cell>
          <cell r="F52">
            <v>0</v>
          </cell>
        </row>
        <row r="56">
          <cell r="D56">
            <v>22537.645359999908</v>
          </cell>
          <cell r="E56">
            <v>-14051.113280000049</v>
          </cell>
          <cell r="F56">
            <v>8486.532079999859</v>
          </cell>
        </row>
        <row r="84">
          <cell r="D84">
            <v>22537.645359999908</v>
          </cell>
          <cell r="E84">
            <v>-14051.113280000049</v>
          </cell>
          <cell r="F84">
            <v>8486.532079999859</v>
          </cell>
        </row>
        <row r="87">
          <cell r="D87">
            <v>340471.84059000004</v>
          </cell>
          <cell r="E87">
            <v>305663.18598000007</v>
          </cell>
          <cell r="F87">
            <v>646135.0265700001</v>
          </cell>
        </row>
        <row r="88">
          <cell r="D88">
            <v>24757.698959999907</v>
          </cell>
          <cell r="E88">
            <v>-13495.533060000049</v>
          </cell>
          <cell r="F88">
            <v>11262.165899999858</v>
          </cell>
        </row>
        <row r="89">
          <cell r="D89">
            <v>21623.233209999918</v>
          </cell>
          <cell r="E89">
            <v>-17987.726240000018</v>
          </cell>
          <cell r="F89">
            <v>3635.5069699998712</v>
          </cell>
        </row>
        <row r="90">
          <cell r="D90">
            <v>914.41214999999966</v>
          </cell>
          <cell r="E90">
            <v>3936.6129599999767</v>
          </cell>
          <cell r="F90">
            <v>4851.0251099999732</v>
          </cell>
        </row>
      </sheetData>
      <sheetData sheetId="29">
        <row r="6">
          <cell r="D6">
            <v>48935.068909999893</v>
          </cell>
          <cell r="E6">
            <v>34978.749249999993</v>
          </cell>
          <cell r="F6">
            <v>83913.818159999879</v>
          </cell>
        </row>
        <row r="7">
          <cell r="D7">
            <v>0</v>
          </cell>
          <cell r="E7">
            <v>0</v>
          </cell>
          <cell r="F7">
            <v>0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48935.068909999893</v>
          </cell>
          <cell r="E10">
            <v>34978.749249999993</v>
          </cell>
          <cell r="F10">
            <v>83913.818159999879</v>
          </cell>
        </row>
        <row r="11">
          <cell r="D11">
            <v>47361.754739999888</v>
          </cell>
          <cell r="E11">
            <v>28065.272780000003</v>
          </cell>
          <cell r="F11">
            <v>75427.027519999887</v>
          </cell>
        </row>
        <row r="12">
          <cell r="D12">
            <v>76.576720000000122</v>
          </cell>
          <cell r="E12">
            <v>13393.745139999994</v>
          </cell>
          <cell r="F12">
            <v>13470.321859999995</v>
          </cell>
        </row>
        <row r="13">
          <cell r="D13">
            <v>0</v>
          </cell>
          <cell r="E13">
            <v>55.355040000000038</v>
          </cell>
          <cell r="F13">
            <v>55.355040000000038</v>
          </cell>
        </row>
        <row r="14">
          <cell r="D14">
            <v>70.508890000000136</v>
          </cell>
          <cell r="E14">
            <v>13335.683029999993</v>
          </cell>
          <cell r="F14">
            <v>13406.191919999994</v>
          </cell>
        </row>
        <row r="16">
          <cell r="D16">
            <v>49011.64562999989</v>
          </cell>
          <cell r="E16">
            <v>48372.494389999985</v>
          </cell>
          <cell r="F16">
            <v>97384.140019999875</v>
          </cell>
        </row>
        <row r="17">
          <cell r="D17">
            <v>44722.223090000087</v>
          </cell>
          <cell r="E17">
            <v>41694.654390000207</v>
          </cell>
          <cell r="F17">
            <v>86416.877480000287</v>
          </cell>
        </row>
        <row r="18">
          <cell r="D18">
            <v>10356.024460000051</v>
          </cell>
          <cell r="E18">
            <v>40357.423950000208</v>
          </cell>
          <cell r="F18">
            <v>50713.448410000259</v>
          </cell>
        </row>
        <row r="19">
          <cell r="D19">
            <v>4629.8364200000424</v>
          </cell>
          <cell r="E19">
            <v>25033.344330000222</v>
          </cell>
          <cell r="F19">
            <v>29663.180750000265</v>
          </cell>
        </row>
        <row r="20">
          <cell r="D20">
            <v>5726.1880400000091</v>
          </cell>
          <cell r="E20">
            <v>15324.079619999988</v>
          </cell>
          <cell r="F20">
            <v>21050.267659999998</v>
          </cell>
        </row>
        <row r="21">
          <cell r="D21">
            <v>4007.4704799999968</v>
          </cell>
          <cell r="E21">
            <v>0</v>
          </cell>
          <cell r="F21">
            <v>4007.4704799999968</v>
          </cell>
        </row>
        <row r="22">
          <cell r="D22">
            <v>9.3190000000409778E-2</v>
          </cell>
          <cell r="E22">
            <v>87.062899999999971</v>
          </cell>
          <cell r="F22">
            <v>87.156090000000376</v>
          </cell>
        </row>
        <row r="23">
          <cell r="D23">
            <v>30358.634960000039</v>
          </cell>
          <cell r="E23">
            <v>1250.167539999999</v>
          </cell>
          <cell r="F23">
            <v>31608.802500000038</v>
          </cell>
        </row>
        <row r="24">
          <cell r="D24">
            <v>586.50931000000026</v>
          </cell>
          <cell r="E24">
            <v>14232.312150000016</v>
          </cell>
          <cell r="F24">
            <v>14818.821460000016</v>
          </cell>
        </row>
        <row r="25">
          <cell r="D25">
            <v>607.38263000000029</v>
          </cell>
          <cell r="E25">
            <v>14110.709140000015</v>
          </cell>
          <cell r="F25">
            <v>14718.091770000015</v>
          </cell>
        </row>
        <row r="26">
          <cell r="D26">
            <v>-20.873320000000064</v>
          </cell>
          <cell r="E26">
            <v>121.60301000000001</v>
          </cell>
          <cell r="F26">
            <v>100.72968999999995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9">
          <cell r="D29">
            <v>45308.732400000088</v>
          </cell>
          <cell r="E29">
            <v>55926.966540000227</v>
          </cell>
          <cell r="F29">
            <v>101235.69894000032</v>
          </cell>
        </row>
        <row r="31">
          <cell r="D31">
            <v>3702.9132299998018</v>
          </cell>
          <cell r="E31">
            <v>-7554.4721500002415</v>
          </cell>
          <cell r="F31">
            <v>-3851.5589200004397</v>
          </cell>
        </row>
      </sheetData>
      <sheetData sheetId="30"/>
      <sheetData sheetId="31">
        <row r="5">
          <cell r="B5">
            <v>60535504.770000003</v>
          </cell>
          <cell r="C5">
            <v>51045235.739999995</v>
          </cell>
          <cell r="D5">
            <v>1191379.8299999998</v>
          </cell>
          <cell r="E5">
            <v>5.8437573502511153</v>
          </cell>
          <cell r="F5">
            <v>11.581365124088991</v>
          </cell>
          <cell r="G5">
            <v>0.13587335657632305</v>
          </cell>
        </row>
        <row r="6">
          <cell r="B6">
            <v>25993441.339999996</v>
          </cell>
          <cell r="C6">
            <v>19666724.82</v>
          </cell>
          <cell r="D6">
            <v>78843.649999999994</v>
          </cell>
          <cell r="E6">
            <v>-4.592430304531403E-2</v>
          </cell>
          <cell r="F6">
            <v>-6.623554756434713E-2</v>
          </cell>
          <cell r="G6">
            <v>124.14865079365079</v>
          </cell>
        </row>
        <row r="7">
          <cell r="B7">
            <v>86528946.109999999</v>
          </cell>
          <cell r="C7">
            <v>70711960.560000002</v>
          </cell>
          <cell r="D7">
            <v>1270223.4799999997</v>
          </cell>
          <cell r="E7">
            <v>1.3975883224565222</v>
          </cell>
          <cell r="F7">
            <v>1.8150818084042757</v>
          </cell>
          <cell r="G7">
            <v>0.21031670054290186</v>
          </cell>
        </row>
        <row r="13">
          <cell r="B13">
            <v>45075855.280000158</v>
          </cell>
          <cell r="C13">
            <v>43903058.64000015</v>
          </cell>
          <cell r="D13">
            <v>3471289.57</v>
          </cell>
          <cell r="E13">
            <v>0.1511623296238116</v>
          </cell>
          <cell r="F13">
            <v>0.1660872066322745</v>
          </cell>
          <cell r="G13">
            <v>-0.27354813671014244</v>
          </cell>
        </row>
        <row r="14">
          <cell r="B14">
            <v>250836.57</v>
          </cell>
          <cell r="C14">
            <v>250836.57</v>
          </cell>
          <cell r="D14">
            <v>2935.22</v>
          </cell>
          <cell r="E14">
            <v>0.69597008225675561</v>
          </cell>
          <cell r="F14">
            <v>0.69597008225675561</v>
          </cell>
          <cell r="G14">
            <v>0</v>
          </cell>
        </row>
        <row r="15">
          <cell r="B15">
            <v>45326691.850000158</v>
          </cell>
          <cell r="C15">
            <v>44153895.21000015</v>
          </cell>
          <cell r="D15">
            <v>3474224.79</v>
          </cell>
          <cell r="E15">
            <v>0.15321241161271026</v>
          </cell>
          <cell r="F15">
            <v>0.16816062093739537</v>
          </cell>
          <cell r="G15">
            <v>-0.27293387045687623</v>
          </cell>
        </row>
        <row r="21">
          <cell r="B21">
            <v>50535065.150000013</v>
          </cell>
          <cell r="C21">
            <v>48012992.49000001</v>
          </cell>
          <cell r="D21">
            <v>17903064.500000004</v>
          </cell>
          <cell r="E21">
            <v>-0.14307328842152534</v>
          </cell>
          <cell r="F21">
            <v>-0.12226177884886735</v>
          </cell>
          <cell r="G21">
            <v>-0.49401681848064583</v>
          </cell>
        </row>
        <row r="22">
          <cell r="B22">
            <v>12855481.140000001</v>
          </cell>
          <cell r="C22">
            <v>4138346.1400000006</v>
          </cell>
          <cell r="D22">
            <v>262136.43</v>
          </cell>
          <cell r="E22">
            <v>-9.7472449832686214E-3</v>
          </cell>
          <cell r="F22">
            <v>-2.9669950754382168E-2</v>
          </cell>
          <cell r="G22">
            <v>0.85344183193308654</v>
          </cell>
        </row>
        <row r="23">
          <cell r="B23">
            <v>63390546.290000014</v>
          </cell>
          <cell r="C23">
            <v>52151338.63000001</v>
          </cell>
          <cell r="D23">
            <v>18165200.930000003</v>
          </cell>
          <cell r="E23">
            <v>-0.11901861273112047</v>
          </cell>
          <cell r="F23">
            <v>-0.1155647747945574</v>
          </cell>
          <cell r="G23">
            <v>-0.48865218488303053</v>
          </cell>
        </row>
        <row r="29">
          <cell r="B29">
            <v>156146425.20000017</v>
          </cell>
          <cell r="C29">
            <v>142961286.87000015</v>
          </cell>
          <cell r="D29">
            <v>22565733.900000002</v>
          </cell>
          <cell r="E29">
            <v>0.45965850964020416</v>
          </cell>
          <cell r="F29">
            <v>0.48287916906735107</v>
          </cell>
          <cell r="G29">
            <v>-0.45242104896731838</v>
          </cell>
        </row>
        <row r="30">
          <cell r="B30">
            <v>9251667.1999999993</v>
          </cell>
          <cell r="C30">
            <v>8524900.0500000007</v>
          </cell>
          <cell r="D30">
            <v>130553.05</v>
          </cell>
          <cell r="E30">
            <v>3.2896586496328135</v>
          </cell>
          <cell r="F30">
            <v>9.2495899394568575</v>
          </cell>
          <cell r="G30">
            <v>242.00694289330653</v>
          </cell>
        </row>
        <row r="31">
          <cell r="B31">
            <v>118952505.71000016</v>
          </cell>
          <cell r="C31">
            <v>117399930.70000014</v>
          </cell>
          <cell r="D31">
            <v>20849931.350000005</v>
          </cell>
          <cell r="E31">
            <v>0.32338355319899215</v>
          </cell>
          <cell r="F31">
            <v>0.30824069479380611</v>
          </cell>
          <cell r="G31">
            <v>-0.4740360673495001</v>
          </cell>
        </row>
        <row r="32">
          <cell r="B32">
            <v>7307368.629999999</v>
          </cell>
          <cell r="C32">
            <v>3798176.0599999996</v>
          </cell>
          <cell r="D32">
            <v>1485372.19</v>
          </cell>
          <cell r="E32">
            <v>-0.17866000606834787</v>
          </cell>
          <cell r="F32">
            <v>4.9912308743413236E-2</v>
          </cell>
          <cell r="G32">
            <v>1.3085301534765392E-4</v>
          </cell>
        </row>
        <row r="33">
          <cell r="B33">
            <v>20509442.370000005</v>
          </cell>
          <cell r="C33">
            <v>13118856.400000002</v>
          </cell>
          <cell r="D33">
            <v>99826.31</v>
          </cell>
          <cell r="E33">
            <v>3.4019869718633986</v>
          </cell>
          <cell r="F33">
            <v>14.440232880664785</v>
          </cell>
          <cell r="G33">
            <v>0.20457397857509418</v>
          </cell>
        </row>
        <row r="34">
          <cell r="B34">
            <v>4834.6200000000008</v>
          </cell>
          <cell r="C34">
            <v>4834.6200000000008</v>
          </cell>
          <cell r="D34">
            <v>0</v>
          </cell>
          <cell r="E34">
            <v>-0.99646663304673566</v>
          </cell>
          <cell r="F34">
            <v>-0.99646663304673566</v>
          </cell>
          <cell r="G34">
            <v>0</v>
          </cell>
        </row>
        <row r="35">
          <cell r="B35">
            <v>120606.67</v>
          </cell>
          <cell r="C35">
            <v>114589.04</v>
          </cell>
          <cell r="D35">
            <v>51</v>
          </cell>
          <cell r="E35">
            <v>13.251441312950723</v>
          </cell>
          <cell r="F35">
            <v>60.76540914064563</v>
          </cell>
          <cell r="G35">
            <v>0</v>
          </cell>
        </row>
        <row r="36">
          <cell r="B36">
            <v>39099759.049999997</v>
          </cell>
          <cell r="C36">
            <v>24055907.530000001</v>
          </cell>
          <cell r="D36">
            <v>343915.3</v>
          </cell>
          <cell r="E36">
            <v>-3.1574209837804235E-2</v>
          </cell>
          <cell r="F36">
            <v>-5.5688571868666825E-2</v>
          </cell>
          <cell r="G36">
            <v>1.4208776378578851</v>
          </cell>
        </row>
        <row r="37">
          <cell r="B37">
            <v>20642722.539999999</v>
          </cell>
          <cell r="C37">
            <v>11457037.390000001</v>
          </cell>
          <cell r="D37">
            <v>343915.3</v>
          </cell>
          <cell r="E37">
            <v>-0.11496697316367288</v>
          </cell>
          <cell r="F37">
            <v>-0.20457904555055317</v>
          </cell>
          <cell r="G37">
            <v>1.4208776378578851</v>
          </cell>
        </row>
        <row r="38">
          <cell r="B38">
            <v>18457036.509999998</v>
          </cell>
          <cell r="C38">
            <v>12598870.140000001</v>
          </cell>
          <cell r="D38">
            <v>0</v>
          </cell>
          <cell r="E38">
            <v>8.2504206613172038E-2</v>
          </cell>
          <cell r="F38">
            <v>0.13802627302408776</v>
          </cell>
          <cell r="G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195246184.25000018</v>
          </cell>
          <cell r="C40">
            <v>167017194.40000015</v>
          </cell>
          <cell r="D40">
            <v>22909649.200000003</v>
          </cell>
          <cell r="E40">
            <v>0.32505781721308336</v>
          </cell>
          <cell r="F40">
            <v>0.37031358816965443</v>
          </cell>
          <cell r="G40">
            <v>-0.44598545831946612</v>
          </cell>
        </row>
        <row r="42">
          <cell r="B42">
            <v>144125480.07000017</v>
          </cell>
          <cell r="C42">
            <v>115908974.16000015</v>
          </cell>
          <cell r="D42">
            <v>4744448.2699999986</v>
          </cell>
          <cell r="E42">
            <v>0.59971975154390766</v>
          </cell>
          <cell r="F42">
            <v>0.79314706896389198</v>
          </cell>
          <cell r="G42">
            <v>-0.18164311681429646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R32" sqref="R32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G4" sqref="G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(janeiro-julho)","TABLE VIII - Budget execution by organic and economic cross-classification (january-july)")</f>
        <v>QUADRO VIII - Execução orçamental por classificação cruzada orgânica e económica (janeiro-julho)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322" t="str">
        <f>+IF(Índice!$D$2=1,"Turismo, Ambiente e Cultura","Tourism, Enviroment and Culture")</f>
        <v>Turismo, Ambiente e Cultura</v>
      </c>
      <c r="H3" s="322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f>+[2]D_Est_Org_Q8!D9</f>
        <v>8315</v>
      </c>
      <c r="E4" s="194">
        <f>+[2]D_Est_Org_Q8!E9</f>
        <v>1409.98477</v>
      </c>
      <c r="F4" s="194">
        <f>+[2]D_Est_Org_Q8!F9</f>
        <v>264091.71043000021</v>
      </c>
      <c r="G4" s="194">
        <f>+[2]D_Est_Org_Q8!G9</f>
        <v>25309.680659999998</v>
      </c>
      <c r="H4" s="194">
        <f>+[2]D_Est_Org_Q8!H9</f>
        <v>4095.98002</v>
      </c>
      <c r="I4" s="194">
        <f>+[2]D_Est_Org_Q8!I9</f>
        <v>274855.01412000007</v>
      </c>
      <c r="J4" s="194">
        <f>+[2]D_Est_Org_Q8!J9</f>
        <v>128461.78429</v>
      </c>
      <c r="K4" s="194">
        <f>+[2]D_Est_Org_Q8!K9</f>
        <v>19819.065930000008</v>
      </c>
      <c r="L4" s="194">
        <f>+[2]D_Est_Org_Q8!L9</f>
        <v>12829.29477</v>
      </c>
      <c r="M4" s="194">
        <f>+[2]D_Est_Org_Q8!M9</f>
        <v>70312.124289999992</v>
      </c>
      <c r="N4" s="194">
        <f>+[2]D_Est_Org_Q8!N9</f>
        <v>809499.63928000035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f>+[2]D_Est_Org_Q8!D10</f>
        <v>0</v>
      </c>
      <c r="E5" s="196">
        <f>+[2]D_Est_Org_Q8!E10</f>
        <v>1134.52945</v>
      </c>
      <c r="F5" s="196">
        <f>+[2]D_Est_Org_Q8!F10</f>
        <v>210705.5424900002</v>
      </c>
      <c r="G5" s="196">
        <f>+[2]D_Est_Org_Q8!G10</f>
        <v>10594.697200000001</v>
      </c>
      <c r="H5" s="196">
        <f>+[2]D_Est_Org_Q8!H10</f>
        <v>1919.3977499999996</v>
      </c>
      <c r="I5" s="196">
        <f>+[2]D_Est_Org_Q8!I10</f>
        <v>3227.0709799999995</v>
      </c>
      <c r="J5" s="196">
        <f>+[2]D_Est_Org_Q8!J10</f>
        <v>19570.872739999988</v>
      </c>
      <c r="K5" s="196">
        <f>+[2]D_Est_Org_Q8!K10</f>
        <v>14330.460140000005</v>
      </c>
      <c r="L5" s="196">
        <f>+[2]D_Est_Org_Q8!L10</f>
        <v>4745.9034099999999</v>
      </c>
      <c r="M5" s="196">
        <f>+[2]D_Est_Org_Q8!M10</f>
        <v>10408.67403</v>
      </c>
      <c r="N5" s="196">
        <f>+[2]D_Est_Org_Q8!N10</f>
        <v>276637.14819000021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f>+[2]D_Est_Org_Q8!D11</f>
        <v>0</v>
      </c>
      <c r="E6" s="197">
        <f>+[2]D_Est_Org_Q8!E11</f>
        <v>865.60769000000005</v>
      </c>
      <c r="F6" s="197">
        <f>+[2]D_Est_Org_Q8!F11</f>
        <v>167594.54928000021</v>
      </c>
      <c r="G6" s="197">
        <f>+[2]D_Est_Org_Q8!G11</f>
        <v>8390.4198799999995</v>
      </c>
      <c r="H6" s="197">
        <f>+[2]D_Est_Org_Q8!H11</f>
        <v>1552.9288899999997</v>
      </c>
      <c r="I6" s="197">
        <f>+[2]D_Est_Org_Q8!I11</f>
        <v>2570.5605299999997</v>
      </c>
      <c r="J6" s="197">
        <f>+[2]D_Est_Org_Q8!J11</f>
        <v>14364.716679999989</v>
      </c>
      <c r="K6" s="197">
        <f>+[2]D_Est_Org_Q8!K11</f>
        <v>11065.998420000004</v>
      </c>
      <c r="L6" s="197">
        <f>+[2]D_Est_Org_Q8!L11</f>
        <v>3703.3415300000001</v>
      </c>
      <c r="M6" s="197">
        <f>+[2]D_Est_Org_Q8!M11</f>
        <v>8138.8280200000008</v>
      </c>
      <c r="N6" s="197">
        <f>+[2]D_Est_Org_Q8!N11</f>
        <v>218246.95092000021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f>+[2]D_Est_Org_Q8!D12</f>
        <v>0</v>
      </c>
      <c r="E7" s="197">
        <f>+[2]D_Est_Org_Q8!E12</f>
        <v>33.72945</v>
      </c>
      <c r="F7" s="197">
        <f>+[2]D_Est_Org_Q8!F12</f>
        <v>7072.8892399999977</v>
      </c>
      <c r="G7" s="197">
        <f>+[2]D_Est_Org_Q8!G12</f>
        <v>409.09236999999996</v>
      </c>
      <c r="H7" s="197">
        <f>+[2]D_Est_Org_Q8!H12</f>
        <v>51.656639999999996</v>
      </c>
      <c r="I7" s="197">
        <f>+[2]D_Est_Org_Q8!I12</f>
        <v>89.368490000000008</v>
      </c>
      <c r="J7" s="197">
        <f>+[2]D_Est_Org_Q8!J12</f>
        <v>1933.7238400000001</v>
      </c>
      <c r="K7" s="197">
        <f>+[2]D_Est_Org_Q8!K12</f>
        <v>793.95620999999994</v>
      </c>
      <c r="L7" s="197">
        <f>+[2]D_Est_Org_Q8!L12</f>
        <v>250.91242999999997</v>
      </c>
      <c r="M7" s="197">
        <f>+[2]D_Est_Org_Q8!M12</f>
        <v>487.32051999999999</v>
      </c>
      <c r="N7" s="197">
        <f>+[2]D_Est_Org_Q8!N12</f>
        <v>11122.649189999998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f>+[2]D_Est_Org_Q8!D13</f>
        <v>0</v>
      </c>
      <c r="E8" s="197">
        <f>+[2]D_Est_Org_Q8!E13</f>
        <v>235.19231000000002</v>
      </c>
      <c r="F8" s="197">
        <f>+[2]D_Est_Org_Q8!F13</f>
        <v>36038.103970000004</v>
      </c>
      <c r="G8" s="197">
        <f>+[2]D_Est_Org_Q8!G13</f>
        <v>1795.1849500000001</v>
      </c>
      <c r="H8" s="197">
        <f>+[2]D_Est_Org_Q8!H13</f>
        <v>314.81222000000002</v>
      </c>
      <c r="I8" s="197">
        <f>+[2]D_Est_Org_Q8!I13</f>
        <v>567.14196000000015</v>
      </c>
      <c r="J8" s="197">
        <f>+[2]D_Est_Org_Q8!J13</f>
        <v>3272.4322200000001</v>
      </c>
      <c r="K8" s="197">
        <f>+[2]D_Est_Org_Q8!K13</f>
        <v>2470.5055100000009</v>
      </c>
      <c r="L8" s="197">
        <f>+[2]D_Est_Org_Q8!L13</f>
        <v>791.64945</v>
      </c>
      <c r="M8" s="197">
        <f>+[2]D_Est_Org_Q8!M13</f>
        <v>1782.5254900000004</v>
      </c>
      <c r="N8" s="197">
        <f>+[2]D_Est_Org_Q8!N13</f>
        <v>47267.548080000008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f>+[2]D_Est_Org_Q8!D14</f>
        <v>0</v>
      </c>
      <c r="E9" s="196">
        <f>+[2]D_Est_Org_Q8!E14</f>
        <v>254.79474999999996</v>
      </c>
      <c r="F9" s="196">
        <f>+[2]D_Est_Org_Q8!F14</f>
        <v>10036.515659999994</v>
      </c>
      <c r="G9" s="196">
        <f>+[2]D_Est_Org_Q8!G14</f>
        <v>4886.7957899999992</v>
      </c>
      <c r="H9" s="196">
        <f>+[2]D_Est_Org_Q8!H14</f>
        <v>542.49277000000006</v>
      </c>
      <c r="I9" s="196">
        <f>+[2]D_Est_Org_Q8!I14</f>
        <v>436.83112000000006</v>
      </c>
      <c r="J9" s="196">
        <f>+[2]D_Est_Org_Q8!J14</f>
        <v>21200.736510000006</v>
      </c>
      <c r="K9" s="196">
        <f>+[2]D_Est_Org_Q8!K14</f>
        <v>850.23276000000033</v>
      </c>
      <c r="L9" s="196">
        <f>+[2]D_Est_Org_Q8!L14</f>
        <v>308.23188999999991</v>
      </c>
      <c r="M9" s="196">
        <f>+[2]D_Est_Org_Q8!M14</f>
        <v>37869.867959999996</v>
      </c>
      <c r="N9" s="196">
        <f>+[2]D_Est_Org_Q8!N14</f>
        <v>76386.499209999994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f>+[2]D_Est_Org_Q8!D15</f>
        <v>0</v>
      </c>
      <c r="E10" s="197">
        <f>+[2]D_Est_Org_Q8!E15</f>
        <v>37.629949999999994</v>
      </c>
      <c r="F10" s="197">
        <f>+[2]D_Est_Org_Q8!F15</f>
        <v>6350.8201199999994</v>
      </c>
      <c r="G10" s="197">
        <f>+[2]D_Est_Org_Q8!G15</f>
        <v>85.60069</v>
      </c>
      <c r="H10" s="197">
        <f>+[2]D_Est_Org_Q8!H15</f>
        <v>5.8703400000000006</v>
      </c>
      <c r="I10" s="197">
        <f>+[2]D_Est_Org_Q8!I15</f>
        <v>36.204790000000003</v>
      </c>
      <c r="J10" s="197">
        <f>+[2]D_Est_Org_Q8!J15</f>
        <v>476.59570000000002</v>
      </c>
      <c r="K10" s="197">
        <f>+[2]D_Est_Org_Q8!K15</f>
        <v>87.472860000000026</v>
      </c>
      <c r="L10" s="197">
        <f>+[2]D_Est_Org_Q8!L15</f>
        <v>8.7469200000000011</v>
      </c>
      <c r="M10" s="197">
        <f>+[2]D_Est_Org_Q8!M15</f>
        <v>785.40696999999977</v>
      </c>
      <c r="N10" s="197">
        <f>+[2]D_Est_Org_Q8!N15</f>
        <v>7874.3483399999986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f>+[2]D_Est_Org_Q8!D16</f>
        <v>0</v>
      </c>
      <c r="E11" s="197">
        <f>+[2]D_Est_Org_Q8!E16</f>
        <v>217.16479999999999</v>
      </c>
      <c r="F11" s="197">
        <f>+[2]D_Est_Org_Q8!F16</f>
        <v>3685.6955399999947</v>
      </c>
      <c r="G11" s="197">
        <f>+[2]D_Est_Org_Q8!G16</f>
        <v>4801.195099999999</v>
      </c>
      <c r="H11" s="197">
        <f>+[2]D_Est_Org_Q8!H16</f>
        <v>536.62243000000001</v>
      </c>
      <c r="I11" s="197">
        <f>+[2]D_Est_Org_Q8!I16</f>
        <v>400.62633000000005</v>
      </c>
      <c r="J11" s="197">
        <f>+[2]D_Est_Org_Q8!J16</f>
        <v>20724.140810000004</v>
      </c>
      <c r="K11" s="197">
        <f>+[2]D_Est_Org_Q8!K16</f>
        <v>762.75990000000024</v>
      </c>
      <c r="L11" s="197">
        <f>+[2]D_Est_Org_Q8!L16</f>
        <v>299.48496999999992</v>
      </c>
      <c r="M11" s="197">
        <f>+[2]D_Est_Org_Q8!M16</f>
        <v>37084.46099</v>
      </c>
      <c r="N11" s="197">
        <f>+[2]D_Est_Org_Q8!N16</f>
        <v>68512.150869999998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f>+[2]D_Est_Org_Q8!D17</f>
        <v>0</v>
      </c>
      <c r="E12" s="198">
        <f>+[2]D_Est_Org_Q8!E17</f>
        <v>0.16056999999999999</v>
      </c>
      <c r="F12" s="198">
        <f>+[2]D_Est_Org_Q8!F17</f>
        <v>8.0028799999999993</v>
      </c>
      <c r="G12" s="198">
        <f>+[2]D_Est_Org_Q8!G17</f>
        <v>4.4740000000000002E-2</v>
      </c>
      <c r="H12" s="198">
        <f>+[2]D_Est_Org_Q8!H17</f>
        <v>0</v>
      </c>
      <c r="I12" s="198">
        <f>+[2]D_Est_Org_Q8!I17</f>
        <v>5.0889999999999998E-2</v>
      </c>
      <c r="J12" s="198">
        <f>+[2]D_Est_Org_Q8!J17</f>
        <v>83584.584670000011</v>
      </c>
      <c r="K12" s="198">
        <f>+[2]D_Est_Org_Q8!K17</f>
        <v>0</v>
      </c>
      <c r="L12" s="198">
        <f>+[2]D_Est_Org_Q8!L17</f>
        <v>0</v>
      </c>
      <c r="M12" s="198">
        <f>+[2]D_Est_Org_Q8!M17</f>
        <v>0</v>
      </c>
      <c r="N12" s="198">
        <f>+[2]D_Est_Org_Q8!N17</f>
        <v>83592.843750000015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f>+[2]D_Est_Org_Q8!D18</f>
        <v>8315</v>
      </c>
      <c r="E13" s="196">
        <f>+[2]D_Est_Org_Q8!E18</f>
        <v>20.5</v>
      </c>
      <c r="F13" s="196">
        <f>+[2]D_Est_Org_Q8!F18</f>
        <v>43316.150609999997</v>
      </c>
      <c r="G13" s="196">
        <f>+[2]D_Est_Org_Q8!G18</f>
        <v>9826.1058799999992</v>
      </c>
      <c r="H13" s="196">
        <f>+[2]D_Est_Org_Q8!H18</f>
        <v>1633.9895000000001</v>
      </c>
      <c r="I13" s="196">
        <f>+[2]D_Est_Org_Q8!I18</f>
        <v>271187.50902000006</v>
      </c>
      <c r="J13" s="196">
        <f>+[2]D_Est_Org_Q8!J18</f>
        <v>3706.4203300000004</v>
      </c>
      <c r="K13" s="196">
        <f>+[2]D_Est_Org_Q8!K18</f>
        <v>3505.1214900000004</v>
      </c>
      <c r="L13" s="196">
        <f>+[2]D_Est_Org_Q8!L18</f>
        <v>7775.1388700000007</v>
      </c>
      <c r="M13" s="196">
        <f>+[2]D_Est_Org_Q8!M18</f>
        <v>21897.591049999999</v>
      </c>
      <c r="N13" s="196">
        <f>+[2]D_Est_Org_Q8!N18</f>
        <v>371183.52675000008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f>+[2]D_Est_Org_Q8!D19</f>
        <v>8315</v>
      </c>
      <c r="E14" s="200">
        <f>+[2]D_Est_Org_Q8!E19</f>
        <v>0</v>
      </c>
      <c r="F14" s="200">
        <f>+[2]D_Est_Org_Q8!F19</f>
        <v>12664.188190000001</v>
      </c>
      <c r="G14" s="200">
        <f>+[2]D_Est_Org_Q8!G19</f>
        <v>4764.53946</v>
      </c>
      <c r="H14" s="200">
        <f>+[2]D_Est_Org_Q8!H19</f>
        <v>1317.1535000000001</v>
      </c>
      <c r="I14" s="200">
        <f>+[2]D_Est_Org_Q8!I19</f>
        <v>270953.14329000004</v>
      </c>
      <c r="J14" s="200">
        <f>+[2]D_Est_Org_Q8!J19</f>
        <v>3594.1902400000004</v>
      </c>
      <c r="K14" s="200">
        <f>+[2]D_Est_Org_Q8!K19</f>
        <v>2857.8026600000003</v>
      </c>
      <c r="L14" s="200">
        <f>+[2]D_Est_Org_Q8!L19</f>
        <v>2785.9983100000004</v>
      </c>
      <c r="M14" s="200">
        <f>+[2]D_Est_Org_Q8!M19</f>
        <v>21871.730779999998</v>
      </c>
      <c r="N14" s="200">
        <f>+[2]D_Est_Org_Q8!N19</f>
        <v>329123.74643000006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f>+[2]D_Est_Org_Q8!D20</f>
        <v>0</v>
      </c>
      <c r="E15" s="197">
        <f>+[2]D_Est_Org_Q8!E20</f>
        <v>0</v>
      </c>
      <c r="F15" s="197">
        <f>+[2]D_Est_Org_Q8!F20</f>
        <v>0</v>
      </c>
      <c r="G15" s="197">
        <f>+[2]D_Est_Org_Q8!G20</f>
        <v>0</v>
      </c>
      <c r="H15" s="197">
        <f>+[2]D_Est_Org_Q8!H20</f>
        <v>0</v>
      </c>
      <c r="I15" s="197">
        <f>+[2]D_Est_Org_Q8!I20</f>
        <v>0</v>
      </c>
      <c r="J15" s="197">
        <f>+[2]D_Est_Org_Q8!J20</f>
        <v>0</v>
      </c>
      <c r="K15" s="197">
        <f>+[2]D_Est_Org_Q8!K20</f>
        <v>0</v>
      </c>
      <c r="L15" s="197">
        <f>+[2]D_Est_Org_Q8!L20</f>
        <v>0</v>
      </c>
      <c r="M15" s="197">
        <f>+[2]D_Est_Org_Q8!M20</f>
        <v>0</v>
      </c>
      <c r="N15" s="197">
        <f>+[2]D_Est_Org_Q8!N20</f>
        <v>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f>+[2]D_Est_Org_Q8!D21</f>
        <v>8315</v>
      </c>
      <c r="E16" s="198">
        <f>+[2]D_Est_Org_Q8!E21</f>
        <v>0</v>
      </c>
      <c r="F16" s="198">
        <f>+[2]D_Est_Org_Q8!F21</f>
        <v>12664.188190000001</v>
      </c>
      <c r="G16" s="198">
        <f>+[2]D_Est_Org_Q8!G21</f>
        <v>4764.53946</v>
      </c>
      <c r="H16" s="198">
        <f>+[2]D_Est_Org_Q8!H21</f>
        <v>1317.1535000000001</v>
      </c>
      <c r="I16" s="198">
        <f>+[2]D_Est_Org_Q8!I21</f>
        <v>270953.14329000004</v>
      </c>
      <c r="J16" s="198">
        <f>+[2]D_Est_Org_Q8!J21</f>
        <v>3594.1902400000004</v>
      </c>
      <c r="K16" s="198">
        <f>+[2]D_Est_Org_Q8!K21</f>
        <v>2857.8026600000003</v>
      </c>
      <c r="L16" s="198">
        <f>+[2]D_Est_Org_Q8!L21</f>
        <v>2785.9983100000004</v>
      </c>
      <c r="M16" s="198">
        <f>+[2]D_Est_Org_Q8!M21</f>
        <v>21871.730779999998</v>
      </c>
      <c r="N16" s="198">
        <f>+[2]D_Est_Org_Q8!N21</f>
        <v>329123.74643000006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f>+[2]D_Est_Org_Q8!D22</f>
        <v>0</v>
      </c>
      <c r="E17" s="197">
        <f>+[2]D_Est_Org_Q8!E22</f>
        <v>0</v>
      </c>
      <c r="F17" s="197">
        <f>+[2]D_Est_Org_Q8!F22</f>
        <v>0</v>
      </c>
      <c r="G17" s="197">
        <f>+[2]D_Est_Org_Q8!G22</f>
        <v>0</v>
      </c>
      <c r="H17" s="197">
        <f>+[2]D_Est_Org_Q8!H22</f>
        <v>0</v>
      </c>
      <c r="I17" s="197">
        <f>+[2]D_Est_Org_Q8!I22</f>
        <v>0</v>
      </c>
      <c r="J17" s="197">
        <f>+[2]D_Est_Org_Q8!J22</f>
        <v>0</v>
      </c>
      <c r="K17" s="197">
        <f>+[2]D_Est_Org_Q8!K22</f>
        <v>0</v>
      </c>
      <c r="L17" s="197">
        <f>+[2]D_Est_Org_Q8!L22</f>
        <v>0</v>
      </c>
      <c r="M17" s="197">
        <f>+[2]D_Est_Org_Q8!M22</f>
        <v>0</v>
      </c>
      <c r="N17" s="197">
        <f>+[2]D_Est_Org_Q8!N22</f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f>+[2]D_Est_Org_Q8!D23</f>
        <v>0</v>
      </c>
      <c r="E18" s="197">
        <f>+[2]D_Est_Org_Q8!E23</f>
        <v>0</v>
      </c>
      <c r="F18" s="197">
        <f>+[2]D_Est_Org_Q8!F23</f>
        <v>0</v>
      </c>
      <c r="G18" s="197">
        <f>+[2]D_Est_Org_Q8!G23</f>
        <v>0</v>
      </c>
      <c r="H18" s="197">
        <f>+[2]D_Est_Org_Q8!H23</f>
        <v>0</v>
      </c>
      <c r="I18" s="197">
        <f>+[2]D_Est_Org_Q8!I23</f>
        <v>0</v>
      </c>
      <c r="J18" s="197">
        <f>+[2]D_Est_Org_Q8!J23</f>
        <v>0</v>
      </c>
      <c r="K18" s="197">
        <f>+[2]D_Est_Org_Q8!K23</f>
        <v>0</v>
      </c>
      <c r="L18" s="197">
        <f>+[2]D_Est_Org_Q8!L23</f>
        <v>0</v>
      </c>
      <c r="M18" s="197">
        <f>+[2]D_Est_Org_Q8!M23</f>
        <v>0</v>
      </c>
      <c r="N18" s="197">
        <f>+[2]D_Est_Org_Q8!N23</f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f>+[2]D_Est_Org_Q8!D24</f>
        <v>0</v>
      </c>
      <c r="E19" s="200">
        <f>+[2]D_Est_Org_Q8!E24</f>
        <v>20.5</v>
      </c>
      <c r="F19" s="200">
        <f>+[2]D_Est_Org_Q8!F24</f>
        <v>30651.96242</v>
      </c>
      <c r="G19" s="200">
        <f>+[2]D_Est_Org_Q8!G24</f>
        <v>5061.5664200000001</v>
      </c>
      <c r="H19" s="200">
        <f>+[2]D_Est_Org_Q8!H24</f>
        <v>316.83600000000001</v>
      </c>
      <c r="I19" s="200">
        <f>+[2]D_Est_Org_Q8!I24</f>
        <v>234.36572999999999</v>
      </c>
      <c r="J19" s="200">
        <f>+[2]D_Est_Org_Q8!J24</f>
        <v>112.23009000000002</v>
      </c>
      <c r="K19" s="200">
        <f>+[2]D_Est_Org_Q8!K24</f>
        <v>647.31882999999993</v>
      </c>
      <c r="L19" s="200">
        <f>+[2]D_Est_Org_Q8!L24</f>
        <v>4989.1405599999998</v>
      </c>
      <c r="M19" s="200">
        <f>+[2]D_Est_Org_Q8!M24</f>
        <v>25.86027</v>
      </c>
      <c r="N19" s="200">
        <f>+[2]D_Est_Org_Q8!N24</f>
        <v>42059.780319999991</v>
      </c>
    </row>
    <row r="20" spans="2:14" hidden="1">
      <c r="B20" s="195"/>
      <c r="C20" s="187">
        <v>0</v>
      </c>
      <c r="D20" s="198">
        <f>+[2]D_Est_Org_Q8!D25</f>
        <v>0</v>
      </c>
      <c r="E20" s="198">
        <f>+[2]D_Est_Org_Q8!E25</f>
        <v>0</v>
      </c>
      <c r="F20" s="198">
        <f>+[2]D_Est_Org_Q8!F25</f>
        <v>11228.658460000006</v>
      </c>
      <c r="G20" s="198">
        <f>+[2]D_Est_Org_Q8!G25</f>
        <v>0.17499999999999999</v>
      </c>
      <c r="H20" s="198">
        <f>+[2]D_Est_Org_Q8!H25</f>
        <v>0</v>
      </c>
      <c r="I20" s="198">
        <f>+[2]D_Est_Org_Q8!I25</f>
        <v>0</v>
      </c>
      <c r="J20" s="198">
        <f>+[2]D_Est_Org_Q8!J25</f>
        <v>0</v>
      </c>
      <c r="K20" s="198">
        <f>+[2]D_Est_Org_Q8!K25</f>
        <v>0</v>
      </c>
      <c r="L20" s="198">
        <f>+[2]D_Est_Org_Q8!L25</f>
        <v>0</v>
      </c>
      <c r="M20" s="198">
        <f>+[2]D_Est_Org_Q8!M25</f>
        <v>0.56999999999999995</v>
      </c>
      <c r="N20" s="198">
        <f>+[2]D_Est_Org_Q8!N25</f>
        <v>11229.403460000005</v>
      </c>
    </row>
    <row r="21" spans="2:14" hidden="1">
      <c r="B21" s="195"/>
      <c r="C21" s="104">
        <v>0</v>
      </c>
      <c r="D21" s="198">
        <f>+[2]D_Est_Org_Q8!D26</f>
        <v>0</v>
      </c>
      <c r="E21" s="198">
        <f>+[2]D_Est_Org_Q8!E26</f>
        <v>0</v>
      </c>
      <c r="F21" s="198">
        <f>+[2]D_Est_Org_Q8!F26</f>
        <v>0</v>
      </c>
      <c r="G21" s="198">
        <f>+[2]D_Est_Org_Q8!G26</f>
        <v>0</v>
      </c>
      <c r="H21" s="198">
        <f>+[2]D_Est_Org_Q8!H26</f>
        <v>0</v>
      </c>
      <c r="I21" s="198">
        <f>+[2]D_Est_Org_Q8!I26</f>
        <v>0</v>
      </c>
      <c r="J21" s="198">
        <f>+[2]D_Est_Org_Q8!J26</f>
        <v>0</v>
      </c>
      <c r="K21" s="198">
        <f>+[2]D_Est_Org_Q8!K26</f>
        <v>0</v>
      </c>
      <c r="L21" s="198">
        <f>+[2]D_Est_Org_Q8!L26</f>
        <v>0</v>
      </c>
      <c r="M21" s="198">
        <f>+[2]D_Est_Org_Q8!M26</f>
        <v>0</v>
      </c>
      <c r="N21" s="198">
        <f>+[2]D_Est_Org_Q8!N26</f>
        <v>0</v>
      </c>
    </row>
    <row r="22" spans="2:14" hidden="1">
      <c r="B22" s="195"/>
      <c r="C22" s="104">
        <v>0</v>
      </c>
      <c r="D22" s="198">
        <f>+[2]D_Est_Org_Q8!D27</f>
        <v>0</v>
      </c>
      <c r="E22" s="198">
        <f>+[2]D_Est_Org_Q8!E27</f>
        <v>20.5</v>
      </c>
      <c r="F22" s="198">
        <f>+[2]D_Est_Org_Q8!F27</f>
        <v>16391.895589999993</v>
      </c>
      <c r="G22" s="198">
        <f>+[2]D_Est_Org_Q8!G27</f>
        <v>4901.1671499999993</v>
      </c>
      <c r="H22" s="198">
        <f>+[2]D_Est_Org_Q8!H27</f>
        <v>315</v>
      </c>
      <c r="I22" s="198">
        <f>+[2]D_Est_Org_Q8!I27</f>
        <v>214.25</v>
      </c>
      <c r="J22" s="198">
        <f>+[2]D_Est_Org_Q8!J27</f>
        <v>14.726989999999999</v>
      </c>
      <c r="K22" s="198">
        <f>+[2]D_Est_Org_Q8!K27</f>
        <v>633.93567999999993</v>
      </c>
      <c r="L22" s="198">
        <f>+[2]D_Est_Org_Q8!L27</f>
        <v>2942.69256</v>
      </c>
      <c r="M22" s="198">
        <f>+[2]D_Est_Org_Q8!M27</f>
        <v>0</v>
      </c>
      <c r="N22" s="198">
        <f>+[2]D_Est_Org_Q8!N27</f>
        <v>25434.167969999991</v>
      </c>
    </row>
    <row r="23" spans="2:14" hidden="1">
      <c r="B23" s="195"/>
      <c r="C23" s="104">
        <v>0</v>
      </c>
      <c r="D23" s="198">
        <f>+[2]D_Est_Org_Q8!D28</f>
        <v>0</v>
      </c>
      <c r="E23" s="198">
        <f>+[2]D_Est_Org_Q8!E28</f>
        <v>0</v>
      </c>
      <c r="F23" s="198">
        <f>+[2]D_Est_Org_Q8!F28</f>
        <v>3031.4083699999996</v>
      </c>
      <c r="G23" s="198">
        <f>+[2]D_Est_Org_Q8!G28</f>
        <v>130.63327000000001</v>
      </c>
      <c r="H23" s="198">
        <f>+[2]D_Est_Org_Q8!H28</f>
        <v>1.8360000000000001</v>
      </c>
      <c r="I23" s="198">
        <f>+[2]D_Est_Org_Q8!I28</f>
        <v>20.115729999999999</v>
      </c>
      <c r="J23" s="198">
        <f>+[2]D_Est_Org_Q8!J28</f>
        <v>82.692100000000011</v>
      </c>
      <c r="K23" s="198">
        <f>+[2]D_Est_Org_Q8!K28</f>
        <v>13.383150000000001</v>
      </c>
      <c r="L23" s="198">
        <f>+[2]D_Est_Org_Q8!L28</f>
        <v>2046.4479999999999</v>
      </c>
      <c r="M23" s="198">
        <f>+[2]D_Est_Org_Q8!M28</f>
        <v>25.29027</v>
      </c>
      <c r="N23" s="198">
        <f>+[2]D_Est_Org_Q8!N28</f>
        <v>5351.8068899999998</v>
      </c>
    </row>
    <row r="24" spans="2:14" hidden="1">
      <c r="B24" s="195"/>
      <c r="C24" s="187">
        <v>0</v>
      </c>
      <c r="D24" s="198">
        <f>+[2]D_Est_Org_Q8!D29</f>
        <v>0</v>
      </c>
      <c r="E24" s="198">
        <f>+[2]D_Est_Org_Q8!E29</f>
        <v>0</v>
      </c>
      <c r="F24" s="198">
        <f>+[2]D_Est_Org_Q8!F29</f>
        <v>0</v>
      </c>
      <c r="G24" s="198">
        <f>+[2]D_Est_Org_Q8!G29</f>
        <v>29.591000000000001</v>
      </c>
      <c r="H24" s="198">
        <f>+[2]D_Est_Org_Q8!H29</f>
        <v>0</v>
      </c>
      <c r="I24" s="198">
        <f>+[2]D_Est_Org_Q8!I29</f>
        <v>0</v>
      </c>
      <c r="J24" s="198">
        <f>+[2]D_Est_Org_Q8!J29</f>
        <v>14.811</v>
      </c>
      <c r="K24" s="198">
        <f>+[2]D_Est_Org_Q8!K29</f>
        <v>0</v>
      </c>
      <c r="L24" s="198">
        <f>+[2]D_Est_Org_Q8!L29</f>
        <v>0</v>
      </c>
      <c r="M24" s="198">
        <f>+[2]D_Est_Org_Q8!M29</f>
        <v>0</v>
      </c>
      <c r="N24" s="198">
        <f>+[2]D_Est_Org_Q8!N29</f>
        <v>44.402000000000001</v>
      </c>
    </row>
    <row r="25" spans="2:14" ht="15" customHeight="1">
      <c r="B25" s="195"/>
      <c r="C25" s="104" t="str">
        <f>+IF(Índice!$D$2=1,"Subsídios","Subsidies")</f>
        <v>Subsídios</v>
      </c>
      <c r="D25" s="198">
        <f>+[2]D_Est_Org_Q8!D30</f>
        <v>0</v>
      </c>
      <c r="E25" s="198">
        <f>+[2]D_Est_Org_Q8!E30</f>
        <v>0</v>
      </c>
      <c r="F25" s="198">
        <f>+[2]D_Est_Org_Q8!F30</f>
        <v>0</v>
      </c>
      <c r="G25" s="198">
        <f>+[2]D_Est_Org_Q8!G30</f>
        <v>0</v>
      </c>
      <c r="H25" s="198">
        <f>+[2]D_Est_Org_Q8!H30</f>
        <v>0</v>
      </c>
      <c r="I25" s="198">
        <f>+[2]D_Est_Org_Q8!I30</f>
        <v>0</v>
      </c>
      <c r="J25" s="198">
        <f>+[2]D_Est_Org_Q8!J30</f>
        <v>0</v>
      </c>
      <c r="K25" s="198">
        <f>+[2]D_Est_Org_Q8!K30</f>
        <v>1092.4202000000002</v>
      </c>
      <c r="L25" s="198">
        <f>+[2]D_Est_Org_Q8!L30</f>
        <v>0</v>
      </c>
      <c r="M25" s="198">
        <f>+[2]D_Est_Org_Q8!M30</f>
        <v>115.27544</v>
      </c>
      <c r="N25" s="198">
        <f>+[2]D_Est_Org_Q8!N30</f>
        <v>1207.6956400000004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f>+[2]D_Est_Org_Q8!D31</f>
        <v>0</v>
      </c>
      <c r="E26" s="198">
        <f>+[2]D_Est_Org_Q8!E31</f>
        <v>0</v>
      </c>
      <c r="F26" s="198">
        <f>+[2]D_Est_Org_Q8!F31</f>
        <v>25.498789999999996</v>
      </c>
      <c r="G26" s="198">
        <f>+[2]D_Est_Org_Q8!G31</f>
        <v>2.0370500000000002</v>
      </c>
      <c r="H26" s="198">
        <f>+[2]D_Est_Org_Q8!H31</f>
        <v>0.1</v>
      </c>
      <c r="I26" s="198">
        <f>+[2]D_Est_Org_Q8!I31</f>
        <v>3.5521099999999999</v>
      </c>
      <c r="J26" s="198">
        <f>+[2]D_Est_Org_Q8!J31</f>
        <v>399.17004000000003</v>
      </c>
      <c r="K26" s="198">
        <f>+[2]D_Est_Org_Q8!K31</f>
        <v>40.831339999999997</v>
      </c>
      <c r="L26" s="198">
        <f>+[2]D_Est_Org_Q8!L31</f>
        <v>2.06E-2</v>
      </c>
      <c r="M26" s="198">
        <f>+[2]D_Est_Org_Q8!M31</f>
        <v>20.715810000000001</v>
      </c>
      <c r="N26" s="198">
        <f>+[2]D_Est_Org_Q8!N31</f>
        <v>491.92574000000002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f>+[2]D_Est_Org_Q8!D32</f>
        <v>20</v>
      </c>
      <c r="E27" s="32">
        <f>+[2]D_Est_Org_Q8!E32</f>
        <v>3.2188000000000003</v>
      </c>
      <c r="F27" s="32">
        <f>+[2]D_Est_Org_Q8!F32</f>
        <v>2094.4212700000003</v>
      </c>
      <c r="G27" s="32">
        <f>+[2]D_Est_Org_Q8!G32</f>
        <v>892.97483999999997</v>
      </c>
      <c r="H27" s="32">
        <f>+[2]D_Est_Org_Q8!H32</f>
        <v>3081.0181500000003</v>
      </c>
      <c r="I27" s="32">
        <f>+[2]D_Est_Org_Q8!I32</f>
        <v>492.09149000000002</v>
      </c>
      <c r="J27" s="32">
        <f>+[2]D_Est_Org_Q8!J32</f>
        <v>7399.8545499999991</v>
      </c>
      <c r="K27" s="32">
        <f>+[2]D_Est_Org_Q8!K32</f>
        <v>4195.7562500000004</v>
      </c>
      <c r="L27" s="32">
        <f>+[2]D_Est_Org_Q8!L32</f>
        <v>4499.8707400000003</v>
      </c>
      <c r="M27" s="32">
        <f>+[2]D_Est_Org_Q8!M32</f>
        <v>49410.595400000006</v>
      </c>
      <c r="N27" s="32">
        <f>+[2]D_Est_Org_Q8!N32</f>
        <v>72089.801490000013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f>+[2]D_Est_Org_Q8!D33</f>
        <v>0</v>
      </c>
      <c r="E28" s="198">
        <f>+[2]D_Est_Org_Q8!E33</f>
        <v>3.2188000000000003</v>
      </c>
      <c r="F28" s="198">
        <f>+[2]D_Est_Org_Q8!F33</f>
        <v>1926.0090500000003</v>
      </c>
      <c r="G28" s="198">
        <f>+[2]D_Est_Org_Q8!G33</f>
        <v>892.97483999999997</v>
      </c>
      <c r="H28" s="198">
        <f>+[2]D_Est_Org_Q8!H33</f>
        <v>32.817999999999998</v>
      </c>
      <c r="I28" s="198">
        <f>+[2]D_Est_Org_Q8!I33</f>
        <v>1.6533599999999999</v>
      </c>
      <c r="J28" s="198">
        <f>+[2]D_Est_Org_Q8!J33</f>
        <v>4363.2682799999993</v>
      </c>
      <c r="K28" s="198">
        <f>+[2]D_Est_Org_Q8!K33</f>
        <v>41.29918</v>
      </c>
      <c r="L28" s="198">
        <f>+[2]D_Est_Org_Q8!L33</f>
        <v>554.66563000000008</v>
      </c>
      <c r="M28" s="198">
        <f>+[2]D_Est_Org_Q8!M33</f>
        <v>28611.288139999997</v>
      </c>
      <c r="N28" s="198">
        <f>+[2]D_Est_Org_Q8!N33</f>
        <v>36427.19528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f>+[2]D_Est_Org_Q8!D34</f>
        <v>20</v>
      </c>
      <c r="E29" s="196">
        <f>+[2]D_Est_Org_Q8!E34</f>
        <v>0</v>
      </c>
      <c r="F29" s="196">
        <f>+[2]D_Est_Org_Q8!F34</f>
        <v>168.41221999999999</v>
      </c>
      <c r="G29" s="196">
        <f>+[2]D_Est_Org_Q8!G34</f>
        <v>0</v>
      </c>
      <c r="H29" s="196">
        <f>+[2]D_Est_Org_Q8!H34</f>
        <v>3048.2001500000001</v>
      </c>
      <c r="I29" s="196">
        <f>+[2]D_Est_Org_Q8!I34</f>
        <v>490.43813</v>
      </c>
      <c r="J29" s="196">
        <f>+[2]D_Est_Org_Q8!J34</f>
        <v>3036.5862699999998</v>
      </c>
      <c r="K29" s="196">
        <f>+[2]D_Est_Org_Q8!K34</f>
        <v>4154.4570700000004</v>
      </c>
      <c r="L29" s="196">
        <f>+[2]D_Est_Org_Q8!L34</f>
        <v>3945.2051100000003</v>
      </c>
      <c r="M29" s="196">
        <f>+[2]D_Est_Org_Q8!M34</f>
        <v>20799.307260000005</v>
      </c>
      <c r="N29" s="196">
        <f>+[2]D_Est_Org_Q8!N34</f>
        <v>35662.606210000005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f>+[2]D_Est_Org_Q8!D35</f>
        <v>20</v>
      </c>
      <c r="E30" s="200">
        <f>+[2]D_Est_Org_Q8!E35</f>
        <v>0</v>
      </c>
      <c r="F30" s="200">
        <f>+[2]D_Est_Org_Q8!F35</f>
        <v>15.872499999999999</v>
      </c>
      <c r="G30" s="200">
        <f>+[2]D_Est_Org_Q8!G35</f>
        <v>0</v>
      </c>
      <c r="H30" s="200">
        <f>+[2]D_Est_Org_Q8!H35</f>
        <v>3048.2001500000001</v>
      </c>
      <c r="I30" s="200">
        <f>+[2]D_Est_Org_Q8!I35</f>
        <v>490.43813</v>
      </c>
      <c r="J30" s="200">
        <f>+[2]D_Est_Org_Q8!J35</f>
        <v>696.5862699999999</v>
      </c>
      <c r="K30" s="200">
        <f>+[2]D_Est_Org_Q8!K35</f>
        <v>4154.4570700000004</v>
      </c>
      <c r="L30" s="200">
        <f>+[2]D_Est_Org_Q8!L35</f>
        <v>70.910339999999991</v>
      </c>
      <c r="M30" s="200">
        <f>+[2]D_Est_Org_Q8!M35</f>
        <v>20799.307260000005</v>
      </c>
      <c r="N30" s="200">
        <f>+[2]D_Est_Org_Q8!N35</f>
        <v>29295.771720000004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f>+[2]D_Est_Org_Q8!D36</f>
        <v>0</v>
      </c>
      <c r="E31" s="198">
        <f>+[2]D_Est_Org_Q8!E36</f>
        <v>0</v>
      </c>
      <c r="F31" s="198">
        <f>+[2]D_Est_Org_Q8!F36</f>
        <v>0</v>
      </c>
      <c r="G31" s="198">
        <f>+[2]D_Est_Org_Q8!G36</f>
        <v>0</v>
      </c>
      <c r="H31" s="198">
        <f>+[2]D_Est_Org_Q8!H36</f>
        <v>0</v>
      </c>
      <c r="I31" s="198">
        <f>+[2]D_Est_Org_Q8!I36</f>
        <v>0</v>
      </c>
      <c r="J31" s="198">
        <f>+[2]D_Est_Org_Q8!J36</f>
        <v>0</v>
      </c>
      <c r="K31" s="198">
        <f>+[2]D_Est_Org_Q8!K36</f>
        <v>4154.4570700000004</v>
      </c>
      <c r="L31" s="198">
        <f>+[2]D_Est_Org_Q8!L36</f>
        <v>0</v>
      </c>
      <c r="M31" s="198">
        <f>+[2]D_Est_Org_Q8!M36</f>
        <v>0</v>
      </c>
      <c r="N31" s="198">
        <f>+[2]D_Est_Org_Q8!N36</f>
        <v>4154.4570700000004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f>+[2]D_Est_Org_Q8!D37</f>
        <v>20</v>
      </c>
      <c r="E32" s="198">
        <f>+[2]D_Est_Org_Q8!E37</f>
        <v>0</v>
      </c>
      <c r="F32" s="198">
        <f>+[2]D_Est_Org_Q8!F37</f>
        <v>15.872499999999999</v>
      </c>
      <c r="G32" s="198">
        <f>+[2]D_Est_Org_Q8!G37</f>
        <v>0</v>
      </c>
      <c r="H32" s="198">
        <f>+[2]D_Est_Org_Q8!H37</f>
        <v>3048.2001500000001</v>
      </c>
      <c r="I32" s="198">
        <f>+[2]D_Est_Org_Q8!I37</f>
        <v>490.43813</v>
      </c>
      <c r="J32" s="198">
        <f>+[2]D_Est_Org_Q8!J37</f>
        <v>696.5862699999999</v>
      </c>
      <c r="K32" s="198">
        <f>+[2]D_Est_Org_Q8!K37</f>
        <v>0</v>
      </c>
      <c r="L32" s="198">
        <f>+[2]D_Est_Org_Q8!L37</f>
        <v>70.910339999999991</v>
      </c>
      <c r="M32" s="198">
        <f>+[2]D_Est_Org_Q8!M37</f>
        <v>20799.307260000005</v>
      </c>
      <c r="N32" s="198">
        <f>+[2]D_Est_Org_Q8!N37</f>
        <v>25141.314650000008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f>+[2]D_Est_Org_Q8!D38</f>
        <v>0</v>
      </c>
      <c r="E33" s="198">
        <f>+[2]D_Est_Org_Q8!E38</f>
        <v>0</v>
      </c>
      <c r="F33" s="198">
        <f>+[2]D_Est_Org_Q8!F38</f>
        <v>0</v>
      </c>
      <c r="G33" s="198">
        <f>+[2]D_Est_Org_Q8!G38</f>
        <v>0</v>
      </c>
      <c r="H33" s="198">
        <f>+[2]D_Est_Org_Q8!H38</f>
        <v>0</v>
      </c>
      <c r="I33" s="198">
        <f>+[2]D_Est_Org_Q8!I38</f>
        <v>0</v>
      </c>
      <c r="J33" s="198">
        <f>+[2]D_Est_Org_Q8!J38</f>
        <v>0</v>
      </c>
      <c r="K33" s="198">
        <f>+[2]D_Est_Org_Q8!K38</f>
        <v>0</v>
      </c>
      <c r="L33" s="198">
        <f>+[2]D_Est_Org_Q8!L38</f>
        <v>0</v>
      </c>
      <c r="M33" s="198">
        <f>+[2]D_Est_Org_Q8!M38</f>
        <v>0</v>
      </c>
      <c r="N33" s="198">
        <f>+[2]D_Est_Org_Q8!N38</f>
        <v>0</v>
      </c>
    </row>
    <row r="34" spans="1:169" ht="15" customHeight="1">
      <c r="C34" s="201" t="str">
        <f>+IF(Índice!$D$2=1,"Segurança social","Social security")</f>
        <v>Segurança social</v>
      </c>
      <c r="D34" s="198">
        <f>+[2]D_Est_Org_Q8!D39</f>
        <v>0</v>
      </c>
      <c r="E34" s="198">
        <f>+[2]D_Est_Org_Q8!E39</f>
        <v>0</v>
      </c>
      <c r="F34" s="198">
        <f>+[2]D_Est_Org_Q8!F39</f>
        <v>0</v>
      </c>
      <c r="G34" s="198">
        <f>+[2]D_Est_Org_Q8!G39</f>
        <v>0</v>
      </c>
      <c r="H34" s="198">
        <f>+[2]D_Est_Org_Q8!H39</f>
        <v>0</v>
      </c>
      <c r="I34" s="198">
        <f>+[2]D_Est_Org_Q8!I39</f>
        <v>0</v>
      </c>
      <c r="J34" s="198">
        <f>+[2]D_Est_Org_Q8!J39</f>
        <v>0</v>
      </c>
      <c r="K34" s="198">
        <f>+[2]D_Est_Org_Q8!K39</f>
        <v>0</v>
      </c>
      <c r="L34" s="198">
        <f>+[2]D_Est_Org_Q8!L39</f>
        <v>0</v>
      </c>
      <c r="M34" s="198">
        <f>+[2]D_Est_Org_Q8!M39</f>
        <v>0</v>
      </c>
      <c r="N34" s="198">
        <f>+[2]D_Est_Org_Q8!N39</f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f>+[2]D_Est_Org_Q8!D40</f>
        <v>0</v>
      </c>
      <c r="E35" s="200">
        <f>+[2]D_Est_Org_Q8!E40</f>
        <v>0</v>
      </c>
      <c r="F35" s="200">
        <f>+[2]D_Est_Org_Q8!F40</f>
        <v>152.53971999999999</v>
      </c>
      <c r="G35" s="200">
        <f>+[2]D_Est_Org_Q8!G40</f>
        <v>0</v>
      </c>
      <c r="H35" s="200">
        <f>+[2]D_Est_Org_Q8!H40</f>
        <v>0</v>
      </c>
      <c r="I35" s="200">
        <f>+[2]D_Est_Org_Q8!I40</f>
        <v>0</v>
      </c>
      <c r="J35" s="200">
        <f>+[2]D_Est_Org_Q8!J40</f>
        <v>2340</v>
      </c>
      <c r="K35" s="200">
        <f>+[2]D_Est_Org_Q8!K40</f>
        <v>0</v>
      </c>
      <c r="L35" s="200">
        <f>+[2]D_Est_Org_Q8!L40</f>
        <v>3874.2947700000004</v>
      </c>
      <c r="M35" s="200">
        <f>+[2]D_Est_Org_Q8!M40</f>
        <v>0</v>
      </c>
      <c r="N35" s="200">
        <f>+[2]D_Est_Org_Q8!N40</f>
        <v>6366.8344900000002</v>
      </c>
    </row>
    <row r="36" spans="1:169" ht="15" customHeight="1">
      <c r="C36" s="132" t="s">
        <v>10</v>
      </c>
      <c r="D36" s="203">
        <f>+[2]D_Est_Org_Q8!D46</f>
        <v>0</v>
      </c>
      <c r="E36" s="203">
        <f>+[2]D_Est_Org_Q8!E46</f>
        <v>0</v>
      </c>
      <c r="F36" s="203">
        <f>+[2]D_Est_Org_Q8!F46</f>
        <v>0</v>
      </c>
      <c r="G36" s="203">
        <f>+[2]D_Est_Org_Q8!G46</f>
        <v>0</v>
      </c>
      <c r="H36" s="203">
        <f>+[2]D_Est_Org_Q8!H46</f>
        <v>0</v>
      </c>
      <c r="I36" s="203">
        <f>+[2]D_Est_Org_Q8!I46</f>
        <v>0</v>
      </c>
      <c r="J36" s="203">
        <f>+[2]D_Est_Org_Q8!J46</f>
        <v>0</v>
      </c>
      <c r="K36" s="203">
        <f>+[2]D_Est_Org_Q8!K46</f>
        <v>0</v>
      </c>
      <c r="L36" s="203">
        <f>+[2]D_Est_Org_Q8!L46</f>
        <v>0</v>
      </c>
      <c r="M36" s="203">
        <f>+[2]D_Est_Org_Q8!M46</f>
        <v>0</v>
      </c>
      <c r="N36" s="203">
        <f>+[2]D_Est_Org_Q8!N46</f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f>+[2]D_Est_Org_Q8!D48</f>
        <v>8335</v>
      </c>
      <c r="E38" s="204">
        <f>+[2]D_Est_Org_Q8!E48</f>
        <v>1413.2035700000001</v>
      </c>
      <c r="F38" s="204">
        <f>+[2]D_Est_Org_Q8!F48</f>
        <v>266186.1317000002</v>
      </c>
      <c r="G38" s="204">
        <f>+[2]D_Est_Org_Q8!G48</f>
        <v>26202.655499999997</v>
      </c>
      <c r="H38" s="204">
        <f>+[2]D_Est_Org_Q8!H48</f>
        <v>7176.9981700000008</v>
      </c>
      <c r="I38" s="204">
        <f>+[2]D_Est_Org_Q8!I48</f>
        <v>275347.10561000009</v>
      </c>
      <c r="J38" s="204">
        <f>+[2]D_Est_Org_Q8!J48</f>
        <v>135861.63884</v>
      </c>
      <c r="K38" s="204">
        <f>+[2]D_Est_Org_Q8!K48</f>
        <v>24014.82218000001</v>
      </c>
      <c r="L38" s="204">
        <f>+[2]D_Est_Org_Q8!L48</f>
        <v>17329.165509999999</v>
      </c>
      <c r="M38" s="204">
        <f>+[2]D_Est_Org_Q8!M48</f>
        <v>119722.71969</v>
      </c>
      <c r="N38" s="204">
        <f>+[2]D_Est_Org_Q8!N48</f>
        <v>881589.44077000022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f>+[2]D_Est_Org_Q8!D50</f>
        <v>0</v>
      </c>
      <c r="E40" s="208">
        <f>+[2]D_Est_Org_Q8!E50</f>
        <v>0</v>
      </c>
      <c r="F40" s="208">
        <f>+[2]D_Est_Org_Q8!F50</f>
        <v>0</v>
      </c>
      <c r="G40" s="208">
        <f>+[2]D_Est_Org_Q8!G50</f>
        <v>0</v>
      </c>
      <c r="H40" s="208">
        <f>+[2]D_Est_Org_Q8!H50</f>
        <v>6726.9230800000005</v>
      </c>
      <c r="I40" s="208">
        <f>+[2]D_Est_Org_Q8!I50</f>
        <v>32500</v>
      </c>
      <c r="J40" s="208">
        <f>+[2]D_Est_Org_Q8!J50</f>
        <v>0</v>
      </c>
      <c r="K40" s="208">
        <f>+[2]D_Est_Org_Q8!K50</f>
        <v>0</v>
      </c>
      <c r="L40" s="208">
        <f>+[2]D_Est_Org_Q8!L50</f>
        <v>0</v>
      </c>
      <c r="M40" s="208">
        <f>+[2]D_Est_Org_Q8!M50</f>
        <v>608.14400000000001</v>
      </c>
      <c r="N40" s="208">
        <f>+[2]D_Est_Org_Q8!N50</f>
        <v>39835.067080000001</v>
      </c>
    </row>
    <row r="41" spans="1:169">
      <c r="C41" s="209" t="str">
        <f>+IF(Índice!$D$2=1,"Passivos financeiros","Financial liabilities")</f>
        <v>Passivos financeiros</v>
      </c>
      <c r="D41" s="200">
        <f>+[2]D_Est_Org_Q8!D51</f>
        <v>0</v>
      </c>
      <c r="E41" s="200">
        <f>+[2]D_Est_Org_Q8!E51</f>
        <v>0</v>
      </c>
      <c r="F41" s="200">
        <f>+[2]D_Est_Org_Q8!F51</f>
        <v>0</v>
      </c>
      <c r="G41" s="200">
        <f>+[2]D_Est_Org_Q8!G51</f>
        <v>0</v>
      </c>
      <c r="H41" s="200">
        <f>+[2]D_Est_Org_Q8!H51</f>
        <v>0</v>
      </c>
      <c r="I41" s="200">
        <f>+[2]D_Est_Org_Q8!I51</f>
        <v>0</v>
      </c>
      <c r="J41" s="200">
        <f>+[2]D_Est_Org_Q8!J51</f>
        <v>393394.63079999998</v>
      </c>
      <c r="K41" s="200">
        <f>+[2]D_Est_Org_Q8!K51</f>
        <v>0</v>
      </c>
      <c r="L41" s="200">
        <f>+[2]D_Est_Org_Q8!L51</f>
        <v>0</v>
      </c>
      <c r="M41" s="200">
        <f>+[2]D_Est_Org_Q8!M51</f>
        <v>0</v>
      </c>
      <c r="N41" s="200">
        <f>+[2]D_Est_Org_Q8!N51</f>
        <v>393394.63079999998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f>+[2]D_Est_Org_Q8!D54</f>
        <v>0</v>
      </c>
      <c r="E44" s="213">
        <f>+[2]D_Est_Org_Q8!E54</f>
        <v>0</v>
      </c>
      <c r="F44" s="213">
        <f>+[2]D_Est_Org_Q8!F54</f>
        <v>0</v>
      </c>
      <c r="G44" s="213">
        <f>+[2]D_Est_Org_Q8!G54</f>
        <v>0</v>
      </c>
      <c r="H44" s="213">
        <f>+[2]D_Est_Org_Q8!H54</f>
        <v>0</v>
      </c>
      <c r="I44" s="213">
        <f>+[2]D_Est_Org_Q8!I54</f>
        <v>0</v>
      </c>
      <c r="J44" s="213">
        <f>+[2]D_Est_Org_Q8!J54</f>
        <v>0</v>
      </c>
      <c r="K44" s="213">
        <f>+[2]D_Est_Org_Q8!K54</f>
        <v>0</v>
      </c>
      <c r="L44" s="213">
        <f>+[2]D_Est_Org_Q8!L54</f>
        <v>0</v>
      </c>
      <c r="M44" s="213">
        <f>+[2]D_Est_Org_Q8!M54</f>
        <v>0</v>
      </c>
      <c r="N44" s="213">
        <f>+[2]D_Est_Org_Q8!N54</f>
        <v>98035.202690000006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5" t="str">
        <f>+IF(Índice!$D$2=1,"Fonte: Secretaria Regional das Finanças","Source: Regional Finance Secretariat")</f>
        <v>Fonte: Secretaria Regional das Finanças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15" sqref="J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(janeiro-julho)","TABLE IX - RPEs global balance (january-july)")</f>
        <v>QUADRO IX - Saldo Global do Subsetor - EPR (janeiro-julho)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f>+'[2]Saldo_Global EPR_Q9'!C5</f>
        <v>17888.510480000055</v>
      </c>
      <c r="E5" s="82">
        <f>+'[2]Saldo_Global EPR_Q9'!D5</f>
        <v>-14051.113280000049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(janeiro-julho)","TABLE X - ASFs and RPEs budget execution (january-july)")</f>
        <v>QUADRO X - Execução orçamental dos Serviços e Fundos Autónomos e EPR (janeiro-julho)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f>+'[2]SFA acumulado_Q10_11'!D84</f>
        <v>22537.645359999908</v>
      </c>
      <c r="E4" s="98">
        <f>+'[2]SFA acumulado_Q10_11'!E84</f>
        <v>-14051.113280000049</v>
      </c>
      <c r="F4" s="98">
        <f>+'[2]SFA acumulado_Q10_11'!F84</f>
        <v>8486.532079999859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f>+'[2]SFA acumulado_Q10_11'!D87</f>
        <v>340471.84059000004</v>
      </c>
      <c r="E7" s="74">
        <f>+'[2]SFA acumulado_Q10_11'!E87</f>
        <v>305663.18598000007</v>
      </c>
      <c r="F7" s="74">
        <f>+'[2]SFA acumulado_Q10_11'!F87</f>
        <v>646135.0265700001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f>+'[2]SFA acumulado_Q10_11'!D88</f>
        <v>24757.698959999907</v>
      </c>
      <c r="E8" s="74">
        <f>+'[2]SFA acumulado_Q10_11'!E88</f>
        <v>-13495.533060000049</v>
      </c>
      <c r="F8" s="74">
        <f>+'[2]SFA acumulado_Q10_11'!F88</f>
        <v>11262.165899999858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f>+'[2]SFA acumulado_Q10_11'!D89</f>
        <v>21623.233209999918</v>
      </c>
      <c r="E9" s="74">
        <f>+'[2]SFA acumulado_Q10_11'!E89</f>
        <v>-17987.726240000018</v>
      </c>
      <c r="F9" s="74">
        <f>+'[2]SFA acumulado_Q10_11'!F89</f>
        <v>3635.5069699998712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f>+'[2]SFA acumulado_Q10_11'!D90</f>
        <v>914.41214999999966</v>
      </c>
      <c r="E10" s="74">
        <f>+'[2]SFA acumulado_Q10_11'!E90</f>
        <v>3936.6129599999767</v>
      </c>
      <c r="F10" s="74">
        <f>+'[2]SFA acumulado_Q10_11'!F90</f>
        <v>4851.0251099999732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(janeiro-julho)","TABLE XI - ASFs and RPEs budget execution (january-july)")</f>
        <v>QUADRO XI - Execução orçamental dos Serviços e Fundos Autónomos e EPR (janeiro-julho)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f>+'[2]SFA acumulado_Q10_11'!D7</f>
        <v>361094.38540999993</v>
      </c>
      <c r="E4" s="108">
        <f>+'[2]SFA acumulado_Q10_11'!E7</f>
        <v>242779.37047000005</v>
      </c>
      <c r="F4" s="108">
        <f>+'[2]SFA acumulado_Q10_11'!F7</f>
        <v>603873.75587999995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f>+'[2]SFA acumulado_Q10_11'!D8</f>
        <v>0</v>
      </c>
      <c r="E5" s="74">
        <f>+'[2]SFA acumulado_Q10_11'!E8</f>
        <v>0</v>
      </c>
      <c r="F5" s="74">
        <f>+'[2]SFA acumulado_Q10_11'!F8</f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f>+'[2]SFA acumulado_Q10_11'!D9</f>
        <v>0</v>
      </c>
      <c r="E6" s="74">
        <f>+'[2]SFA acumulado_Q10_11'!E9</f>
        <v>0</v>
      </c>
      <c r="F6" s="74">
        <f>+'[2]SFA acumulado_Q10_11'!F9</f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f>+'[2]SFA acumulado_Q10_11'!D10</f>
        <v>0</v>
      </c>
      <c r="E7" s="74">
        <f>+'[2]SFA acumulado_Q10_11'!E10</f>
        <v>0</v>
      </c>
      <c r="F7" s="74">
        <f>+'[2]SFA acumulado_Q10_11'!F10</f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f>+'[2]SFA acumulado_Q10_11'!D11</f>
        <v>5845.9985299999989</v>
      </c>
      <c r="E8" s="74">
        <f>+'[2]SFA acumulado_Q10_11'!E11</f>
        <v>6775.7516699999996</v>
      </c>
      <c r="F8" s="74">
        <f>+'[2]SFA acumulado_Q10_11'!F11</f>
        <v>12621.750199999999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f>+'[2]SFA acumulado_Q10_11'!D12</f>
        <v>351091.78630999994</v>
      </c>
      <c r="E9" s="74">
        <f>+'[2]SFA acumulado_Q10_11'!E12</f>
        <v>207770.72868000006</v>
      </c>
      <c r="F9" s="74">
        <f>+'[2]SFA acumulado_Q10_11'!F12</f>
        <v>558862.51499000005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f>+'[2]SFA acumulado_Q10_11'!D13</f>
        <v>32478.473410000002</v>
      </c>
      <c r="E10" s="74">
        <f>+'[2]SFA acumulado_Q10_11'!E13</f>
        <v>1219.6650999999999</v>
      </c>
      <c r="F10" s="74">
        <f>+'[2]SFA acumulado_Q10_11'!F13</f>
        <v>33698.138510000004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f>+'[2]SFA acumulado_Q10_11'!D14</f>
        <v>317567.32444999996</v>
      </c>
      <c r="E11" s="74">
        <f>+'[2]SFA acumulado_Q10_11'!E14</f>
        <v>206551.06358000005</v>
      </c>
      <c r="F11" s="74">
        <f>+'[2]SFA acumulado_Q10_11'!F14</f>
        <v>524118.38803000003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f>+'[2]SFA acumulado_Q10_11'!D15</f>
        <v>3304.4215800000006</v>
      </c>
      <c r="E12" s="74">
        <f>+'[2]SFA acumulado_Q10_11'!E15</f>
        <v>14067.034359999998</v>
      </c>
      <c r="F12" s="74">
        <f>+'[2]SFA acumulado_Q10_11'!F15</f>
        <v>17371.45594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f>+'[2]SFA acumulado_Q10_11'!D16</f>
        <v>852.17899000000011</v>
      </c>
      <c r="E13" s="74">
        <f>+'[2]SFA acumulado_Q10_11'!E16</f>
        <v>14165.85576</v>
      </c>
      <c r="F13" s="74">
        <f>+'[2]SFA acumulado_Q10_11'!F16</f>
        <v>15018.034750000001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f>+'[2]SFA acumulado_Q10_11'!D17</f>
        <v>4135.1541399999996</v>
      </c>
      <c r="E14" s="83">
        <f>+'[2]SFA acumulado_Q10_11'!E17</f>
        <v>49388.282449999992</v>
      </c>
      <c r="F14" s="83">
        <f>+'[2]SFA acumulado_Q10_11'!F17</f>
        <v>53523.43658999999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f>+'[2]SFA acumulado_Q10_11'!D18</f>
        <v>0</v>
      </c>
      <c r="E15" s="34">
        <f>+'[2]SFA acumulado_Q10_11'!E18</f>
        <v>1468.9999700000001</v>
      </c>
      <c r="F15" s="34">
        <f>+'[2]SFA acumulado_Q10_11'!F18</f>
        <v>1468.9999700000001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f>+'[2]SFA acumulado_Q10_11'!D19</f>
        <v>4067.3422099999993</v>
      </c>
      <c r="E16" s="34">
        <f>+'[2]SFA acumulado_Q10_11'!E19</f>
        <v>47857.022309999993</v>
      </c>
      <c r="F16" s="74">
        <f>+'[2]SFA acumulado_Q10_11'!F19</f>
        <v>51924.364519999996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f>+'[2]SFA acumulado_Q10_11'!D20</f>
        <v>3374.6499599999993</v>
      </c>
      <c r="E17" s="34">
        <f>+'[2]SFA acumulado_Q10_11'!E20</f>
        <v>18727.596890000001</v>
      </c>
      <c r="F17" s="74">
        <f>+'[2]SFA acumulado_Q10_11'!F20</f>
        <v>22102.24685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f>+'[2]SFA acumulado_Q10_11'!D21</f>
        <v>692.69225000000006</v>
      </c>
      <c r="E18" s="74">
        <f>+'[2]SFA acumulado_Q10_11'!E21</f>
        <v>29129.425419999992</v>
      </c>
      <c r="F18" s="74">
        <f>+'[2]SFA acumulado_Q10_11'!F21</f>
        <v>29822.117669999992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f>+'[2]SFA acumulado_Q10_11'!D22</f>
        <v>0</v>
      </c>
      <c r="E19" s="74">
        <f>+'[2]SFA acumulado_Q10_11'!E22</f>
        <v>22.069790000000001</v>
      </c>
      <c r="F19" s="74">
        <f>+'[2]SFA acumulado_Q10_11'!F22</f>
        <v>22.069790000000001</v>
      </c>
    </row>
    <row r="20" spans="2:6" ht="11.25" customHeight="1">
      <c r="C20" s="110" t="str">
        <f>+IF(Índice!$D$2=1,"Receita efetiva","Effective revenue")</f>
        <v>Receita efetiva</v>
      </c>
      <c r="D20" s="83">
        <f>+'[2]SFA acumulado_Q10_11'!D32</f>
        <v>365229.53954999993</v>
      </c>
      <c r="E20" s="83">
        <f>+'[2]SFA acumulado_Q10_11'!E32</f>
        <v>292167.65292000002</v>
      </c>
      <c r="F20" s="83">
        <f>+'[2]SFA acumulado_Q10_11'!F32</f>
        <v>657397.19246999989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f>+'[2]SFA acumulado_Q10_11'!D34</f>
        <v>339471.15220000001</v>
      </c>
      <c r="E22" s="83">
        <f>+'[2]SFA acumulado_Q10_11'!E34</f>
        <v>260767.09671000007</v>
      </c>
      <c r="F22" s="83">
        <f>+'[2]SFA acumulado_Q10_11'!F34</f>
        <v>600238.24891000008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f>+'[2]SFA acumulado_Q10_11'!D35</f>
        <v>36094.925730000024</v>
      </c>
      <c r="E23" s="74">
        <f>+'[2]SFA acumulado_Q10_11'!E35</f>
        <v>171247.85604000004</v>
      </c>
      <c r="F23" s="74">
        <f>+'[2]SFA acumulado_Q10_11'!F35</f>
        <v>207342.78177000006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f>+'[2]SFA acumulado_Q10_11'!D36</f>
        <v>67140.095249999998</v>
      </c>
      <c r="E24" s="74">
        <f>+'[2]SFA acumulado_Q10_11'!E36</f>
        <v>79091.166399999987</v>
      </c>
      <c r="F24" s="74">
        <f>+'[2]SFA acumulado_Q10_11'!F36</f>
        <v>146231.26165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f>+'[2]SFA acumulado_Q10_11'!D37</f>
        <v>2220.0536000000002</v>
      </c>
      <c r="E25" s="74">
        <f>+'[2]SFA acumulado_Q10_11'!E37</f>
        <v>555.58022000000005</v>
      </c>
      <c r="F25" s="74">
        <f>+'[2]SFA acumulado_Q10_11'!F37</f>
        <v>2775.63382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f>+'[2]SFA acumulado_Q10_11'!D38</f>
        <v>213191.29872999998</v>
      </c>
      <c r="E26" s="74">
        <f>+'[2]SFA acumulado_Q10_11'!E38</f>
        <v>8335.4783299999999</v>
      </c>
      <c r="F26" s="74">
        <f>+'[2]SFA acumulado_Q10_11'!F38</f>
        <v>221526.77705999999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f>+'[2]SFA acumulado_Q10_11'!D39</f>
        <v>1466.2808600000001</v>
      </c>
      <c r="E27" s="74">
        <f>+'[2]SFA acumulado_Q10_11'!E39</f>
        <v>0</v>
      </c>
      <c r="F27" s="59">
        <f>+'[2]SFA acumulado_Q10_11'!F39</f>
        <v>1466.2808600000001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f>+'[2]SFA acumulado_Q10_11'!D40</f>
        <v>211725.01786999998</v>
      </c>
      <c r="E28" s="74">
        <f>+'[2]SFA acumulado_Q10_11'!E40</f>
        <v>8335.4783299999999</v>
      </c>
      <c r="F28" s="59">
        <f>+'[2]SFA acumulado_Q10_11'!F40</f>
        <v>220060.49619999999</v>
      </c>
    </row>
    <row r="29" spans="2:6" ht="11.25" customHeight="1">
      <c r="C29" s="104" t="str">
        <f>+IF(Índice!$D$2=1,"Subsídios","Subsidies")</f>
        <v>Subsídios</v>
      </c>
      <c r="D29" s="74">
        <f>+'[2]SFA acumulado_Q10_11'!D41</f>
        <v>20634.377269999997</v>
      </c>
      <c r="E29" s="74">
        <f>+'[2]SFA acumulado_Q10_11'!E41</f>
        <v>6.5214400000000001</v>
      </c>
      <c r="F29" s="74">
        <f>+'[2]SFA acumulado_Q10_11'!F41</f>
        <v>20640.898709999998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f>+'[2]SFA acumulado_Q10_11'!D42</f>
        <v>190.40162000000007</v>
      </c>
      <c r="E30" s="74">
        <f>+'[2]SFA acumulado_Q10_11'!E42</f>
        <v>1530.4942800000003</v>
      </c>
      <c r="F30" s="74">
        <f>+'[2]SFA acumulado_Q10_11'!F42</f>
        <v>1720.8959000000004</v>
      </c>
    </row>
    <row r="31" spans="2:6" ht="11.25" customHeight="1">
      <c r="C31" s="110" t="str">
        <f>+IF(Índice!$D$2=1,"Despesa de capital","Capital expenditure")</f>
        <v>Despesa de capital</v>
      </c>
      <c r="D31" s="83">
        <f>+'[2]SFA acumulado_Q10_11'!D43</f>
        <v>3220.74199</v>
      </c>
      <c r="E31" s="83">
        <f>+'[2]SFA acumulado_Q10_11'!E43</f>
        <v>45451.669490000015</v>
      </c>
      <c r="F31" s="83">
        <f>+'[2]SFA acumulado_Q10_11'!F43</f>
        <v>48672.411480000017</v>
      </c>
    </row>
    <row r="32" spans="2:6" ht="11.25" customHeight="1">
      <c r="C32" s="104" t="str">
        <f>+IF(Índice!$D$2=1,"Investimento","Investment")</f>
        <v>Investimento</v>
      </c>
      <c r="D32" s="74">
        <f>+'[2]SFA acumulado_Q10_11'!D44</f>
        <v>1302.24281</v>
      </c>
      <c r="E32" s="74">
        <f>+'[2]SFA acumulado_Q10_11'!E44</f>
        <v>44756.293800000014</v>
      </c>
      <c r="F32" s="74">
        <f>+'[2]SFA acumulado_Q10_11'!F44</f>
        <v>46058.536610000017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f>+'[2]SFA acumulado_Q10_11'!D45</f>
        <v>1918.49918</v>
      </c>
      <c r="E33" s="74">
        <f>+'[2]SFA acumulado_Q10_11'!E45</f>
        <v>695.37568999999996</v>
      </c>
      <c r="F33" s="74">
        <f>+'[2]SFA acumulado_Q10_11'!F45</f>
        <v>2613.8748700000001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f>+'[2]SFA acumulado_Q10_11'!D46</f>
        <v>0</v>
      </c>
      <c r="E34" s="59">
        <f>+'[2]SFA acumulado_Q10_11'!E46</f>
        <v>0</v>
      </c>
      <c r="F34" s="59">
        <f>+'[2]SFA acumulado_Q10_11'!F46</f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f>+'[2]SFA acumulado_Q10_11'!D48</f>
        <v>342691.89419000002</v>
      </c>
      <c r="E36" s="83">
        <f>+'[2]SFA acumulado_Q10_11'!E48</f>
        <v>306218.76620000007</v>
      </c>
      <c r="F36" s="83">
        <f>+'[2]SFA acumulado_Q10_11'!F48</f>
        <v>648910.66039000009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f>+'[2]SFA acumulado_Q10_11'!D50</f>
        <v>2886.2473300000001</v>
      </c>
      <c r="E38" s="35">
        <f>+'[2]SFA acumulado_Q10_11'!E50</f>
        <v>523.83654000000001</v>
      </c>
      <c r="F38" s="35">
        <f>+'[2]SFA acumulado_Q10_11'!F50</f>
        <v>3410.0838700000004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f>+'[2]SFA acumulado_Q10_11'!D51</f>
        <v>0</v>
      </c>
      <c r="E39" s="35">
        <f>+'[2]SFA acumulado_Q10_11'!E51</f>
        <v>7210.1026900000006</v>
      </c>
      <c r="F39" s="35">
        <f>+'[2]SFA acumulado_Q10_11'!F51</f>
        <v>7210.1026900000006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f>+'[2]SFA acumulado_Q10_11'!D52</f>
        <v>0</v>
      </c>
      <c r="E40" s="35">
        <f>+'[2]SFA acumulado_Q10_11'!E52</f>
        <v>0</v>
      </c>
      <c r="F40" s="35">
        <f>+'[2]SFA acumulado_Q10_11'!F52</f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f>+'[2]SFA acumulado_Q10_11'!D56</f>
        <v>22537.645359999908</v>
      </c>
      <c r="E44" s="114">
        <f>+'[2]SFA acumulado_Q10_11'!E56</f>
        <v>-14051.113280000049</v>
      </c>
      <c r="F44" s="114">
        <f>+'[2]SFA acumulado_Q10_11'!F56</f>
        <v>8486.532079999859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(julho)","TABLE XII - ASFs and RPEs budget execution (july)")</f>
        <v>QUADRO XII - Execução orçamental dos Serviços e Fundos Autónomos e EPR (julho)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+IF(Índice!$D$2=1,"julho 2025","july 2025")</f>
        <v>julho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f>+'[2]SFA+EPR mensal-acumulado_Q12'!D6</f>
        <v>48935.068909999893</v>
      </c>
      <c r="E5" s="317">
        <f>+'[2]SFA+EPR mensal-acumulado_Q12'!E6</f>
        <v>34978.749249999993</v>
      </c>
      <c r="F5" s="317">
        <f>+'[2]SFA+EPR mensal-acumulado_Q12'!F6</f>
        <v>83913.818159999879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f>+'[2]SFA+EPR mensal-acumulado_Q12'!D7</f>
        <v>0</v>
      </c>
      <c r="E6" s="74">
        <f>+'[2]SFA+EPR mensal-acumulado_Q12'!E7</f>
        <v>0</v>
      </c>
      <c r="F6" s="74">
        <f>+'[2]SFA+EPR mensal-acumulado_Q12'!F7</f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f>+'[2]SFA+EPR mensal-acumulado_Q12'!D8</f>
        <v>0</v>
      </c>
      <c r="E7" s="74">
        <f>+'[2]SFA+EPR mensal-acumulado_Q12'!E8</f>
        <v>0</v>
      </c>
      <c r="F7" s="74">
        <f>+'[2]SFA+EPR mensal-acumulado_Q12'!F8</f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f>+'[2]SFA+EPR mensal-acumulado_Q12'!D9</f>
        <v>0</v>
      </c>
      <c r="E8" s="74">
        <f>+'[2]SFA+EPR mensal-acumulado_Q12'!E9</f>
        <v>0</v>
      </c>
      <c r="F8" s="74">
        <f>+'[2]SFA+EPR mensal-acumulado_Q12'!F9</f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f>+'[2]SFA+EPR mensal-acumulado_Q12'!D10</f>
        <v>48935.068909999893</v>
      </c>
      <c r="E9" s="74">
        <f>+'[2]SFA+EPR mensal-acumulado_Q12'!E10</f>
        <v>34978.749249999993</v>
      </c>
      <c r="F9" s="74">
        <f>+'[2]SFA+EPR mensal-acumulado_Q12'!F10</f>
        <v>83913.818159999879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f>+'[2]SFA+EPR mensal-acumulado_Q12'!D11</f>
        <v>47361.754739999888</v>
      </c>
      <c r="E10" s="74">
        <f>+'[2]SFA+EPR mensal-acumulado_Q12'!E11</f>
        <v>28065.272780000003</v>
      </c>
      <c r="F10" s="74">
        <f>+'[2]SFA+EPR mensal-acumulado_Q12'!F11</f>
        <v>75427.027519999887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f>+'[2]SFA+EPR mensal-acumulado_Q12'!D12</f>
        <v>76.576720000000122</v>
      </c>
      <c r="E11" s="83">
        <f>+'[2]SFA+EPR mensal-acumulado_Q12'!E12</f>
        <v>13393.745139999994</v>
      </c>
      <c r="F11" s="83">
        <f>+'[2]SFA+EPR mensal-acumulado_Q12'!F12</f>
        <v>13470.321859999995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f>+'[2]SFA+EPR mensal-acumulado_Q12'!D13</f>
        <v>0</v>
      </c>
      <c r="E12" s="34">
        <f>+'[2]SFA+EPR mensal-acumulado_Q12'!E13</f>
        <v>55.355040000000038</v>
      </c>
      <c r="F12" s="34">
        <f>+'[2]SFA+EPR mensal-acumulado_Q12'!F13</f>
        <v>55.355040000000038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f>+'[2]SFA+EPR mensal-acumulado_Q12'!D14</f>
        <v>70.508890000000136</v>
      </c>
      <c r="E13" s="34">
        <f>+'[2]SFA+EPR mensal-acumulado_Q12'!E14</f>
        <v>13335.683029999993</v>
      </c>
      <c r="F13" s="74">
        <f>+'[2]SFA+EPR mensal-acumulado_Q12'!F14</f>
        <v>13406.191919999994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f>+'[2]SFA+EPR mensal-acumulado_Q12'!D16</f>
        <v>49011.64562999989</v>
      </c>
      <c r="E15" s="83">
        <f>+'[2]SFA+EPR mensal-acumulado_Q12'!E16</f>
        <v>48372.494389999985</v>
      </c>
      <c r="F15" s="83">
        <f>+'[2]SFA+EPR mensal-acumulado_Q12'!F16</f>
        <v>97384.140019999875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f>+'[2]SFA+EPR mensal-acumulado_Q12'!D17</f>
        <v>44722.223090000087</v>
      </c>
      <c r="E17" s="83">
        <f>+'[2]SFA+EPR mensal-acumulado_Q12'!E17</f>
        <v>41694.654390000207</v>
      </c>
      <c r="F17" s="83">
        <f>+'[2]SFA+EPR mensal-acumulado_Q12'!F17</f>
        <v>86416.877480000287</v>
      </c>
    </row>
    <row r="18" spans="3:6" ht="11.25" customHeight="1">
      <c r="C18" s="104" t="str">
        <f>+IF(Índice!$D$2=1,"Consumo público","Public consumption")</f>
        <v>Consumo público</v>
      </c>
      <c r="D18" s="74">
        <f>+'[2]SFA+EPR mensal-acumulado_Q12'!D18</f>
        <v>10356.024460000051</v>
      </c>
      <c r="E18" s="74">
        <f>+'[2]SFA+EPR mensal-acumulado_Q12'!E18</f>
        <v>40357.423950000208</v>
      </c>
      <c r="F18" s="74">
        <f>+'[2]SFA+EPR mensal-acumulado_Q12'!F18</f>
        <v>50713.448410000259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f>+'[2]SFA+EPR mensal-acumulado_Q12'!D19</f>
        <v>4629.8364200000424</v>
      </c>
      <c r="E19" s="74">
        <f>+'[2]SFA+EPR mensal-acumulado_Q12'!E19</f>
        <v>25033.344330000222</v>
      </c>
      <c r="F19" s="74">
        <f>+'[2]SFA+EPR mensal-acumulado_Q12'!F19</f>
        <v>29663.180750000265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f>+'[2]SFA+EPR mensal-acumulado_Q12'!D20</f>
        <v>5726.1880400000091</v>
      </c>
      <c r="E20" s="74">
        <f>+'[2]SFA+EPR mensal-acumulado_Q12'!E20</f>
        <v>15324.079619999988</v>
      </c>
      <c r="F20" s="74">
        <f>+'[2]SFA+EPR mensal-acumulado_Q12'!F20</f>
        <v>21050.267659999998</v>
      </c>
    </row>
    <row r="21" spans="3:6" ht="11.25" customHeight="1">
      <c r="C21" s="104" t="str">
        <f>+IF(Índice!$D$2=1,"Subsídios","Subsidies")</f>
        <v>Subsídios</v>
      </c>
      <c r="D21" s="74">
        <f>+'[2]SFA+EPR mensal-acumulado_Q12'!D21</f>
        <v>4007.4704799999968</v>
      </c>
      <c r="E21" s="74">
        <f>+'[2]SFA+EPR mensal-acumulado_Q12'!E21</f>
        <v>0</v>
      </c>
      <c r="F21" s="74">
        <f>+'[2]SFA+EPR mensal-acumulado_Q12'!F21</f>
        <v>4007.4704799999968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f>+'[2]SFA+EPR mensal-acumulado_Q12'!D22</f>
        <v>9.3190000000409778E-2</v>
      </c>
      <c r="E22" s="74">
        <f>+'[2]SFA+EPR mensal-acumulado_Q12'!E22</f>
        <v>87.062899999999971</v>
      </c>
      <c r="F22" s="59">
        <f>+'[2]SFA+EPR mensal-acumulado_Q12'!F22</f>
        <v>87.156090000000376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f>+'[2]SFA+EPR mensal-acumulado_Q12'!D23</f>
        <v>30358.634960000039</v>
      </c>
      <c r="E23" s="74">
        <f>+'[2]SFA+EPR mensal-acumulado_Q12'!E23</f>
        <v>1250.167539999999</v>
      </c>
      <c r="F23" s="59">
        <f>+'[2]SFA+EPR mensal-acumulado_Q12'!F23</f>
        <v>31608.802500000038</v>
      </c>
    </row>
    <row r="24" spans="3:6" ht="11.25" customHeight="1">
      <c r="C24" s="110" t="str">
        <f>+IF(Índice!$D$2=1,"Despesa de capital","Capital expenditure")</f>
        <v>Despesa de capital</v>
      </c>
      <c r="D24" s="83">
        <f>+'[2]SFA+EPR mensal-acumulado_Q12'!D24</f>
        <v>586.50931000000026</v>
      </c>
      <c r="E24" s="83">
        <f>+'[2]SFA+EPR mensal-acumulado_Q12'!E24</f>
        <v>14232.312150000016</v>
      </c>
      <c r="F24" s="83">
        <f>+'[2]SFA+EPR mensal-acumulado_Q12'!F24</f>
        <v>14818.821460000016</v>
      </c>
    </row>
    <row r="25" spans="3:6" ht="11.25" customHeight="1">
      <c r="C25" s="104" t="str">
        <f>+IF(Índice!$D$2=1,"Investimento","Investment")</f>
        <v>Investimento</v>
      </c>
      <c r="D25" s="74">
        <f>+'[2]SFA+EPR mensal-acumulado_Q12'!D25</f>
        <v>607.38263000000029</v>
      </c>
      <c r="E25" s="74">
        <f>+'[2]SFA+EPR mensal-acumulado_Q12'!E25</f>
        <v>14110.709140000015</v>
      </c>
      <c r="F25" s="74">
        <f>+'[2]SFA+EPR mensal-acumulado_Q12'!F25</f>
        <v>14718.091770000015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f>+'[2]SFA+EPR mensal-acumulado_Q12'!D26</f>
        <v>-20.873320000000064</v>
      </c>
      <c r="E26" s="74">
        <f>+'[2]SFA+EPR mensal-acumulado_Q12'!E26</f>
        <v>121.60301000000001</v>
      </c>
      <c r="F26" s="74">
        <f>+'[2]SFA+EPR mensal-acumulado_Q12'!F26</f>
        <v>100.72968999999995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f>+'[2]SFA+EPR mensal-acumulado_Q12'!D27</f>
        <v>0</v>
      </c>
      <c r="E27" s="59">
        <f>+'[2]SFA+EPR mensal-acumulado_Q12'!E27</f>
        <v>0</v>
      </c>
      <c r="F27" s="59">
        <f>+'[2]SFA+EPR mensal-acumulado_Q12'!F27</f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f>+'[2]SFA+EPR mensal-acumulado_Q12'!D29</f>
        <v>45308.732400000088</v>
      </c>
      <c r="E29" s="83">
        <f>+'[2]SFA+EPR mensal-acumulado_Q12'!E29</f>
        <v>55926.966540000227</v>
      </c>
      <c r="F29" s="83">
        <f>+'[2]SFA+EPR mensal-acumulado_Q12'!F29</f>
        <v>101235.69894000032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f>+'[2]SFA+EPR mensal-acumulado_Q12'!D31</f>
        <v>3702.9132299998018</v>
      </c>
      <c r="E31" s="319">
        <f>+'[2]SFA+EPR mensal-acumulado_Q12'!E31</f>
        <v>-7554.4721500002415</v>
      </c>
      <c r="F31" s="319">
        <f>+'[2]SFA+EPR mensal-acumulado_Q12'!F31</f>
        <v>-3851.5589200004397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2" zoomScale="120" zoomScaleNormal="120" zoomScaleSheetLayoutView="100" zoomScalePageLayoutView="150" workbookViewId="0">
      <selection activeCell="J15" sqref="J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julho de 2025 (valores acumulados)","Table XIII- Accounts payable of the Regional Administration, july (accumulated)")</f>
        <v>QUADRO XIII - Contas a pagar, da Administração Regional, no final de julho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1" t="s">
        <v>7</v>
      </c>
      <c r="D3" s="338" t="str">
        <f>+IF(Índice!$D$2=1,"julho 2025","july 2025")</f>
        <v>julho 2025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45" t="str">
        <f>+IF(Índice!$D$2=1,"Variação face ao stock inicial de janeiro","Change from period initial stock")</f>
        <v>Variação face ao stock inicial de janeiro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Stock final do período</v>
      </c>
      <c r="E4" s="353"/>
      <c r="F4" s="353"/>
      <c r="G4" s="350" t="str">
        <f>+IF(Índice!$D$2=1,"Passivo","Liabilities")</f>
        <v>Passivo</v>
      </c>
      <c r="H4" s="350" t="str">
        <f>+IF(Índice!$D$2=1,"Contas a pagar","Accounts payable")</f>
        <v>Contas a pagar</v>
      </c>
      <c r="I4" s="339" t="str">
        <f>+IF(Índice!$D$2=1,"Pagamentos em atraso","Late payments")</f>
        <v>Pagamentos em atraso</v>
      </c>
    </row>
    <row r="5" spans="2:11" ht="22.5">
      <c r="B5" s="29"/>
      <c r="C5" s="341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1"/>
      <c r="H5" s="351"/>
      <c r="I5" s="340"/>
    </row>
    <row r="6" spans="2:11">
      <c r="B6" s="29"/>
      <c r="C6" s="119" t="str">
        <f>+IF(Índice!$D$2=1,"Despesa corrente","Current expenditure")</f>
        <v>Despesa corrente</v>
      </c>
      <c r="D6" s="162">
        <f>+[2]Compromissos_Q15_16_17_18!B29</f>
        <v>156146425.20000017</v>
      </c>
      <c r="E6" s="162">
        <f>+[2]Compromissos_Q15_16_17_18!C29</f>
        <v>142961286.87000015</v>
      </c>
      <c r="F6" s="162">
        <f>+[2]Compromissos_Q15_16_17_18!D29</f>
        <v>22565733.900000002</v>
      </c>
      <c r="G6" s="91">
        <f>+[2]Compromissos_Q15_16_17_18!E29</f>
        <v>0.45965850964020416</v>
      </c>
      <c r="H6" s="91">
        <f>+[2]Compromissos_Q15_16_17_18!F29</f>
        <v>0.48287916906735107</v>
      </c>
      <c r="I6" s="116">
        <f>+[2]Compromissos_Q15_16_17_18!G29</f>
        <v>-0.45242104896731838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f>+[2]Compromissos_Q15_16_17_18!B30</f>
        <v>9251667.1999999993</v>
      </c>
      <c r="E7" s="165">
        <f>+[2]Compromissos_Q15_16_17_18!C30</f>
        <v>8524900.0500000007</v>
      </c>
      <c r="F7" s="165">
        <f>+[2]Compromissos_Q15_16_17_18!D30</f>
        <v>130553.05</v>
      </c>
      <c r="G7" s="95">
        <f>+[2]Compromissos_Q15_16_17_18!E30</f>
        <v>3.2896586496328135</v>
      </c>
      <c r="H7" s="95">
        <f>+[2]Compromissos_Q15_16_17_18!F30</f>
        <v>9.2495899394568575</v>
      </c>
      <c r="I7" s="121">
        <f>+[2]Compromissos_Q15_16_17_18!G30</f>
        <v>242.00694289330653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f>+[2]Compromissos_Q15_16_17_18!B31</f>
        <v>118952505.71000016</v>
      </c>
      <c r="E8" s="165">
        <f>+[2]Compromissos_Q15_16_17_18!C31</f>
        <v>117399930.70000014</v>
      </c>
      <c r="F8" s="165">
        <f>+[2]Compromissos_Q15_16_17_18!D31</f>
        <v>20849931.350000005</v>
      </c>
      <c r="G8" s="95">
        <f>+[2]Compromissos_Q15_16_17_18!E31</f>
        <v>0.32338355319899215</v>
      </c>
      <c r="H8" s="95">
        <f>+[2]Compromissos_Q15_16_17_18!F31</f>
        <v>0.30824069479380611</v>
      </c>
      <c r="I8" s="121">
        <f>+[2]Compromissos_Q15_16_17_18!G31</f>
        <v>-0.4740360673495001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f>+[2]Compromissos_Q15_16_17_18!B32</f>
        <v>7307368.629999999</v>
      </c>
      <c r="E9" s="165">
        <f>+[2]Compromissos_Q15_16_17_18!C32</f>
        <v>3798176.0599999996</v>
      </c>
      <c r="F9" s="165">
        <f>+[2]Compromissos_Q15_16_17_18!D32</f>
        <v>1485372.19</v>
      </c>
      <c r="G9" s="95">
        <f>+[2]Compromissos_Q15_16_17_18!E32</f>
        <v>-0.17866000606834787</v>
      </c>
      <c r="H9" s="95">
        <f>+[2]Compromissos_Q15_16_17_18!F32</f>
        <v>4.9912308743413236E-2</v>
      </c>
      <c r="I9" s="121">
        <f>+[2]Compromissos_Q15_16_17_18!G32</f>
        <v>1.3085301534765392E-4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f>+[2]Compromissos_Q15_16_17_18!B33</f>
        <v>20509442.370000005</v>
      </c>
      <c r="E10" s="165">
        <f>+[2]Compromissos_Q15_16_17_18!C33</f>
        <v>13118856.400000002</v>
      </c>
      <c r="F10" s="165">
        <f>+[2]Compromissos_Q15_16_17_18!D33</f>
        <v>99826.31</v>
      </c>
      <c r="G10" s="95">
        <f>+[2]Compromissos_Q15_16_17_18!E33</f>
        <v>3.4019869718633986</v>
      </c>
      <c r="H10" s="95">
        <f>+[2]Compromissos_Q15_16_17_18!F33</f>
        <v>14.440232880664785</v>
      </c>
      <c r="I10" s="121">
        <f>+[2]Compromissos_Q15_16_17_18!G33</f>
        <v>0.20457397857509418</v>
      </c>
    </row>
    <row r="11" spans="2:11">
      <c r="B11" s="29"/>
      <c r="C11" s="120" t="str">
        <f>+IF(Índice!$D$2=1,"Subsídios","Subsidies")</f>
        <v>Subsídios</v>
      </c>
      <c r="D11" s="165">
        <f>+[2]Compromissos_Q15_16_17_18!B34</f>
        <v>4834.6200000000008</v>
      </c>
      <c r="E11" s="165">
        <f>+[2]Compromissos_Q15_16_17_18!C34</f>
        <v>4834.6200000000008</v>
      </c>
      <c r="F11" s="165">
        <f>+[2]Compromissos_Q15_16_17_18!D34</f>
        <v>0</v>
      </c>
      <c r="G11" s="95">
        <f>+[2]Compromissos_Q15_16_17_18!E34</f>
        <v>-0.99646663304673566</v>
      </c>
      <c r="H11" s="95">
        <f>+[2]Compromissos_Q15_16_17_18!F34</f>
        <v>-0.99646663304673566</v>
      </c>
      <c r="I11" s="121">
        <f>+[2]Compromissos_Q15_16_17_18!G34</f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f>+[2]Compromissos_Q15_16_17_18!B35</f>
        <v>120606.67</v>
      </c>
      <c r="E12" s="165">
        <f>+[2]Compromissos_Q15_16_17_18!C35</f>
        <v>114589.04</v>
      </c>
      <c r="F12" s="165">
        <f>+[2]Compromissos_Q15_16_17_18!D35</f>
        <v>51</v>
      </c>
      <c r="G12" s="95">
        <f>+[2]Compromissos_Q15_16_17_18!E35</f>
        <v>13.251441312950723</v>
      </c>
      <c r="H12" s="95">
        <f>+[2]Compromissos_Q15_16_17_18!F35</f>
        <v>60.76540914064563</v>
      </c>
      <c r="I12" s="121">
        <f>+[2]Compromissos_Q15_16_17_18!G35</f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f>+[2]Compromissos_Q15_16_17_18!B36</f>
        <v>39099759.049999997</v>
      </c>
      <c r="E13" s="163">
        <f>+[2]Compromissos_Q15_16_17_18!C36</f>
        <v>24055907.530000001</v>
      </c>
      <c r="F13" s="163">
        <f>+[2]Compromissos_Q15_16_17_18!D36</f>
        <v>343915.3</v>
      </c>
      <c r="G13" s="92">
        <f>+[2]Compromissos_Q15_16_17_18!E36</f>
        <v>-3.1574209837804235E-2</v>
      </c>
      <c r="H13" s="92">
        <f>+[2]Compromissos_Q15_16_17_18!F36</f>
        <v>-5.5688571868666825E-2</v>
      </c>
      <c r="I13" s="117">
        <f>+[2]Compromissos_Q15_16_17_18!G36</f>
        <v>1.4208776378578851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f>+[2]Compromissos_Q15_16_17_18!B37</f>
        <v>20642722.539999999</v>
      </c>
      <c r="E14" s="165">
        <f>+[2]Compromissos_Q15_16_17_18!C37</f>
        <v>11457037.390000001</v>
      </c>
      <c r="F14" s="165">
        <f>+[2]Compromissos_Q15_16_17_18!D37</f>
        <v>343915.3</v>
      </c>
      <c r="G14" s="95">
        <f>+[2]Compromissos_Q15_16_17_18!E37</f>
        <v>-0.11496697316367288</v>
      </c>
      <c r="H14" s="95">
        <f>+[2]Compromissos_Q15_16_17_18!F37</f>
        <v>-0.20457904555055317</v>
      </c>
      <c r="I14" s="121">
        <f>+[2]Compromissos_Q15_16_17_18!G37</f>
        <v>1.4208776378578851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f>+[2]Compromissos_Q15_16_17_18!B38</f>
        <v>18457036.509999998</v>
      </c>
      <c r="E15" s="165">
        <f>+[2]Compromissos_Q15_16_17_18!C38</f>
        <v>12598870.140000001</v>
      </c>
      <c r="F15" s="165">
        <f>+[2]Compromissos_Q15_16_17_18!D38</f>
        <v>0</v>
      </c>
      <c r="G15" s="95">
        <f>+[2]Compromissos_Q15_16_17_18!E38</f>
        <v>8.2504206613172038E-2</v>
      </c>
      <c r="H15" s="95">
        <f>+[2]Compromissos_Q15_16_17_18!F38</f>
        <v>0.13802627302408776</v>
      </c>
      <c r="I15" s="121">
        <f>+[2]Compromissos_Q15_16_17_18!G38</f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f>+[2]Compromissos_Q15_16_17_18!B39</f>
        <v>0</v>
      </c>
      <c r="E16" s="166">
        <f>+[2]Compromissos_Q15_16_17_18!C39</f>
        <v>0</v>
      </c>
      <c r="F16" s="166">
        <f>+[2]Compromissos_Q15_16_17_18!D39</f>
        <v>0</v>
      </c>
      <c r="G16" s="96">
        <f>+[2]Compromissos_Q15_16_17_18!E39</f>
        <v>0</v>
      </c>
      <c r="H16" s="96">
        <f>+[2]Compromissos_Q15_16_17_18!F39</f>
        <v>0</v>
      </c>
      <c r="I16" s="123">
        <f>+[2]Compromissos_Q15_16_17_18!G39</f>
        <v>0</v>
      </c>
    </row>
    <row r="17" spans="2:9">
      <c r="B17" s="29"/>
      <c r="C17" s="146" t="s">
        <v>7</v>
      </c>
      <c r="D17" s="164">
        <f>+[2]Compromissos_Q15_16_17_18!B40</f>
        <v>195246184.25000018</v>
      </c>
      <c r="E17" s="164">
        <f>+[2]Compromissos_Q15_16_17_18!C40</f>
        <v>167017194.40000015</v>
      </c>
      <c r="F17" s="164">
        <f>+[2]Compromissos_Q15_16_17_18!D40</f>
        <v>22909649.200000003</v>
      </c>
      <c r="G17" s="147">
        <f>+[2]Compromissos_Q15_16_17_18!E40</f>
        <v>0.32505781721308336</v>
      </c>
      <c r="H17" s="147">
        <f>+[2]Compromissos_Q15_16_17_18!F40</f>
        <v>0.37031358816965443</v>
      </c>
      <c r="I17" s="148">
        <f>+[2]Compromissos_Q15_16_17_18!G40</f>
        <v>-0.44598545831946612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f>+[2]Compromissos_Q15_16_17_18!B42</f>
        <v>144125480.07000017</v>
      </c>
      <c r="E19" s="164">
        <f>+[2]Compromissos_Q15_16_17_18!C42</f>
        <v>115908974.16000015</v>
      </c>
      <c r="F19" s="164">
        <f>+[2]Compromissos_Q15_16_17_18!D42</f>
        <v>4744448.2699999986</v>
      </c>
      <c r="G19" s="147">
        <f>+[2]Compromissos_Q15_16_17_18!E42</f>
        <v>0.59971975154390766</v>
      </c>
      <c r="H19" s="147">
        <f>+[2]Compromissos_Q15_16_17_18!F42</f>
        <v>0.79314706896389198</v>
      </c>
      <c r="I19" s="148">
        <f>+[2]Compromissos_Q15_16_17_18!G42</f>
        <v>-0.18164311681429646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julho de 2025 (valores acumulados)","Table XIV - Accounts payable of the Regional Gov., july (accumulated)")</f>
        <v>QUADRO XIV - Contas a pagar, do Governo Regional, no final de julho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1" t="str">
        <f>+IF(Índice!$D$2=1,"Governo Regional","Regional Government")</f>
        <v>Governo Regional</v>
      </c>
      <c r="D24" s="338" t="str">
        <f>+IF(Índice!$D$2=1,"julho 2025","july 2025")</f>
        <v>julho 2025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january initial stock")</f>
        <v>Variação face ao stock inicial de janeiro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Stock final do período</v>
      </c>
      <c r="E25" s="353"/>
      <c r="F25" s="353"/>
      <c r="G25" s="350" t="str">
        <f>+IF(Índice!$D$2=1,"Passivo","Liabilities")</f>
        <v>Passivo</v>
      </c>
      <c r="H25" s="350" t="str">
        <f>+IF(Índice!$D$2=1,"Contas a pagar","Accounts payable")</f>
        <v>Contas a pagar</v>
      </c>
      <c r="I25" s="339" t="str">
        <f>+IF(Índice!$D$2=1,"Pagamentos em atraso","Late payments")</f>
        <v>Pagamentos em atraso</v>
      </c>
    </row>
    <row r="26" spans="2:9" ht="22.5">
      <c r="B26" s="29"/>
      <c r="C26" s="341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f>+[2]Compromissos_Q15_16_17_18!B5</f>
        <v>60535504.770000003</v>
      </c>
      <c r="E27" s="162">
        <f>+[2]Compromissos_Q15_16_17_18!C5</f>
        <v>51045235.739999995</v>
      </c>
      <c r="F27" s="162">
        <f>+[2]Compromissos_Q15_16_17_18!D5</f>
        <v>1191379.8299999998</v>
      </c>
      <c r="G27" s="91">
        <f>+[2]Compromissos_Q15_16_17_18!E5</f>
        <v>5.8437573502511153</v>
      </c>
      <c r="H27" s="91">
        <f>+[2]Compromissos_Q15_16_17_18!F5</f>
        <v>11.581365124088991</v>
      </c>
      <c r="I27" s="116">
        <f>+[2]Compromissos_Q15_16_17_18!G5</f>
        <v>0.13587335657632305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f>+[2]Compromissos_Q15_16_17_18!B6</f>
        <v>25993441.339999996</v>
      </c>
      <c r="E28" s="163">
        <f>+[2]Compromissos_Q15_16_17_18!C6</f>
        <v>19666724.82</v>
      </c>
      <c r="F28" s="163">
        <f>+[2]Compromissos_Q15_16_17_18!D6</f>
        <v>78843.649999999994</v>
      </c>
      <c r="G28" s="92">
        <f>+[2]Compromissos_Q15_16_17_18!E6</f>
        <v>-4.592430304531403E-2</v>
      </c>
      <c r="H28" s="172">
        <f>+[2]Compromissos_Q15_16_17_18!F6</f>
        <v>-6.623554756434713E-2</v>
      </c>
      <c r="I28" s="117">
        <f>+[2]Compromissos_Q15_16_17_18!G6</f>
        <v>124.14865079365079</v>
      </c>
    </row>
    <row r="29" spans="2:9" ht="20.100000000000001" customHeight="1">
      <c r="B29" s="29"/>
      <c r="C29" s="146" t="s">
        <v>7</v>
      </c>
      <c r="D29" s="164">
        <f>+[2]Compromissos_Q15_16_17_18!B7</f>
        <v>86528946.109999999</v>
      </c>
      <c r="E29" s="164">
        <f>+[2]Compromissos_Q15_16_17_18!C7</f>
        <v>70711960.560000002</v>
      </c>
      <c r="F29" s="164">
        <f>+[2]Compromissos_Q15_16_17_18!D7</f>
        <v>1270223.4799999997</v>
      </c>
      <c r="G29" s="147">
        <f>+[2]Compromissos_Q15_16_17_18!E7</f>
        <v>1.3975883224565222</v>
      </c>
      <c r="H29" s="147">
        <f>+[2]Compromissos_Q15_16_17_18!F7</f>
        <v>1.8150818084042757</v>
      </c>
      <c r="I29" s="148">
        <f>+[2]Compromissos_Q15_16_17_18!G7</f>
        <v>0.21031670054290186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julho de 2025 (valores acumulados)","Table XV - Accounts payable of the ASFs, july (accumulated)")</f>
        <v>QUADRO XV - Contas a pagar, dos Serviços e Fundos Autónomos, no final de julho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2" t="str">
        <f>+IF(Índice!$D$2=1,"Serviços e Fundos Autónomos","Autonomous Services and Funds")</f>
        <v>Serviços e Fundos Autónomos</v>
      </c>
      <c r="D33" s="338" t="str">
        <f>+IF(Índice!$D$2=1,"julho 2025","july 2025")</f>
        <v>julho 2025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january initial stock")</f>
        <v>Variação face ao stock inicial de janeiro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Stock final do período</v>
      </c>
      <c r="E34" s="348"/>
      <c r="F34" s="349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39" t="str">
        <f>+IF(Índice!$D$2=1,"Pagamentos em atraso","Late payments")</f>
        <v>Pagamentos em atraso</v>
      </c>
    </row>
    <row r="35" spans="2:9" ht="22.5">
      <c r="C35" s="344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Despesa corrente</v>
      </c>
      <c r="D36" s="162">
        <f>+[2]Compromissos_Q15_16_17_18!B13</f>
        <v>45075855.280000158</v>
      </c>
      <c r="E36" s="162">
        <f>+[2]Compromissos_Q15_16_17_18!C13</f>
        <v>43903058.64000015</v>
      </c>
      <c r="F36" s="162">
        <f>+[2]Compromissos_Q15_16_17_18!D13</f>
        <v>3471289.57</v>
      </c>
      <c r="G36" s="91">
        <f>+[2]Compromissos_Q15_16_17_18!E13</f>
        <v>0.1511623296238116</v>
      </c>
      <c r="H36" s="91">
        <f>+[2]Compromissos_Q15_16_17_18!F13</f>
        <v>0.1660872066322745</v>
      </c>
      <c r="I36" s="116">
        <f>+[2]Compromissos_Q15_16_17_18!G13</f>
        <v>-0.27354813671014244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f>+[2]Compromissos_Q15_16_17_18!B14</f>
        <v>250836.57</v>
      </c>
      <c r="E37" s="163">
        <f>+[2]Compromissos_Q15_16_17_18!C14</f>
        <v>250836.57</v>
      </c>
      <c r="F37" s="163">
        <f>+[2]Compromissos_Q15_16_17_18!D14</f>
        <v>2935.22</v>
      </c>
      <c r="G37" s="92">
        <f>+[2]Compromissos_Q15_16_17_18!E14</f>
        <v>0.69597008225675561</v>
      </c>
      <c r="H37" s="92">
        <f>+[2]Compromissos_Q15_16_17_18!F14</f>
        <v>0.69597008225675561</v>
      </c>
      <c r="I37" s="117">
        <f>+[2]Compromissos_Q15_16_17_18!G14</f>
        <v>0</v>
      </c>
    </row>
    <row r="38" spans="2:9" ht="20.100000000000001" customHeight="1">
      <c r="C38" s="146" t="s">
        <v>7</v>
      </c>
      <c r="D38" s="164">
        <f>+[2]Compromissos_Q15_16_17_18!B15</f>
        <v>45326691.850000158</v>
      </c>
      <c r="E38" s="164">
        <f>+[2]Compromissos_Q15_16_17_18!C15</f>
        <v>44153895.21000015</v>
      </c>
      <c r="F38" s="164">
        <f>+[2]Compromissos_Q15_16_17_18!D15</f>
        <v>3474224.79</v>
      </c>
      <c r="G38" s="147">
        <f>+[2]Compromissos_Q15_16_17_18!E15</f>
        <v>0.15321241161271026</v>
      </c>
      <c r="H38" s="147">
        <f>+[2]Compromissos_Q15_16_17_18!F15</f>
        <v>0.16816062093739537</v>
      </c>
      <c r="I38" s="148">
        <f>+[2]Compromissos_Q15_16_17_18!G15</f>
        <v>-0.27293387045687623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julho de 2025 (valores acumulados)","Table XVI - Accounts payable of the RPEs, july (accumulated)")</f>
        <v>QUADRO XVI - Contas a pagar, das Entidades Públicas Reclassificadas, no final de julho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2" t="str">
        <f>+IF(Índice!$D$2=1,"Entidades Públicas Reclassseicadas","Reclassseied Public Entities")</f>
        <v>Entidades Públicas Reclassseicadas</v>
      </c>
      <c r="D42" s="338" t="str">
        <f>+IF(Índice!$D$2=1,"julho 2025","july 2025")</f>
        <v>julho 2025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january initial stock")</f>
        <v>Variação face ao stock inicial de janeiro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Stock final do período</v>
      </c>
      <c r="E43" s="348"/>
      <c r="F43" s="349"/>
      <c r="G43" s="350" t="str">
        <f>+IF(Índice!$D$2=1,"Passivo","Liabilities")</f>
        <v>Passivo</v>
      </c>
      <c r="H43" s="350" t="str">
        <f>+IF(Índice!$D$2=1,"Contas a pagar","Accounts payable")</f>
        <v>Contas a pagar</v>
      </c>
      <c r="I43" s="339" t="str">
        <f>+IF(Índice!$D$2=1,"Pagamentos em atraso","Late payments")</f>
        <v>Pagamentos em atraso</v>
      </c>
    </row>
    <row r="44" spans="2:9" ht="22.5">
      <c r="C44" s="344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Despesa corrente</v>
      </c>
      <c r="D45" s="162">
        <f>+[2]Compromissos_Q15_16_17_18!B21</f>
        <v>50535065.150000013</v>
      </c>
      <c r="E45" s="162">
        <f>+[2]Compromissos_Q15_16_17_18!C21</f>
        <v>48012992.49000001</v>
      </c>
      <c r="F45" s="162">
        <f>+[2]Compromissos_Q15_16_17_18!D21</f>
        <v>17903064.500000004</v>
      </c>
      <c r="G45" s="91">
        <f>+[2]Compromissos_Q15_16_17_18!E21</f>
        <v>-0.14307328842152534</v>
      </c>
      <c r="H45" s="91">
        <f>+[2]Compromissos_Q15_16_17_18!F21</f>
        <v>-0.12226177884886735</v>
      </c>
      <c r="I45" s="116">
        <f>+[2]Compromissos_Q15_16_17_18!G21</f>
        <v>-0.49401681848064583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f>+[2]Compromissos_Q15_16_17_18!B22</f>
        <v>12855481.140000001</v>
      </c>
      <c r="E46" s="163">
        <f>+[2]Compromissos_Q15_16_17_18!C22</f>
        <v>4138346.1400000006</v>
      </c>
      <c r="F46" s="163">
        <f>+[2]Compromissos_Q15_16_17_18!D22</f>
        <v>262136.43</v>
      </c>
      <c r="G46" s="92">
        <f>+[2]Compromissos_Q15_16_17_18!E22</f>
        <v>-9.7472449832686214E-3</v>
      </c>
      <c r="H46" s="92">
        <f>+[2]Compromissos_Q15_16_17_18!F22</f>
        <v>-2.9669950754382168E-2</v>
      </c>
      <c r="I46" s="117">
        <f>+[2]Compromissos_Q15_16_17_18!G22</f>
        <v>0.85344183193308654</v>
      </c>
    </row>
    <row r="47" spans="2:9" ht="20.100000000000001" customHeight="1">
      <c r="C47" s="146" t="s">
        <v>7</v>
      </c>
      <c r="D47" s="164">
        <f>+[2]Compromissos_Q15_16_17_18!B23</f>
        <v>63390546.290000014</v>
      </c>
      <c r="E47" s="164">
        <f>+[2]Compromissos_Q15_16_17_18!C23</f>
        <v>52151338.63000001</v>
      </c>
      <c r="F47" s="164">
        <f>+[2]Compromissos_Q15_16_17_18!D23</f>
        <v>18165200.930000003</v>
      </c>
      <c r="G47" s="147">
        <f>+[2]Compromissos_Q15_16_17_18!E23</f>
        <v>-0.11901861273112047</v>
      </c>
      <c r="H47" s="147">
        <f>+[2]Compromissos_Q15_16_17_18!F23</f>
        <v>-0.1155647747945574</v>
      </c>
      <c r="I47" s="148">
        <f>+[2]Compromissos_Q15_16_17_18!G23</f>
        <v>-0.48865218488303053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6"/>
  <sheetViews>
    <sheetView showGridLines="0" topLeftCell="A56" zoomScale="85" zoomScaleNormal="85" workbookViewId="0">
      <selection activeCell="C91" sqref="C9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3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55</v>
      </c>
      <c r="D9" s="170"/>
      <c r="E9" s="169"/>
    </row>
    <row r="10" spans="2:5">
      <c r="B10" s="195"/>
      <c r="C10" s="170" t="s">
        <v>67</v>
      </c>
      <c r="D10" s="170"/>
      <c r="E10" s="169"/>
    </row>
    <row r="11" spans="2:5">
      <c r="B11" s="195"/>
      <c r="C11" s="170" t="s">
        <v>56</v>
      </c>
      <c r="D11" s="170"/>
      <c r="E11" s="169"/>
    </row>
    <row r="12" spans="2:5">
      <c r="B12" s="195"/>
      <c r="C12" s="170" t="s">
        <v>57</v>
      </c>
      <c r="D12" s="170"/>
      <c r="E12" s="169"/>
    </row>
    <row r="13" spans="2:5">
      <c r="B13" s="195"/>
      <c r="C13" s="170" t="s">
        <v>58</v>
      </c>
      <c r="D13" s="170"/>
      <c r="E13" s="169"/>
    </row>
    <row r="14" spans="2:5">
      <c r="B14" s="195"/>
      <c r="C14" s="170" t="s">
        <v>18</v>
      </c>
      <c r="D14" s="170"/>
      <c r="E14" s="169"/>
    </row>
    <row r="15" spans="2:5">
      <c r="B15" s="195"/>
      <c r="C15" s="170" t="s">
        <v>45</v>
      </c>
      <c r="D15" s="170"/>
      <c r="E15" s="169"/>
    </row>
    <row r="16" spans="2:5">
      <c r="B16" s="195"/>
      <c r="C16" s="170" t="s">
        <v>59</v>
      </c>
      <c r="D16" s="170"/>
      <c r="E16" s="169"/>
    </row>
    <row r="17" spans="2:5">
      <c r="B17" s="195"/>
      <c r="C17" s="170" t="s">
        <v>73</v>
      </c>
      <c r="D17" s="171"/>
      <c r="E17" s="169"/>
    </row>
    <row r="18" spans="2:5">
      <c r="B18" s="195"/>
      <c r="C18" s="170" t="s">
        <v>70</v>
      </c>
      <c r="D18" s="170"/>
      <c r="E18" s="169"/>
    </row>
    <row r="19" spans="2:5">
      <c r="B19" s="195"/>
      <c r="C19" s="170" t="s">
        <v>19</v>
      </c>
      <c r="D19" s="170"/>
      <c r="E19" s="169"/>
    </row>
    <row r="20" spans="2:5">
      <c r="B20" s="195"/>
      <c r="C20" s="170" t="s">
        <v>74</v>
      </c>
      <c r="D20" s="170"/>
      <c r="E20" s="169"/>
    </row>
    <row r="21" spans="2:5">
      <c r="B21" s="195"/>
      <c r="C21" s="170" t="s">
        <v>46</v>
      </c>
      <c r="D21" s="170"/>
      <c r="E21" s="169"/>
    </row>
    <row r="22" spans="2:5">
      <c r="B22" s="195"/>
      <c r="C22" s="170" t="s">
        <v>60</v>
      </c>
      <c r="D22" s="170"/>
      <c r="E22" s="169"/>
    </row>
    <row r="23" spans="2:5">
      <c r="B23" s="195"/>
      <c r="C23" s="170" t="s">
        <v>61</v>
      </c>
      <c r="D23" s="170"/>
      <c r="E23" s="169"/>
    </row>
    <row r="24" spans="2:5">
      <c r="B24" s="195"/>
      <c r="C24" s="170" t="s">
        <v>75</v>
      </c>
      <c r="D24" s="170"/>
      <c r="E24" s="169"/>
    </row>
    <row r="25" spans="2:5">
      <c r="B25" s="195"/>
      <c r="C25" s="170" t="s">
        <v>62</v>
      </c>
      <c r="D25" s="170"/>
      <c r="E25" s="169"/>
    </row>
    <row r="26" spans="2:5">
      <c r="B26" s="195"/>
      <c r="C26" s="170" t="s">
        <v>63</v>
      </c>
      <c r="D26" s="170"/>
      <c r="E26" s="169"/>
    </row>
    <row r="27" spans="2:5">
      <c r="B27" s="195"/>
      <c r="C27" s="170" t="s">
        <v>47</v>
      </c>
      <c r="D27" s="170"/>
      <c r="E27" s="169"/>
    </row>
    <row r="28" spans="2:5">
      <c r="B28" s="195"/>
      <c r="C28" s="170" t="s">
        <v>71</v>
      </c>
      <c r="D28" s="170"/>
      <c r="E28" s="169"/>
    </row>
    <row r="29" spans="2:5">
      <c r="B29" s="55"/>
      <c r="C29" s="170" t="s">
        <v>48</v>
      </c>
      <c r="D29" s="170"/>
      <c r="E29" s="169"/>
    </row>
    <row r="30" spans="2:5">
      <c r="B30" s="55"/>
      <c r="C30" s="170" t="s">
        <v>64</v>
      </c>
      <c r="D30" s="170"/>
      <c r="E30" s="169"/>
    </row>
    <row r="31" spans="2:5">
      <c r="B31" s="55"/>
      <c r="C31" s="170" t="s">
        <v>80</v>
      </c>
      <c r="D31" s="170"/>
      <c r="E31" s="169"/>
    </row>
    <row r="32" spans="2:5">
      <c r="B32" s="55"/>
      <c r="C32" s="170" t="s">
        <v>65</v>
      </c>
      <c r="D32" s="170"/>
      <c r="E32" s="169"/>
    </row>
    <row r="33" spans="2:5">
      <c r="B33" s="55"/>
      <c r="C33" s="170" t="s">
        <v>49</v>
      </c>
      <c r="D33" s="170"/>
      <c r="E33" s="169"/>
    </row>
    <row r="34" spans="2:5">
      <c r="B34" s="55"/>
      <c r="C34" s="170" t="s">
        <v>66</v>
      </c>
      <c r="D34" s="170"/>
      <c r="E34" s="169"/>
    </row>
    <row r="35" spans="2:5">
      <c r="B35" s="55"/>
      <c r="C35" s="170" t="s">
        <v>50</v>
      </c>
      <c r="D35" s="170"/>
      <c r="E35" s="169"/>
    </row>
    <row r="36" spans="2:5">
      <c r="B36" s="55"/>
      <c r="C36" s="171" t="s">
        <v>100</v>
      </c>
      <c r="D36" s="170"/>
      <c r="E36" s="169"/>
    </row>
    <row r="37" spans="2:5">
      <c r="B37" s="55"/>
      <c r="C37" s="170" t="s">
        <v>86</v>
      </c>
      <c r="D37" s="170"/>
      <c r="E37" s="169"/>
    </row>
    <row r="38" spans="2:5">
      <c r="B38" s="55"/>
      <c r="C38" s="170" t="s">
        <v>44</v>
      </c>
      <c r="D38" s="170"/>
      <c r="E38" s="169"/>
    </row>
    <row r="39" spans="2:5">
      <c r="B39" s="55"/>
      <c r="C39" s="171" t="s">
        <v>87</v>
      </c>
      <c r="D39" s="170"/>
      <c r="E39" s="169"/>
    </row>
    <row r="40" spans="2:5">
      <c r="B40" s="55"/>
      <c r="C40" s="170" t="s">
        <v>88</v>
      </c>
      <c r="D40" s="170"/>
      <c r="E40" s="169"/>
    </row>
    <row r="41" spans="2:5">
      <c r="B41" s="55"/>
      <c r="C41" s="170" t="s">
        <v>21</v>
      </c>
      <c r="D41" s="170"/>
      <c r="E41" s="169"/>
    </row>
    <row r="42" spans="2:5">
      <c r="B42" s="55"/>
      <c r="C42" s="170" t="s">
        <v>76</v>
      </c>
      <c r="D42" s="170"/>
      <c r="E42" s="169"/>
    </row>
    <row r="43" spans="2:5">
      <c r="B43" s="55"/>
      <c r="C43" s="170" t="s">
        <v>89</v>
      </c>
      <c r="D43" s="171"/>
      <c r="E43" s="169"/>
    </row>
    <row r="44" spans="2:5">
      <c r="B44" s="55"/>
      <c r="C44" s="171" t="s">
        <v>26</v>
      </c>
      <c r="D44" s="170"/>
      <c r="E44" s="169"/>
    </row>
    <row r="45" spans="2:5">
      <c r="B45" s="55"/>
      <c r="C45" s="170" t="s">
        <v>88</v>
      </c>
      <c r="D45" s="171"/>
      <c r="E45" s="169"/>
    </row>
    <row r="46" spans="2:5">
      <c r="B46" s="55"/>
      <c r="C46" s="170" t="s">
        <v>72</v>
      </c>
      <c r="D46" s="170"/>
      <c r="E46" s="169"/>
    </row>
    <row r="47" spans="2:5">
      <c r="B47" s="55"/>
      <c r="C47" s="170" t="s">
        <v>27</v>
      </c>
      <c r="D47" s="170"/>
      <c r="E47" s="169"/>
    </row>
    <row r="48" spans="2:5">
      <c r="B48" s="55"/>
      <c r="C48" s="171" t="s">
        <v>22</v>
      </c>
      <c r="D48" s="170"/>
      <c r="E48" s="169"/>
    </row>
    <row r="49" spans="2:5">
      <c r="B49" s="55"/>
      <c r="C49" s="170" t="s">
        <v>51</v>
      </c>
      <c r="D49" s="170"/>
      <c r="E49" s="169"/>
    </row>
    <row r="50" spans="2:5">
      <c r="B50" s="55"/>
      <c r="C50" s="170" t="s">
        <v>52</v>
      </c>
      <c r="D50" s="171"/>
      <c r="E50" s="169"/>
    </row>
    <row r="51" spans="2:5">
      <c r="B51" s="55"/>
      <c r="C51" s="170" t="s">
        <v>42</v>
      </c>
      <c r="D51" s="170"/>
      <c r="E51" s="169"/>
    </row>
    <row r="52" spans="2:5">
      <c r="B52" s="55"/>
      <c r="C52" s="170" t="s">
        <v>23</v>
      </c>
      <c r="D52" s="170"/>
      <c r="E52" s="169"/>
    </row>
    <row r="53" spans="2:5">
      <c r="B53" s="55"/>
      <c r="C53" s="170" t="s">
        <v>53</v>
      </c>
      <c r="D53" s="170"/>
      <c r="E53" s="169"/>
    </row>
    <row r="54" spans="2:5">
      <c r="B54" s="55"/>
      <c r="C54" s="170" t="s">
        <v>24</v>
      </c>
      <c r="D54" s="171"/>
      <c r="E54" s="169"/>
    </row>
    <row r="55" spans="2:5">
      <c r="B55" s="55"/>
      <c r="C55" s="170" t="s">
        <v>25</v>
      </c>
    </row>
    <row r="56" spans="2:5">
      <c r="B56" s="55"/>
      <c r="C56" s="170" t="s">
        <v>43</v>
      </c>
    </row>
    <row r="57" spans="2:5">
      <c r="B57" s="55"/>
      <c r="C57" s="170" t="s">
        <v>90</v>
      </c>
    </row>
    <row r="58" spans="2:5">
      <c r="B58" s="55"/>
      <c r="C58" s="171" t="s">
        <v>91</v>
      </c>
    </row>
    <row r="59" spans="2:5">
      <c r="B59" s="55"/>
      <c r="C59" s="170" t="s">
        <v>81</v>
      </c>
    </row>
    <row r="60" spans="2:5">
      <c r="B60" s="55"/>
      <c r="C60" s="170" t="s">
        <v>78</v>
      </c>
    </row>
    <row r="61" spans="2:5">
      <c r="B61" s="55"/>
      <c r="C61" s="170" t="s">
        <v>92</v>
      </c>
    </row>
    <row r="62" spans="2:5">
      <c r="B62" s="55"/>
      <c r="C62" s="171" t="s">
        <v>77</v>
      </c>
    </row>
    <row r="63" spans="2:5">
      <c r="B63" s="55"/>
      <c r="C63" s="170" t="s">
        <v>88</v>
      </c>
    </row>
    <row r="64" spans="2:5">
      <c r="B64" s="55"/>
      <c r="C64" s="170" t="s">
        <v>68</v>
      </c>
    </row>
    <row r="65" spans="2:3">
      <c r="B65" s="55"/>
      <c r="C65" s="170" t="s">
        <v>28</v>
      </c>
    </row>
    <row r="66" spans="2:3">
      <c r="B66" s="55"/>
      <c r="C66" s="170" t="s">
        <v>20</v>
      </c>
    </row>
    <row r="67" spans="2:3">
      <c r="B67" s="55"/>
      <c r="C67" s="174" t="s">
        <v>93</v>
      </c>
    </row>
    <row r="68" spans="2:3">
      <c r="B68" s="55"/>
      <c r="C68" s="171" t="s">
        <v>85</v>
      </c>
    </row>
    <row r="69" spans="2:3">
      <c r="B69" s="55"/>
      <c r="C69" s="170" t="s">
        <v>88</v>
      </c>
    </row>
    <row r="70" spans="2:3">
      <c r="B70" s="55"/>
      <c r="C70" s="170" t="s">
        <v>29</v>
      </c>
    </row>
    <row r="71" spans="2:3">
      <c r="B71" s="55"/>
      <c r="C71" s="170" t="s">
        <v>30</v>
      </c>
    </row>
    <row r="72" spans="2:3" hidden="1">
      <c r="B72" s="55"/>
      <c r="C72" s="170" t="s">
        <v>31</v>
      </c>
    </row>
    <row r="73" spans="2:3" ht="13.5" hidden="1" customHeight="1">
      <c r="B73" s="55"/>
      <c r="C73" s="170" t="s">
        <v>94</v>
      </c>
    </row>
    <row r="74" spans="2:3" ht="13.5" hidden="1" customHeight="1">
      <c r="B74" s="55"/>
      <c r="C74" s="290" t="s">
        <v>95</v>
      </c>
    </row>
    <row r="75" spans="2:3" ht="13.5" hidden="1" customHeight="1">
      <c r="B75" s="55"/>
      <c r="C75" s="170"/>
    </row>
    <row r="76" spans="2:3" ht="13.5" hidden="1" customHeight="1">
      <c r="B76" s="55"/>
    </row>
    <row r="77" spans="2:3" ht="13.5" hidden="1" customHeight="1">
      <c r="B77" s="55"/>
      <c r="C77" s="170"/>
    </row>
    <row r="78" spans="2:3" hidden="1">
      <c r="B78" s="55"/>
      <c r="C78" s="170"/>
    </row>
    <row r="79" spans="2:3" hidden="1">
      <c r="B79" s="55"/>
      <c r="C79" s="321"/>
    </row>
    <row r="80" spans="2:3" hidden="1">
      <c r="B80" s="55"/>
      <c r="C80" s="321"/>
    </row>
    <row r="81" spans="2:3">
      <c r="B81" s="55"/>
      <c r="C81" s="275"/>
    </row>
    <row r="82" spans="2:3">
      <c r="B82" s="55"/>
      <c r="C82" s="275"/>
    </row>
    <row r="83" spans="2:3" ht="30.75" customHeight="1">
      <c r="B83" s="16"/>
      <c r="C83" s="323" t="s">
        <v>11</v>
      </c>
    </row>
    <row r="84" spans="2:3">
      <c r="B84" s="55"/>
      <c r="C84" s="289" t="s">
        <v>13</v>
      </c>
    </row>
    <row r="85" spans="2:3">
      <c r="B85" s="55"/>
      <c r="C85" s="170" t="s">
        <v>13</v>
      </c>
    </row>
    <row r="86" spans="2:3">
      <c r="B86" s="55"/>
      <c r="C86" s="171" t="s">
        <v>16</v>
      </c>
    </row>
    <row r="87" spans="2:3">
      <c r="B87" s="55"/>
      <c r="C87" s="170" t="s">
        <v>79</v>
      </c>
    </row>
    <row r="88" spans="2:3">
      <c r="B88" s="55"/>
      <c r="C88" s="170" t="s">
        <v>32</v>
      </c>
    </row>
    <row r="89" spans="2:3">
      <c r="B89" s="55"/>
      <c r="C89" s="170" t="s">
        <v>96</v>
      </c>
    </row>
    <row r="90" spans="2:3">
      <c r="B90" s="55"/>
      <c r="C90" s="170" t="s">
        <v>83</v>
      </c>
    </row>
    <row r="91" spans="2:3">
      <c r="B91" s="55"/>
      <c r="C91" s="171" t="s">
        <v>100</v>
      </c>
    </row>
    <row r="92" spans="2:3">
      <c r="B92" s="55"/>
      <c r="C92" s="170" t="s">
        <v>69</v>
      </c>
    </row>
    <row r="93" spans="2:3">
      <c r="B93" s="55"/>
      <c r="C93" s="171" t="s">
        <v>87</v>
      </c>
    </row>
    <row r="94" spans="2:3">
      <c r="B94" s="55"/>
      <c r="C94" s="170" t="s">
        <v>34</v>
      </c>
    </row>
    <row r="95" spans="2:3">
      <c r="B95" s="55"/>
      <c r="C95" s="170" t="s">
        <v>97</v>
      </c>
    </row>
    <row r="96" spans="2:3">
      <c r="B96" s="55"/>
      <c r="C96" s="171" t="s">
        <v>26</v>
      </c>
    </row>
    <row r="97" spans="2:3">
      <c r="B97" s="55"/>
      <c r="C97" s="170" t="s">
        <v>37</v>
      </c>
    </row>
    <row r="98" spans="2:3">
      <c r="B98" s="55"/>
      <c r="C98" s="171" t="s">
        <v>22</v>
      </c>
    </row>
    <row r="99" spans="2:3">
      <c r="B99" s="55"/>
      <c r="C99" s="170" t="s">
        <v>33</v>
      </c>
    </row>
    <row r="100" spans="2:3">
      <c r="B100" s="55"/>
      <c r="C100" s="170" t="s">
        <v>35</v>
      </c>
    </row>
    <row r="101" spans="2:3">
      <c r="B101" s="55"/>
      <c r="C101" s="170" t="s">
        <v>36</v>
      </c>
    </row>
    <row r="102" spans="2:3">
      <c r="B102" s="55"/>
      <c r="C102" s="170" t="s">
        <v>54</v>
      </c>
    </row>
    <row r="103" spans="2:3">
      <c r="B103" s="55"/>
      <c r="C103" s="171" t="s">
        <v>91</v>
      </c>
    </row>
    <row r="104" spans="2:3">
      <c r="B104" s="55"/>
      <c r="C104" s="170" t="s">
        <v>84</v>
      </c>
    </row>
    <row r="105" spans="2:3">
      <c r="B105" s="55"/>
      <c r="C105" s="171" t="s">
        <v>77</v>
      </c>
    </row>
    <row r="106" spans="2:3">
      <c r="B106" s="55"/>
      <c r="C106" s="170" t="s">
        <v>69</v>
      </c>
    </row>
    <row r="107" spans="2:3">
      <c r="B107" s="55"/>
      <c r="C107" s="170" t="s">
        <v>84</v>
      </c>
    </row>
    <row r="108" spans="2:3">
      <c r="B108" s="55"/>
      <c r="C108" s="171" t="s">
        <v>85</v>
      </c>
    </row>
    <row r="109" spans="2:3">
      <c r="B109" s="55"/>
      <c r="C109" s="170" t="s">
        <v>38</v>
      </c>
    </row>
    <row r="110" spans="2:3">
      <c r="C110" s="170" t="s">
        <v>39</v>
      </c>
    </row>
    <row r="111" spans="2:3">
      <c r="C111" s="170" t="s">
        <v>40</v>
      </c>
    </row>
    <row r="112" spans="2:3">
      <c r="C112" s="170" t="s">
        <v>41</v>
      </c>
    </row>
    <row r="113" spans="3:3">
      <c r="C113" s="170" t="s">
        <v>82</v>
      </c>
    </row>
    <row r="114" spans="3:3">
      <c r="C114" s="170" t="s">
        <v>98</v>
      </c>
    </row>
    <row r="115" spans="3:3">
      <c r="C115" s="170" t="s">
        <v>99</v>
      </c>
    </row>
    <row r="116" spans="3:3">
      <c r="C116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7" sqref="C7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(janeiro-julho)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(janeiro-julho)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(julho)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(janeiro-julho)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(janeiro-julho)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(janeiro-julho)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(janeiro-julho)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(janeiro-julho)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(janeiro-julho)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(janeiro-julho)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(janeiro-julho)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(julho)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julho de 2025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julho de 2025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julho de 2025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julho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'!C83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15" sqref="J1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(janeiro-julho)","TABLE I - Consolidated budget execution (january-july)")</f>
        <v>QUADRO I - Execução orçamental consolidada (janeiro-julho)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f>+[2]Consolidado_Q1!M67</f>
        <v>869300.3812200001</v>
      </c>
      <c r="E5" s="57">
        <f>+[2]Consolidado_Q1!N67</f>
        <v>361094.38540999993</v>
      </c>
      <c r="F5" s="57">
        <f>+[2]Consolidado_Q1!O67</f>
        <v>242779.37047000005</v>
      </c>
      <c r="G5" s="57">
        <f>+[2]Consolidado_Q1!P67</f>
        <v>953800.39226000034</v>
      </c>
      <c r="H5" s="57">
        <f>+[2]Consolidado_Q1!R67</f>
        <v>9.471029137683761</v>
      </c>
    </row>
    <row r="6" spans="1:10" ht="11.25" customHeight="1">
      <c r="C6" s="68" t="str">
        <f>+IF(Índice!$D$2=1,"Impostos diretos","Direct taxes")</f>
        <v>Impostos diretos</v>
      </c>
      <c r="D6" s="56">
        <f>+[2]Consolidado_Q1!M68</f>
        <v>195670.14759000001</v>
      </c>
      <c r="E6" s="56">
        <f>+[2]Consolidado_Q1!N68</f>
        <v>0</v>
      </c>
      <c r="F6" s="56">
        <f>+[2]Consolidado_Q1!O68</f>
        <v>0</v>
      </c>
      <c r="G6" s="56">
        <f>+[2]Consolidado_Q1!P68</f>
        <v>195670.14759000001</v>
      </c>
      <c r="H6" s="56">
        <f>+[2]Consolidado_Q1!R68</f>
        <v>20.336487587231677</v>
      </c>
    </row>
    <row r="7" spans="1:10">
      <c r="C7" s="68" t="str">
        <f>+IF(Índice!$D$2=1,"Impostos indiretos","Indirect taxes")</f>
        <v>Impostos indiretos</v>
      </c>
      <c r="D7" s="56">
        <f>+[2]Consolidado_Q1!M69</f>
        <v>446850.52322000015</v>
      </c>
      <c r="E7" s="56">
        <f>+[2]Consolidado_Q1!N69</f>
        <v>0</v>
      </c>
      <c r="F7" s="56">
        <f>+[2]Consolidado_Q1!O69</f>
        <v>0</v>
      </c>
      <c r="G7" s="56">
        <f>+[2]Consolidado_Q1!P69</f>
        <v>446850.52322000015</v>
      </c>
      <c r="H7" s="56">
        <f>+[2]Consolidado_Q1!R69</f>
        <v>4.7004838934009197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f>+[2]Consolidado_Q1!M70</f>
        <v>0</v>
      </c>
      <c r="E8" s="56">
        <f>+[2]Consolidado_Q1!N70</f>
        <v>0</v>
      </c>
      <c r="F8" s="56">
        <f>+[2]Consolidado_Q1!O70</f>
        <v>0</v>
      </c>
      <c r="G8" s="56">
        <f>+[2]Consolidado_Q1!P70</f>
        <v>0</v>
      </c>
      <c r="H8" s="56">
        <f>+[2]Consolidado_Q1!R70</f>
        <v>0</v>
      </c>
    </row>
    <row r="9" spans="1:10">
      <c r="C9" s="68" t="str">
        <f>+IF(Índice!$D$2=1,"Outras receitas correntes","Other current revenues")</f>
        <v>Outras receitas correntes</v>
      </c>
      <c r="D9" s="56">
        <f>+[2]Consolidado_Q1!M71</f>
        <v>226779.71041</v>
      </c>
      <c r="E9" s="56">
        <f>+[2]Consolidado_Q1!N71</f>
        <v>361094.38540999993</v>
      </c>
      <c r="F9" s="56">
        <f>+[2]Consolidado_Q1!O71</f>
        <v>242779.37047000005</v>
      </c>
      <c r="G9" s="56">
        <f>+[2]Consolidado_Q1!P71</f>
        <v>306550.74279000005</v>
      </c>
      <c r="H9" s="56">
        <f>+[2]Consolidado_Q1!R71</f>
        <v>19.868586695646929</v>
      </c>
    </row>
    <row r="10" spans="1:10">
      <c r="C10" s="69" t="str">
        <f>+IF(Índice!$D$2=1,"Transferências correntes","Current transfers")</f>
        <v>Transferências correntes</v>
      </c>
      <c r="D10" s="56">
        <f>+[2]Consolidado_Q1!M72</f>
        <v>198458.98105999999</v>
      </c>
      <c r="E10" s="56">
        <f>+[2]Consolidado_Q1!N72</f>
        <v>351091.78630999994</v>
      </c>
      <c r="F10" s="56">
        <f>+[2]Consolidado_Q1!O72</f>
        <v>207770.72868000006</v>
      </c>
      <c r="G10" s="56">
        <f>+[2]Consolidado_Q1!P72</f>
        <v>233236.29526000022</v>
      </c>
      <c r="H10" s="56">
        <f>+[2]Consolidado_Q1!R72</f>
        <v>28.398890415624088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f>+[2]Consolidado_Q1!M73</f>
        <v>195037.03899999999</v>
      </c>
      <c r="E11" s="56">
        <f>+[2]Consolidado_Q1!N73</f>
        <v>1045.9884500000001</v>
      </c>
      <c r="F11" s="56">
        <f>+[2]Consolidado_Q1!O73</f>
        <v>0</v>
      </c>
      <c r="G11" s="56">
        <f>+[2]Consolidado_Q1!P73</f>
        <v>196083.02744999999</v>
      </c>
      <c r="H11" s="56">
        <f>+[2]Consolidado_Q1!R73</f>
        <v>26.279924561200339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f>+[2]Consolidado_Q1!M74</f>
        <v>0</v>
      </c>
      <c r="E12" s="56">
        <f>+[2]Consolidado_Q1!N74</f>
        <v>317563.81844999979</v>
      </c>
      <c r="F12" s="56">
        <f>+[2]Consolidado_Q1!O74</f>
        <v>206521.38234000007</v>
      </c>
      <c r="G12" s="56">
        <f>+[2]Consolidado_Q1!P74</f>
        <v>0</v>
      </c>
      <c r="H12" s="56">
        <f>+[2]Consolidado_Q1!R74</f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f>+[2]Consolidado_Q1!M75</f>
        <v>0</v>
      </c>
      <c r="E13" s="56">
        <f>+[2]Consolidado_Q1!N75</f>
        <v>0</v>
      </c>
      <c r="F13" s="56">
        <f>+[2]Consolidado_Q1!O75</f>
        <v>0</v>
      </c>
      <c r="G13" s="56">
        <f>+[2]Consolidado_Q1!P75</f>
        <v>4728.9786600001098</v>
      </c>
      <c r="H13" s="56">
        <f>+[2]Consolidado_Q1!R75</f>
        <v>0</v>
      </c>
    </row>
    <row r="14" spans="1:10">
      <c r="C14" s="57" t="str">
        <f>+IF(Índice!$D$2=1,"Receita de capital","Capital revenue")</f>
        <v>Receita de capital</v>
      </c>
      <c r="D14" s="57">
        <f>+[2]Consolidado_Q1!M76</f>
        <v>102218.38601000002</v>
      </c>
      <c r="E14" s="57">
        <f>+[2]Consolidado_Q1!N76</f>
        <v>4135.1541399999996</v>
      </c>
      <c r="F14" s="57">
        <f>+[2]Consolidado_Q1!O76</f>
        <v>49388.282449999992</v>
      </c>
      <c r="G14" s="57">
        <f>+[2]Consolidado_Q1!P76</f>
        <v>130600.50795000001</v>
      </c>
      <c r="H14" s="57">
        <f>+[2]Consolidado_Q1!R76</f>
        <v>19.251688878331507</v>
      </c>
    </row>
    <row r="15" spans="1:10">
      <c r="C15" s="68" t="str">
        <f>+IF(Índice!$D$2=1,"Venda de bens de investimento","Sale of investment goods")</f>
        <v>Venda de bens de investimento</v>
      </c>
      <c r="D15" s="56">
        <f>+[2]Consolidado_Q1!M77</f>
        <v>1457.8468400000002</v>
      </c>
      <c r="E15" s="56">
        <f>+[2]Consolidado_Q1!N77</f>
        <v>0</v>
      </c>
      <c r="F15" s="56">
        <f>+[2]Consolidado_Q1!O77</f>
        <v>1468.9999700000001</v>
      </c>
      <c r="G15" s="56">
        <f>+[2]Consolidado_Q1!P77</f>
        <v>2926.84681</v>
      </c>
      <c r="H15" s="56">
        <f>+[2]Consolidado_Q1!R77</f>
        <v>159.15306541394946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f>+[2]Consolidado_Q1!M78</f>
        <v>98085.049170000028</v>
      </c>
      <c r="E16" s="56">
        <f>+[2]Consolidado_Q1!N78</f>
        <v>4067.3422099999993</v>
      </c>
      <c r="F16" s="56">
        <f>+[2]Consolidado_Q1!O78</f>
        <v>47857.022309999993</v>
      </c>
      <c r="G16" s="56">
        <f>+[2]Consolidado_Q1!P78</f>
        <v>120187.29602000001</v>
      </c>
      <c r="H16" s="56">
        <f>+[2]Consolidado_Q1!R78</f>
        <v>16.865422709268785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f>+[2]Consolidado_Q1!M79</f>
        <v>71741.436680000013</v>
      </c>
      <c r="E17" s="56">
        <f>+[2]Consolidado_Q1!N79</f>
        <v>0</v>
      </c>
      <c r="F17" s="56">
        <f>+[2]Consolidado_Q1!O79</f>
        <v>0</v>
      </c>
      <c r="G17" s="56">
        <f>+[2]Consolidado_Q1!P79</f>
        <v>71741.436680000013</v>
      </c>
      <c r="H17" s="56">
        <f>+[2]Consolidado_Q1!R79</f>
        <v>-11.697237476047306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f>+[2]Consolidado_Q1!M80</f>
        <v>0</v>
      </c>
      <c r="E18" s="56">
        <f>+[2]Consolidado_Q1!N80</f>
        <v>692.69224999999994</v>
      </c>
      <c r="F18" s="56">
        <f>+[2]Consolidado_Q1!O80</f>
        <v>29129.425420000003</v>
      </c>
      <c r="G18" s="56">
        <f>+[2]Consolidado_Q1!P80</f>
        <v>0</v>
      </c>
      <c r="H18" s="56">
        <f>+[2]Consolidado_Q1!R80</f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f>+[2]Consolidado_Q1!M81</f>
        <v>0</v>
      </c>
      <c r="E19" s="56">
        <f>+[2]Consolidado_Q1!N81</f>
        <v>0</v>
      </c>
      <c r="F19" s="56">
        <f>+[2]Consolidado_Q1!O81</f>
        <v>0</v>
      </c>
      <c r="G19" s="56">
        <f>+[2]Consolidado_Q1!P81</f>
        <v>4680.803020000003</v>
      </c>
      <c r="H19" s="56">
        <f>+[2]Consolidado_Q1!R81</f>
        <v>0</v>
      </c>
    </row>
    <row r="20" spans="3:8">
      <c r="C20" s="57" t="str">
        <f>+IF(Índice!$D$2=1,"Receita efetiva","Effective revenue")</f>
        <v>Receita efetiva</v>
      </c>
      <c r="D20" s="57">
        <f>+[2]Consolidado_Q1!M82</f>
        <v>971518.76723000011</v>
      </c>
      <c r="E20" s="57">
        <f>+[2]Consolidado_Q1!N82</f>
        <v>365229.53954999993</v>
      </c>
      <c r="F20" s="57">
        <f>+[2]Consolidado_Q1!O82</f>
        <v>292167.65292000002</v>
      </c>
      <c r="G20" s="57">
        <f>+[2]Consolidado_Q1!P82</f>
        <v>1084400.9002100003</v>
      </c>
      <c r="H20" s="57">
        <f>+[2]Consolidado_Q1!R82</f>
        <v>10.5631457049987</v>
      </c>
    </row>
    <row r="21" spans="3:8" ht="20.25" customHeight="1">
      <c r="C21" s="220" t="str">
        <f>+IF(Índice!$D$2=1,"Despesa corrente","Current expenditure")</f>
        <v>Despesa corrente</v>
      </c>
      <c r="D21" s="220">
        <f>+[2]Consolidado_Q1!M83</f>
        <v>809499.6392799993</v>
      </c>
      <c r="E21" s="220">
        <f>+[2]Consolidado_Q1!N83</f>
        <v>339471.15220000001</v>
      </c>
      <c r="F21" s="220">
        <f>+[2]Consolidado_Q1!O83</f>
        <v>260767.09671000004</v>
      </c>
      <c r="G21" s="220">
        <f>+[2]Consolidado_Q1!P83</f>
        <v>890364.14334999945</v>
      </c>
      <c r="H21" s="220">
        <f>+[2]Consolidado_Q1!R83</f>
        <v>6.1647593749659446</v>
      </c>
    </row>
    <row r="22" spans="3:8" ht="10.5" customHeight="1">
      <c r="C22" s="68" t="str">
        <f>+IF(Índice!$D$2=1,"Consumo público","Public consumption")</f>
        <v>Consumo público</v>
      </c>
      <c r="D22" s="56">
        <f>+[2]Consolidado_Q1!M84</f>
        <v>353515.57313999947</v>
      </c>
      <c r="E22" s="56">
        <f>+[2]Consolidado_Q1!N84</f>
        <v>103425.42260000002</v>
      </c>
      <c r="F22" s="56">
        <f>+[2]Consolidado_Q1!O84</f>
        <v>251869.51672000001</v>
      </c>
      <c r="G22" s="56">
        <f>+[2]Consolidado_Q1!P84</f>
        <v>708810.51245999953</v>
      </c>
      <c r="H22" s="56">
        <f>+[2]Consolidado_Q1!R84</f>
        <v>8.1527287055946474</v>
      </c>
    </row>
    <row r="23" spans="3:8">
      <c r="C23" s="69" t="str">
        <f>+IF(Índice!$D$2=1,"Despesas com o pessoal","Compensation of employees")</f>
        <v>Despesas com o pessoal</v>
      </c>
      <c r="D23" s="56">
        <f>+[2]Consolidado_Q1!M85</f>
        <v>276637.14818999945</v>
      </c>
      <c r="E23" s="56">
        <f>+[2]Consolidado_Q1!N85</f>
        <v>36094.925730000024</v>
      </c>
      <c r="F23" s="56">
        <f>+[2]Consolidado_Q1!O85</f>
        <v>171247.85604000004</v>
      </c>
      <c r="G23" s="56">
        <f>+[2]Consolidado_Q1!P85</f>
        <v>483979.92995999951</v>
      </c>
      <c r="H23" s="56">
        <f>+[2]Consolidado_Q1!R85</f>
        <v>9.8158405554260355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f>+[2]Consolidado_Q1!M86</f>
        <v>76878.424950000015</v>
      </c>
      <c r="E24" s="56">
        <f>+[2]Consolidado_Q1!N86</f>
        <v>67330.496870000003</v>
      </c>
      <c r="F24" s="56">
        <f>+[2]Consolidado_Q1!O86</f>
        <v>80621.660679999986</v>
      </c>
      <c r="G24" s="56">
        <f>+[2]Consolidado_Q1!P86</f>
        <v>224830.58250000002</v>
      </c>
      <c r="H24" s="56">
        <f>+[2]Consolidado_Q1!R86</f>
        <v>4.738178890954492</v>
      </c>
    </row>
    <row r="25" spans="3:8">
      <c r="C25" s="68" t="str">
        <f>+IF(Índice!$D$2=1,"Subsídios","Subsidies")</f>
        <v>Subsídios</v>
      </c>
      <c r="D25" s="56">
        <f>+[2]Consolidado_Q1!M87</f>
        <v>1207.6956400000001</v>
      </c>
      <c r="E25" s="56">
        <f>+[2]Consolidado_Q1!N87</f>
        <v>20634.377269999997</v>
      </c>
      <c r="F25" s="56">
        <f>+[2]Consolidado_Q1!O87</f>
        <v>6.5214400000000001</v>
      </c>
      <c r="G25" s="56">
        <f>+[2]Consolidado_Q1!P87</f>
        <v>21831.071639999998</v>
      </c>
      <c r="H25" s="56">
        <f>+[2]Consolidado_Q1!R87</f>
        <v>12.146355730084357</v>
      </c>
    </row>
    <row r="26" spans="3:8">
      <c r="C26" s="68" t="str">
        <f>+IF(Índice!$D$2=1,"Juros e outros encargos","Interests and other charges")</f>
        <v>Juros e outros encargos</v>
      </c>
      <c r="D26" s="56">
        <f>+[2]Consolidado_Q1!M88</f>
        <v>83592.843750000044</v>
      </c>
      <c r="E26" s="56">
        <f>+[2]Consolidado_Q1!N88</f>
        <v>2220.0536000000002</v>
      </c>
      <c r="F26" s="56">
        <f>+[2]Consolidado_Q1!O88</f>
        <v>555.58022000000005</v>
      </c>
      <c r="G26" s="56">
        <f>+[2]Consolidado_Q1!P88</f>
        <v>86368.477570000046</v>
      </c>
      <c r="H26" s="56">
        <f>+[2]Consolidado_Q1!R88</f>
        <v>-3.463893827654041</v>
      </c>
    </row>
    <row r="27" spans="3:8">
      <c r="C27" s="68" t="str">
        <f>+IF(Índice!$D$2=1,"Transferências correntes","Current transfers")</f>
        <v>Transferências correntes</v>
      </c>
      <c r="D27" s="56">
        <f>+[2]Consolidado_Q1!M89</f>
        <v>371183.52674999973</v>
      </c>
      <c r="E27" s="56">
        <f>+[2]Consolidado_Q1!N89</f>
        <v>213191.29872999998</v>
      </c>
      <c r="F27" s="56">
        <f>+[2]Consolidado_Q1!O89</f>
        <v>8335.4783299999999</v>
      </c>
      <c r="G27" s="56">
        <f>+[2]Consolidado_Q1!P89</f>
        <v>73354.081679999945</v>
      </c>
      <c r="H27" s="56">
        <f>+[2]Consolidado_Q1!R89</f>
        <v>-1.3385187872852367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f>+[2]Consolidado_Q1!M90</f>
        <v>0</v>
      </c>
      <c r="E28" s="56">
        <f>+[2]Consolidado_Q1!N90</f>
        <v>1466.2808600000001</v>
      </c>
      <c r="F28" s="56">
        <f>+[2]Consolidado_Q1!O90</f>
        <v>0</v>
      </c>
      <c r="G28" s="56">
        <f>+[2]Consolidado_Q1!P90</f>
        <v>1466.2808600000001</v>
      </c>
      <c r="H28" s="56">
        <f>+[2]Consolidado_Q1!R90</f>
        <v>-7.8806497351859406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f>+[2]Consolidado_Q1!M91</f>
        <v>329123.74642999977</v>
      </c>
      <c r="E29" s="56">
        <f>+[2]Consolidado_Q1!N91</f>
        <v>190232.47569999998</v>
      </c>
      <c r="F29" s="56">
        <f>+[2]Consolidado_Q1!O91</f>
        <v>0</v>
      </c>
      <c r="G29" s="56">
        <f>+[2]Consolidado_Q1!P91</f>
        <v>0</v>
      </c>
      <c r="H29" s="56">
        <f>+[2]Consolidado_Q1!R91</f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f>+[2]Consolidado_Q1!M92</f>
        <v>0</v>
      </c>
      <c r="E30" s="56">
        <f>+[2]Consolidado_Q1!N92</f>
        <v>0</v>
      </c>
      <c r="F30" s="56">
        <f>+[2]Consolidado_Q1!O92</f>
        <v>0</v>
      </c>
      <c r="G30" s="56">
        <f>+[2]Consolidado_Q1!P92</f>
        <v>0</v>
      </c>
      <c r="H30" s="56">
        <f>+[2]Consolidado_Q1!R92</f>
        <v>0</v>
      </c>
    </row>
    <row r="31" spans="3:8">
      <c r="C31" s="57" t="str">
        <f>+IF(Índice!$D$2=1,"Despesa de capital","Capital expenditure")</f>
        <v>Despesa de capital</v>
      </c>
      <c r="D31" s="57">
        <f>+[2]Consolidado_Q1!M93</f>
        <v>72089.801489999969</v>
      </c>
      <c r="E31" s="57">
        <f>+[2]Consolidado_Q1!N93</f>
        <v>3220.74199</v>
      </c>
      <c r="F31" s="57">
        <f>+[2]Consolidado_Q1!O93</f>
        <v>45451.669490000015</v>
      </c>
      <c r="G31" s="57">
        <f>+[2]Consolidado_Q1!P93</f>
        <v>95620.898319999993</v>
      </c>
      <c r="H31" s="57">
        <f>+[2]Consolidado_Q1!R93</f>
        <v>40.720152135969002</v>
      </c>
    </row>
    <row r="32" spans="3:8">
      <c r="C32" s="68" t="str">
        <f>+IF(Índice!$D$2=1,"Investimento","Investment")</f>
        <v>Investimento</v>
      </c>
      <c r="D32" s="56">
        <f>+[2]Consolidado_Q1!M94</f>
        <v>36427.195279999964</v>
      </c>
      <c r="E32" s="56">
        <f>+[2]Consolidado_Q1!N94</f>
        <v>1302.24281</v>
      </c>
      <c r="F32" s="56">
        <f>+[2]Consolidado_Q1!O94</f>
        <v>44756.293800000014</v>
      </c>
      <c r="G32" s="56">
        <f>+[2]Consolidado_Q1!P94</f>
        <v>82485.731889999981</v>
      </c>
      <c r="H32" s="56">
        <f>+[2]Consolidado_Q1!R94</f>
        <v>39.90893131735038</v>
      </c>
    </row>
    <row r="33" spans="3:8">
      <c r="C33" s="68" t="str">
        <f>+IF(Índice!$D$2=1,"Transferências capital","Capital transfers")</f>
        <v>Transferências capital</v>
      </c>
      <c r="D33" s="56">
        <f>+[2]Consolidado_Q1!M95</f>
        <v>35662.606210000005</v>
      </c>
      <c r="E33" s="56">
        <f>+[2]Consolidado_Q1!N95</f>
        <v>1918.49918</v>
      </c>
      <c r="F33" s="56">
        <f>+[2]Consolidado_Q1!O95</f>
        <v>695.37568999999996</v>
      </c>
      <c r="G33" s="56">
        <f>+[2]Consolidado_Q1!P95</f>
        <v>13135.166430000005</v>
      </c>
      <c r="H33" s="56">
        <f>+[2]Consolidado_Q1!R95</f>
        <v>46.03757899881127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f>+[2]Consolidado_Q1!M96</f>
        <v>4154.4570699999995</v>
      </c>
      <c r="E34" s="56">
        <f>+[2]Consolidado_Q1!N96</f>
        <v>0</v>
      </c>
      <c r="F34" s="56">
        <f>+[2]Consolidado_Q1!O96</f>
        <v>0</v>
      </c>
      <c r="G34" s="56">
        <f>+[2]Consolidado_Q1!P96</f>
        <v>4154.4570699999995</v>
      </c>
      <c r="H34" s="56">
        <f>+[2]Consolidado_Q1!R96</f>
        <v>-21.974461087932063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f>+[2]Consolidado_Q1!M97</f>
        <v>25141.31465</v>
      </c>
      <c r="E35" s="56">
        <f>+[2]Consolidado_Q1!N97</f>
        <v>0</v>
      </c>
      <c r="F35" s="56">
        <f>+[2]Consolidado_Q1!O97</f>
        <v>0</v>
      </c>
      <c r="G35" s="56">
        <f>+[2]Consolidado_Q1!P97</f>
        <v>0</v>
      </c>
      <c r="H35" s="56">
        <f>+[2]Consolidado_Q1!R97</f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f>+[2]Consolidado_Q1!M98</f>
        <v>0</v>
      </c>
      <c r="E36" s="56">
        <f>+[2]Consolidado_Q1!N98</f>
        <v>0</v>
      </c>
      <c r="F36" s="56">
        <f>+[2]Consolidado_Q1!O98</f>
        <v>0</v>
      </c>
      <c r="G36" s="56">
        <f>+[2]Consolidado_Q1!P98</f>
        <v>0</v>
      </c>
      <c r="H36" s="56">
        <f>+[2]Consolidado_Q1!R98</f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f>+[2]Consolidado_Q1!M100</f>
        <v>881589.44076999917</v>
      </c>
      <c r="E38" s="86">
        <f>+[2]Consolidado_Q1!N100</f>
        <v>342691.89419000002</v>
      </c>
      <c r="F38" s="86">
        <f>+[2]Consolidado_Q1!O100</f>
        <v>306218.76620000007</v>
      </c>
      <c r="G38" s="86">
        <f>+[2]Consolidado_Q1!P100</f>
        <v>985985.04166999948</v>
      </c>
      <c r="H38" s="86">
        <f>+[2]Consolidado_Q1!R100</f>
        <v>8.7547015731153301</v>
      </c>
    </row>
    <row r="39" spans="3:8" ht="17.25" customHeight="1">
      <c r="C39" s="138" t="str">
        <f>+IF(Índice!$D$2=1,"Saldo global","Overall balance")</f>
        <v>Saldo global</v>
      </c>
      <c r="D39" s="139">
        <f>+[2]Consolidado_Q1!M101</f>
        <v>89929.326460000942</v>
      </c>
      <c r="E39" s="139">
        <f>+[2]Consolidado_Q1!N101</f>
        <v>22537.645359999908</v>
      </c>
      <c r="F39" s="139">
        <f>+[2]Consolidado_Q1!O101</f>
        <v>-14051.113280000049</v>
      </c>
      <c r="G39" s="139">
        <f>+[2]Consolidado_Q1!P101</f>
        <v>98415.85854000086</v>
      </c>
      <c r="H39" s="139">
        <f>+[2]Consolidado_Q1!R101</f>
        <v>32.66438608931621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f>+[2]Consolidado_Q1!M103</f>
        <v>59800.741940000793</v>
      </c>
      <c r="E41" s="19">
        <f>+[2]Consolidado_Q1!N103</f>
        <v>21623.233209999918</v>
      </c>
      <c r="F41" s="19">
        <f>+[2]Consolidado_Q1!O103</f>
        <v>-17987.726239999989</v>
      </c>
      <c r="G41" s="19">
        <f>+[2]Consolidado_Q1!P103</f>
        <v>63436.248910000897</v>
      </c>
      <c r="H41" s="19">
        <f>+[2]Consolidado_Q1!R103</f>
        <v>94.479394987268876</v>
      </c>
    </row>
    <row r="42" spans="3:8">
      <c r="C42" s="68" t="str">
        <f>+IF(Índice!$D$2=1,"Despesa corrente primária","Primary current expenditure")</f>
        <v>Despesa corrente primária</v>
      </c>
      <c r="D42" s="19">
        <f>+[2]Consolidado_Q1!M104</f>
        <v>725906.7955299993</v>
      </c>
      <c r="E42" s="19">
        <f>+[2]Consolidado_Q1!N104</f>
        <v>337251.09860000003</v>
      </c>
      <c r="F42" s="19">
        <f>+[2]Consolidado_Q1!O104</f>
        <v>260211.51649000004</v>
      </c>
      <c r="G42" s="19">
        <f>+[2]Consolidado_Q1!P104</f>
        <v>803995.66577999946</v>
      </c>
      <c r="H42" s="19">
        <f>+[2]Consolidado_Q1!R104</f>
        <v>7.3145959502041391</v>
      </c>
    </row>
    <row r="43" spans="3:8">
      <c r="C43" s="68" t="str">
        <f>+IF(Índice!$D$2=1,"Saldo corrente primário","Primary current balance")</f>
        <v>Saldo corrente primário</v>
      </c>
      <c r="D43" s="19">
        <f>+[2]Consolidado_Q1!M105</f>
        <v>143393.58569000079</v>
      </c>
      <c r="E43" s="19">
        <f>+[2]Consolidado_Q1!N105</f>
        <v>23843.286809999903</v>
      </c>
      <c r="F43" s="19">
        <f>+[2]Consolidado_Q1!O105</f>
        <v>-17432.146019999986</v>
      </c>
      <c r="G43" s="19">
        <f>+[2]Consolidado_Q1!P105</f>
        <v>149804.72648000089</v>
      </c>
      <c r="H43" s="19">
        <f>+[2]Consolidado_Q1!R105</f>
        <v>22.704231151902743</v>
      </c>
    </row>
    <row r="44" spans="3:8">
      <c r="C44" s="68" t="str">
        <f>+IF(Índice!$D$2=1,"Saldo de capital","Capital balance")</f>
        <v>Saldo de capital</v>
      </c>
      <c r="D44" s="19">
        <f>+[2]Consolidado_Q1!M106</f>
        <v>30128.584520000048</v>
      </c>
      <c r="E44" s="19">
        <f>+[2]Consolidado_Q1!N106</f>
        <v>914.41214999999966</v>
      </c>
      <c r="F44" s="19">
        <f>+[2]Consolidado_Q1!O106</f>
        <v>3936.6129599999767</v>
      </c>
      <c r="G44" s="19">
        <f>+[2]Consolidado_Q1!P106</f>
        <v>34979.609630000021</v>
      </c>
      <c r="H44" s="19">
        <f>+[2]Consolidado_Q1!R106</f>
        <v>-15.844789084050648</v>
      </c>
    </row>
    <row r="45" spans="3:8">
      <c r="C45" s="68" t="str">
        <f t="array" ref="C45">+IF(Índice!$D$2=1,"Despesa primária","Primary expenditure")</f>
        <v>Despesa primária</v>
      </c>
      <c r="D45" s="19">
        <f>+[2]Consolidado_Q1!M107</f>
        <v>797996.59701999917</v>
      </c>
      <c r="E45" s="19">
        <f>+[2]Consolidado_Q1!N107</f>
        <v>340471.84059000004</v>
      </c>
      <c r="F45" s="19">
        <f>+[2]Consolidado_Q1!O107</f>
        <v>305663.18598000007</v>
      </c>
      <c r="G45" s="19">
        <f>+[2]Consolidado_Q1!P107</f>
        <v>899616.56409999938</v>
      </c>
      <c r="H45" s="19">
        <f>+[2]Consolidado_Q1!R107</f>
        <v>10.092488714025439</v>
      </c>
    </row>
    <row r="46" spans="3:8">
      <c r="C46" s="221" t="str">
        <f>+IF(Índice!$D$2=1,"Saldo primário","Primary balance")</f>
        <v>Saldo primário</v>
      </c>
      <c r="D46" s="132">
        <f>+[2]Consolidado_Q1!M108</f>
        <v>173522.17021000094</v>
      </c>
      <c r="E46" s="132">
        <f>+[2]Consolidado_Q1!N108</f>
        <v>24757.698959999892</v>
      </c>
      <c r="F46" s="132">
        <f>+[2]Consolidado_Q1!O108</f>
        <v>-13495.533060000045</v>
      </c>
      <c r="G46" s="132">
        <f>+[2]Consolidado_Q1!P108</f>
        <v>184784.33611000096</v>
      </c>
      <c r="H46" s="132">
        <f>+[2]Consolidado_Q1!R108</f>
        <v>12.913232788908836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(janeiro-julho)","TABLE II - Regional Gov. budget execution (january-july)")</f>
        <v>QUADRO II - Execução orçamental do Gov. Regional (janeiro-julho)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f>+[2]Global_Est_Q2_3!D8</f>
        <v>787980.52724999981</v>
      </c>
      <c r="E5" s="225">
        <f>+[2]Global_Est_Q2_3!E8</f>
        <v>869300.3812200001</v>
      </c>
      <c r="F5" s="225">
        <f>+[2]Global_Est_Q2_3!F8</f>
        <v>10.320033447247901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f>+[2]Global_Est_Q2_3!D9</f>
        <v>589391.86678999988</v>
      </c>
      <c r="E6" s="231">
        <f>+[2]Global_Est_Q2_3!E9</f>
        <v>642520.67081000016</v>
      </c>
      <c r="F6" s="231">
        <f>+[2]Global_Est_Q2_3!F9</f>
        <v>9.014173254435164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f>+[2]Global_Est_Q2_3!D10</f>
        <v>162602.50861000002</v>
      </c>
      <c r="E7" s="231">
        <f>+[2]Global_Est_Q2_3!E10</f>
        <v>195670.14759000001</v>
      </c>
      <c r="F7" s="231">
        <f>+[2]Global_Est_Q2_3!F10</f>
        <v>20.336487587231677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f>+[2]Global_Est_Q2_3!D11</f>
        <v>426789.35817999992</v>
      </c>
      <c r="E8" s="231">
        <f>+[2]Global_Est_Q2_3!E11</f>
        <v>446850.52322000015</v>
      </c>
      <c r="F8" s="231">
        <f>+[2]Global_Est_Q2_3!F11</f>
        <v>4.7004838934009641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f>+[2]Global_Est_Q2_3!D12</f>
        <v>198588.66045999998</v>
      </c>
      <c r="E9" s="231">
        <f>+[2]Global_Est_Q2_3!E12</f>
        <v>226779.71041</v>
      </c>
      <c r="F9" s="231">
        <f>+[2]Global_Est_Q2_3!F12</f>
        <v>14.195699736681732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f>+[2]Global_Est_Q2_3!D13</f>
        <v>92440.972269999998</v>
      </c>
      <c r="E10" s="232">
        <f>+[2]Global_Est_Q2_3!E13</f>
        <v>102218.38600999999</v>
      </c>
      <c r="F10" s="232">
        <f>+[2]Global_Est_Q2_3!F13</f>
        <v>10.576926550969512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f>+[2]Global_Est_Q2_3!D15</f>
        <v>880421.49951999984</v>
      </c>
      <c r="E12" s="232">
        <f>+[2]Global_Est_Q2_3!E15</f>
        <v>971518.76723000011</v>
      </c>
      <c r="F12" s="232">
        <f>+[2]Global_Est_Q2_3!F15</f>
        <v>10.347006264575075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f>+[2]Global_Est_Q2_3!D17</f>
        <v>773128.65572000016</v>
      </c>
      <c r="E14" s="232">
        <f>+[2]Global_Est_Q2_3!E17</f>
        <v>809499.63927999942</v>
      </c>
      <c r="F14" s="232">
        <f>+[2]Global_Est_Q2_3!F17</f>
        <v>4.704389533476494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f>+[2]Global_Est_Q2_3!D18</f>
        <v>262478.27671000012</v>
      </c>
      <c r="E15" s="231">
        <f>+[2]Global_Est_Q2_3!E18</f>
        <v>276637.14818999969</v>
      </c>
      <c r="F15" s="231">
        <f>+[2]Global_Est_Q2_3!F18</f>
        <v>5.394302209490287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+[2]Global_Est_Q2_3!D19</f>
        <v>81949.673419999977</v>
      </c>
      <c r="E16" s="231">
        <f>+[2]Global_Est_Q2_3!E19</f>
        <v>76386.499210000009</v>
      </c>
      <c r="F16" s="231">
        <f>+[2]Global_Est_Q2_3!F19</f>
        <v>-6.7885251738443948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f>+[2]Global_Est_Q2_3!D20</f>
        <v>88457.563079999978</v>
      </c>
      <c r="E17" s="231">
        <f>+[2]Global_Est_Q2_3!E20</f>
        <v>83592.843750000044</v>
      </c>
      <c r="F17" s="231">
        <f>+[2]Global_Est_Q2_3!F20</f>
        <v>-5.4994950805962617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f>+[2]Global_Est_Q2_3!D21</f>
        <v>323821.4258400001</v>
      </c>
      <c r="E18" s="231">
        <f>+[2]Global_Est_Q2_3!E21</f>
        <v>371183.52674999979</v>
      </c>
      <c r="F18" s="231">
        <f>+[2]Global_Est_Q2_3!F21</f>
        <v>14.625993566405104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f>+[2]Global_Est_Q2_3!D22</f>
        <v>278600.95452000009</v>
      </c>
      <c r="E19" s="231">
        <f>+[2]Global_Est_Q2_3!E22</f>
        <v>329123.74642999977</v>
      </c>
      <c r="F19" s="231">
        <f>+[2]Global_Est_Q2_3!F22</f>
        <v>18.134464756965784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f>+[2]Global_Est_Q2_3!D23</f>
        <v>45220.471320000019</v>
      </c>
      <c r="E20" s="231">
        <f>+[2]Global_Est_Q2_3!E23</f>
        <v>42059.780320000013</v>
      </c>
      <c r="F20" s="231">
        <f>+[2]Global_Est_Q2_3!F23</f>
        <v>-6.989513615710818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f>+[2]Global_Est_Q2_3!D24</f>
        <v>15885.097679999997</v>
      </c>
      <c r="E21" s="231">
        <f>+[2]Global_Est_Q2_3!E24</f>
        <v>1207.6956400000001</v>
      </c>
      <c r="F21" s="231">
        <f>+[2]Global_Est_Q2_3!F24</f>
        <v>-92.39730428903475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f>+[2]Global_Est_Q2_3!D25</f>
        <v>536.61899000000005</v>
      </c>
      <c r="E22" s="231">
        <f>+[2]Global_Est_Q2_3!E25</f>
        <v>491.92574000000008</v>
      </c>
      <c r="F22" s="231">
        <f>+[2]Global_Est_Q2_3!F25</f>
        <v>-8.3286746896527042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f>+[2]Global_Est_Q2_3!D26</f>
        <v>58174.936849999976</v>
      </c>
      <c r="E23" s="232">
        <f>+[2]Global_Est_Q2_3!E26</f>
        <v>72089.801489999954</v>
      </c>
      <c r="F23" s="232">
        <f>+[2]Global_Est_Q2_3!F26</f>
        <v>23.919002569574733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f>+[2]Global_Est_Q2_3!D27</f>
        <v>42838.890539999971</v>
      </c>
      <c r="E24" s="231">
        <f>+[2]Global_Est_Q2_3!E27</f>
        <v>36427.195279999964</v>
      </c>
      <c r="F24" s="231">
        <f>+[2]Global_Est_Q2_3!F27</f>
        <v>-14.96699652857072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f>+[2]Global_Est_Q2_3!D28</f>
        <v>15336.046310000003</v>
      </c>
      <c r="E25" s="231">
        <f>+[2]Global_Est_Q2_3!E28</f>
        <v>35662.606209999998</v>
      </c>
      <c r="F25" s="231">
        <f>+[2]Global_Est_Q2_3!F28</f>
        <v>132.54107016321336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f>+[2]Global_Est_Q2_3!D29</f>
        <v>14024.436820000003</v>
      </c>
      <c r="E26" s="231">
        <f>+[2]Global_Est_Q2_3!E29</f>
        <v>29295.771720000001</v>
      </c>
      <c r="F26" s="231">
        <f>+[2]Global_Est_Q2_3!F29</f>
        <v>108.89089591263885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f>+[2]Global_Est_Q2_3!D30</f>
        <v>1311.6094900000001</v>
      </c>
      <c r="E27" s="231">
        <f>+[2]Global_Est_Q2_3!E30</f>
        <v>6366.8344899999993</v>
      </c>
      <c r="F27" s="231">
        <f>+[2]Global_Est_Q2_3!F30</f>
        <v>385.4215022491183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f>+[2]Global_Est_Q2_3!D33</f>
        <v>831303.5925700001</v>
      </c>
      <c r="E29" s="235">
        <f>+[2]Global_Est_Q2_3!E33</f>
        <v>881589.4407699994</v>
      </c>
      <c r="F29" s="235">
        <f>+[2]Global_Est_Q2_3!F33</f>
        <v>6.0490353523601437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f>+[2]Global_Est_Q2_3!D35</f>
        <v>49117.906949999677</v>
      </c>
      <c r="E31" s="139">
        <f>+[2]Global_Est_Q2_3!E35</f>
        <v>89929.32646000071</v>
      </c>
      <c r="F31" s="139">
        <f>+[2]Global_Est_Q2_3!F35</f>
        <v>83.088677926658477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f>+[2]Global_Est_Q2_3!D37</f>
        <v>14851.871529999655</v>
      </c>
      <c r="E33" s="19">
        <f>+[2]Global_Est_Q2_3!E37</f>
        <v>59800.741940000677</v>
      </c>
      <c r="F33" s="19">
        <f>+[2]Global_Est_Q2_3!F37</f>
        <v>302.64785363385147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f>+[2]Global_Est_Q2_3!D38</f>
        <v>34266.035420000022</v>
      </c>
      <c r="E34" s="19">
        <f>+[2]Global_Est_Q2_3!E38</f>
        <v>30128.584520000033</v>
      </c>
      <c r="F34" s="19">
        <f>+[2]Global_Est_Q2_3!F38</f>
        <v>-12.074495485944336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f>+[2]Global_Est_Q2_3!D39</f>
        <v>137575.47002999965</v>
      </c>
      <c r="E35" s="19">
        <f>+[2]Global_Est_Q2_3!E39</f>
        <v>173522.17021000077</v>
      </c>
      <c r="F35" s="19">
        <f>+[2]Global_Est_Q2_3!F39</f>
        <v>26.12871333251676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f>+[2]Global_Est_Q2_3!D40</f>
        <v>8246.9103599999999</v>
      </c>
      <c r="E36" s="106">
        <f>+[2]Global_Est_Q2_3!E40</f>
        <v>39835.067080000001</v>
      </c>
      <c r="F36" s="106">
        <f>+[2]Global_Est_Q2_3!F40</f>
        <v>383.03019362514334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J15" sqref="J1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(julho)","TABLE III - Regional Gov. budget execution (july)")</f>
        <v>QUADRO III - Execução orçamental do Gov. Regional (julho)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f>+[2]Global_Est_Q2_3!D54</f>
        <v>2024</v>
      </c>
      <c r="E3" s="293">
        <f>+[2]Global_Est_Q2_3!E54</f>
        <v>2025</v>
      </c>
      <c r="F3" s="293" t="str">
        <f>+[2]Global_Est_Q2_3!F54</f>
        <v>VH (%)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f>+[2]Global_Est_Q2_3!D56</f>
        <v>159651.25440999996</v>
      </c>
      <c r="E5" s="225">
        <f>+[2]Global_Est_Q2_3!E56</f>
        <v>214481.16798000006</v>
      </c>
      <c r="F5" s="225">
        <f>+[2]Global_Est_Q2_3!F56</f>
        <v>34.343553248376949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f>+[2]Global_Est_Q2_3!D57</f>
        <v>99060.398419999954</v>
      </c>
      <c r="E6" s="231">
        <f>+[2]Global_Est_Q2_3!E57</f>
        <v>145199.23854000008</v>
      </c>
      <c r="F6" s="231">
        <f>+[2]Global_Est_Q2_3!F57</f>
        <v>46.576473399974596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f>+[2]Global_Est_Q2_3!D58</f>
        <v>25872.117060000004</v>
      </c>
      <c r="E7" s="231">
        <f>+[2]Global_Est_Q2_3!E58</f>
        <v>78478.580860000016</v>
      </c>
      <c r="F7" s="231">
        <f>+[2]Global_Est_Q2_3!F58</f>
        <v>203.33265993656573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f>+[2]Global_Est_Q2_3!D59</f>
        <v>73188.28135999995</v>
      </c>
      <c r="E8" s="231">
        <f>+[2]Global_Est_Q2_3!E59</f>
        <v>66720.657680000062</v>
      </c>
      <c r="F8" s="231">
        <f>+[2]Global_Est_Q2_3!F59</f>
        <v>-8.8369661916049331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f>+[2]Global_Est_Q2_3!D60</f>
        <v>60590.855990000025</v>
      </c>
      <c r="E9" s="231">
        <f>+[2]Global_Est_Q2_3!E60</f>
        <v>69281.929439999978</v>
      </c>
      <c r="F9" s="231">
        <f>+[2]Global_Est_Q2_3!F60</f>
        <v>14.343869727528414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f>+[2]Global_Est_Q2_3!D61</f>
        <v>30113.98190999998</v>
      </c>
      <c r="E10" s="232">
        <f>+[2]Global_Est_Q2_3!E61</f>
        <v>29883.115540000028</v>
      </c>
      <c r="F10" s="232">
        <f>+[2]Global_Est_Q2_3!F61</f>
        <v>-0.76664179014894751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f>+[2]Global_Est_Q2_3!D63</f>
        <v>189765.23631999994</v>
      </c>
      <c r="E12" s="232">
        <f>+[2]Global_Est_Q2_3!E63</f>
        <v>244364.28352000008</v>
      </c>
      <c r="F12" s="232">
        <f>+[2]Global_Est_Q2_3!F63</f>
        <v>28.771891131803564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f>+[2]Global_Est_Q2_3!D65</f>
        <v>129254.98903999972</v>
      </c>
      <c r="E14" s="232">
        <f>+[2]Global_Est_Q2_3!E65</f>
        <v>128663.52081999947</v>
      </c>
      <c r="F14" s="232">
        <f>+[2]Global_Est_Q2_3!F65</f>
        <v>-0.45759798085411862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f>+[2]Global_Est_Q2_3!D66</f>
        <v>39384.510889999481</v>
      </c>
      <c r="E15" s="231">
        <f>+[2]Global_Est_Q2_3!E66</f>
        <v>40238.242729999809</v>
      </c>
      <c r="F15" s="231">
        <f>+[2]Global_Est_Q2_3!F66</f>
        <v>2.1676842512651451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+[2]Global_Est_Q2_3!D67</f>
        <v>5681.1542799999715</v>
      </c>
      <c r="E16" s="231">
        <f>+[2]Global_Est_Q2_3!E67</f>
        <v>6122.5772800000159</v>
      </c>
      <c r="F16" s="231">
        <f>+[2]Global_Est_Q2_3!F67</f>
        <v>7.769952693487614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f>+[2]Global_Est_Q2_3!D68</f>
        <v>28059.309650000007</v>
      </c>
      <c r="E17" s="231">
        <f>+[2]Global_Est_Q2_3!E68</f>
        <v>30717.993190000048</v>
      </c>
      <c r="F17" s="231">
        <f>+[2]Global_Est_Q2_3!F68</f>
        <v>9.4752279124587844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f>+[2]Global_Est_Q2_3!D69</f>
        <v>52278.84375000024</v>
      </c>
      <c r="E18" s="231">
        <f>+[2]Global_Est_Q2_3!E69</f>
        <v>51438.077299999597</v>
      </c>
      <c r="F18" s="231">
        <f>+[2]Global_Est_Q2_3!F69</f>
        <v>-1.6082345929860797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f>+[2]Global_Est_Q2_3!D70</f>
        <v>3760.9877199999987</v>
      </c>
      <c r="E19" s="231">
        <f>+[2]Global_Est_Q2_3!E70</f>
        <v>94.393989999999988</v>
      </c>
      <c r="F19" s="231">
        <f>+[2]Global_Est_Q2_3!F70</f>
        <v>-97.490180850683544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f>+[2]Global_Est_Q2_3!D71</f>
        <v>90.182749999999999</v>
      </c>
      <c r="E20" s="231">
        <f>+[2]Global_Est_Q2_3!E71</f>
        <v>52.236330000000017</v>
      </c>
      <c r="F20" s="231">
        <f>+[2]Global_Est_Q2_3!F71</f>
        <v>-42.077248697783098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f>+[2]Global_Est_Q2_3!D72</f>
        <v>10140.98518000004</v>
      </c>
      <c r="E21" s="232">
        <f>+[2]Global_Est_Q2_3!E72</f>
        <v>21934.551999999978</v>
      </c>
      <c r="F21" s="232">
        <f>+[2]Global_Est_Q2_3!F72</f>
        <v>116.29606601988836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f>+[2]Global_Est_Q2_3!D73</f>
        <v>6829.7336700000387</v>
      </c>
      <c r="E22" s="231">
        <f>+[2]Global_Est_Q2_3!E73</f>
        <v>8370.7092499999708</v>
      </c>
      <c r="F22" s="231">
        <f>+[2]Global_Est_Q2_3!F73</f>
        <v>22.562747750600408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f>+[2]Global_Est_Q2_3!D74</f>
        <v>3311.2515100000014</v>
      </c>
      <c r="E23" s="231">
        <f>+[2]Global_Est_Q2_3!E74</f>
        <v>13563.842750000007</v>
      </c>
      <c r="F23" s="231">
        <f>+[2]Global_Est_Q2_3!F74</f>
        <v>309.62888832325524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f>+[2]Global_Est_Q2_3!D79</f>
        <v>139395.97421999977</v>
      </c>
      <c r="E25" s="300">
        <f>+[2]Global_Est_Q2_3!E79</f>
        <v>150598.07281999945</v>
      </c>
      <c r="F25" s="300">
        <f>+[2]Global_Est_Q2_3!F79</f>
        <v>8.0361708167555168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f>+[2]Global_Est_Q2_3!D81</f>
        <v>50369.262100000167</v>
      </c>
      <c r="E27" s="287">
        <f>+[2]Global_Est_Q2_3!E81</f>
        <v>93766.210700000636</v>
      </c>
      <c r="F27" s="287">
        <f>+[2]Global_Est_Q2_3!F81</f>
        <v>86.157602455725325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f>+[2]Global_Est_Q2_3!D83</f>
        <v>30396.265370000241</v>
      </c>
      <c r="E29" s="19">
        <f>+[2]Global_Est_Q2_3!E83</f>
        <v>85817.64716000059</v>
      </c>
      <c r="F29" s="19">
        <f>+[2]Global_Est_Q2_3!F83</f>
        <v>182.32957606923244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f>+[2]Global_Est_Q2_3!D84</f>
        <v>19972.996729999941</v>
      </c>
      <c r="E30" s="19">
        <f>+[2]Global_Est_Q2_3!E84</f>
        <v>7948.5635400000501</v>
      </c>
      <c r="F30" s="19">
        <f>+[2]Global_Est_Q2_3!F84</f>
        <v>-60.203450451373143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f>+[2]Global_Est_Q2_3!D85</f>
        <v>78428.571750000177</v>
      </c>
      <c r="E31" s="19">
        <f>+[2]Global_Est_Q2_3!E85</f>
        <v>124484.20389000069</v>
      </c>
      <c r="F31" s="19">
        <f>+[2]Global_Est_Q2_3!F85</f>
        <v>58.72302798884057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5" sqref="J15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(janeiro-julho)","TABLE IV - Regional Gov. tax revenue budget execution (january-july)")</f>
        <v>QUADRO IV - Execução orçamental da receita fiscal do Gov. Reg. (janeiro-julho)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f>+[2]R_Est_Q4_5!E167</f>
        <v>589391.86678999988</v>
      </c>
      <c r="E5" s="33">
        <f>+[2]R_Est_Q4_5!F167</f>
        <v>642520.67081000016</v>
      </c>
      <c r="F5" s="270">
        <f>+[2]R_Est_Q4_5!H167</f>
        <v>0.53024391439698115</v>
      </c>
      <c r="G5" s="270">
        <f>+[2]R_Est_Q4_5!G167</f>
        <v>9.0141732544351649E-2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f>+[2]R_Est_Q4_5!E169</f>
        <v>162602.50861000002</v>
      </c>
      <c r="E7" s="70">
        <f>+[2]R_Est_Q4_5!F169</f>
        <v>195670.14759000001</v>
      </c>
      <c r="F7" s="271">
        <f>+[2]R_Est_Q4_5!H169</f>
        <v>0.46588063158651727</v>
      </c>
      <c r="G7" s="271">
        <f>+[2]R_Est_Q4_5!G169</f>
        <v>0.20336487587231677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f>+[2]R_Est_Q4_5!E170</f>
        <v>93475.923519999997</v>
      </c>
      <c r="E8" s="70">
        <f>+[2]R_Est_Q4_5!F170</f>
        <v>105082.29838000001</v>
      </c>
      <c r="F8" s="271">
        <f>+[2]R_Est_Q4_5!H170</f>
        <v>0.44995869458396337</v>
      </c>
      <c r="G8" s="271">
        <f>+[2]R_Est_Q4_5!G170</f>
        <v>0.12416432406272748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f>+[2]R_Est_Q4_5!E171</f>
        <v>69126.585090000008</v>
      </c>
      <c r="E9" s="70">
        <f>+[2]R_Est_Q4_5!F171</f>
        <v>90587.84921</v>
      </c>
      <c r="F9" s="271">
        <f>+[2]R_Est_Q4_5!H171</f>
        <v>0.48582224363702148</v>
      </c>
      <c r="G9" s="271">
        <f>+[2]R_Est_Q4_5!G171</f>
        <v>0.31046324785259238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f>+[2]R_Est_Q4_5!E172</f>
        <v>0</v>
      </c>
      <c r="E10" s="70">
        <f>+[2]R_Est_Q4_5!F172</f>
        <v>0</v>
      </c>
      <c r="F10" s="271">
        <f>+[2]R_Est_Q4_5!H172</f>
        <v>0</v>
      </c>
      <c r="G10" s="271">
        <f>+[2]R_Est_Q4_5!G172</f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f>+[2]R_Est_Q4_5!E173</f>
        <v>426789.35817999992</v>
      </c>
      <c r="E11" s="70">
        <f>+[2]R_Est_Q4_5!F173</f>
        <v>446850.52322000015</v>
      </c>
      <c r="F11" s="271">
        <f>+[2]R_Est_Q4_5!H173</f>
        <v>0.56438700568701639</v>
      </c>
      <c r="G11" s="271">
        <f>+[2]R_Est_Q4_5!G173</f>
        <v>4.7004838934009641E-2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f>+[2]R_Est_Q4_5!E174</f>
        <v>19629.154320000001</v>
      </c>
      <c r="E12" s="70">
        <f>+[2]R_Est_Q4_5!F174</f>
        <v>25649.22107</v>
      </c>
      <c r="F12" s="271">
        <f>+[2]R_Est_Q4_5!H174</f>
        <v>0.50222743299279782</v>
      </c>
      <c r="G12" s="271">
        <f>+[2]R_Est_Q4_5!G174</f>
        <v>0.30669007191339848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f>+[2]R_Est_Q4_5!E175</f>
        <v>343799.43254999997</v>
      </c>
      <c r="E13" s="70">
        <f>+[2]R_Est_Q4_5!F175</f>
        <v>350632.95945000002</v>
      </c>
      <c r="F13" s="271">
        <f>+[2]R_Est_Q4_5!H175</f>
        <v>0.58737211609978701</v>
      </c>
      <c r="G13" s="271">
        <f>+[2]R_Est_Q4_5!G175</f>
        <v>1.9876492667003642E-2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f>+[2]R_Est_Q4_5!E176</f>
        <v>3455.6996200000003</v>
      </c>
      <c r="E14" s="70">
        <f>+[2]R_Est_Q4_5!F176</f>
        <v>3793.9084700000003</v>
      </c>
      <c r="F14" s="271">
        <f>+[2]R_Est_Q4_5!H176</f>
        <v>0.52053193637887085</v>
      </c>
      <c r="G14" s="271">
        <f>+[2]R_Est_Q4_5!G176</f>
        <v>9.7869863469209673E-2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f>+[2]R_Est_Q4_5!E177</f>
        <v>19497.01093</v>
      </c>
      <c r="E15" s="70">
        <f>+[2]R_Est_Q4_5!F177</f>
        <v>23784.724839999999</v>
      </c>
      <c r="F15" s="271">
        <f>+[2]R_Est_Q4_5!H177</f>
        <v>0.46531525840281329</v>
      </c>
      <c r="G15" s="271">
        <f>+[2]R_Est_Q4_5!G177</f>
        <v>0.21991647465317388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f>+[2]R_Est_Q4_5!E178</f>
        <v>5762.8330700000006</v>
      </c>
      <c r="E16" s="70">
        <f>+[2]R_Est_Q4_5!F178</f>
        <v>5503.5632299999997</v>
      </c>
      <c r="F16" s="271">
        <f>+[2]R_Est_Q4_5!H178</f>
        <v>0.43117606729638203</v>
      </c>
      <c r="G16" s="271">
        <f>+[2]R_Est_Q4_5!G178</f>
        <v>-4.4989996560841017E-2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f>+[2]R_Est_Q4_5!E179</f>
        <v>34645.22769</v>
      </c>
      <c r="E17" s="70">
        <f>+[2]R_Est_Q4_5!F179</f>
        <v>37486.146160000011</v>
      </c>
      <c r="F17" s="271">
        <f>+[2]R_Est_Q4_5!H179</f>
        <v>0.51666498805642436</v>
      </c>
      <c r="G17" s="271">
        <f>+[2]R_Est_Q4_5!G179</f>
        <v>8.2000282850501094E-2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f>+[2]R_Est_Q4_5!E180</f>
        <v>19038.849509999996</v>
      </c>
      <c r="E18" s="70">
        <f>+[2]R_Est_Q4_5!F180</f>
        <v>21299.431940000002</v>
      </c>
      <c r="F18" s="271">
        <f>+[2]R_Est_Q4_5!H180</f>
        <v>0.51552502517184629</v>
      </c>
      <c r="G18" s="271">
        <f>+[2]R_Est_Q4_5!G180</f>
        <v>0.11873524336712959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f>+[2]R_Est_Q4_5!E181</f>
        <v>3814.9639499999998</v>
      </c>
      <c r="E19" s="70">
        <f>+[2]R_Est_Q4_5!F181</f>
        <v>5017.3814000000011</v>
      </c>
      <c r="F19" s="271">
        <f>+[2]R_Est_Q4_5!H181</f>
        <v>0.54797638758436917</v>
      </c>
      <c r="G19" s="271">
        <f>+[2]R_Est_Q4_5!G181</f>
        <v>0.3151844855571968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f>+[2]R_Est_Q4_5!E183</f>
        <v>291029.63272999995</v>
      </c>
      <c r="E21" s="33">
        <f>+[2]R_Est_Q4_5!F183</f>
        <v>328998.09641999996</v>
      </c>
      <c r="F21" s="270">
        <f>+[2]R_Est_Q4_5!H183</f>
        <v>0.46150763470676043</v>
      </c>
      <c r="G21" s="270">
        <f>+[2]R_Est_Q4_5!G183</f>
        <v>0.13046253515093054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f>+[2]R_Est_Q4_5!E185</f>
        <v>880421.49951999984</v>
      </c>
      <c r="E23" s="139">
        <f>+[2]R_Est_Q4_5!F185</f>
        <v>971518.76723000011</v>
      </c>
      <c r="F23" s="274">
        <f>+[2]R_Est_Q4_5!H185</f>
        <v>0.50478411357770037</v>
      </c>
      <c r="G23" s="274">
        <f>+[2]R_Est_Q4_5!G185</f>
        <v>0.10347006264575076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(janeiro-julho)","TABLE V - Regional Gov. non-tax revenue budget execution (january-july)")</f>
        <v>QUADRO V - Execução orçamental da receita não fiscal do Gov. Reg. (janeiro-julho)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f>+[2]R_Est_Q4_5!E199</f>
        <v>589391.86678999988</v>
      </c>
      <c r="E5" s="41">
        <f>+[2]R_Est_Q4_5!F199</f>
        <v>642520.67081000016</v>
      </c>
      <c r="F5" s="276">
        <f>+[2]R_Est_Q4_5!H199</f>
        <v>0.53024391439698115</v>
      </c>
      <c r="G5" s="42">
        <f>+[2]R_Est_Q4_5!G199</f>
        <v>9.0141732544351649E-2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f>+[2]R_Est_Q4_5!E201</f>
        <v>291029.63272999995</v>
      </c>
      <c r="E7" s="41">
        <f>+[2]R_Est_Q4_5!F201</f>
        <v>328998.09641999996</v>
      </c>
      <c r="F7" s="276">
        <f>+[2]R_Est_Q4_5!H201</f>
        <v>0.46150763470676043</v>
      </c>
      <c r="G7" s="42">
        <f>+[2]R_Est_Q4_5!G201</f>
        <v>0.13046253515093054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f>+[2]R_Est_Q4_5!E202</f>
        <v>198588.66045999998</v>
      </c>
      <c r="E8" s="41">
        <f>+[2]R_Est_Q4_5!F202</f>
        <v>226779.71041</v>
      </c>
      <c r="F8" s="276">
        <f>+[2]R_Est_Q4_5!H202</f>
        <v>0.53882794908655296</v>
      </c>
      <c r="G8" s="42">
        <f>+[2]R_Est_Q4_5!G202</f>
        <v>0.14195699736681733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f>+[2]R_Est_Q4_5!E203</f>
        <v>0</v>
      </c>
      <c r="E9" s="71">
        <f>+[2]R_Est_Q4_5!F203</f>
        <v>0</v>
      </c>
      <c r="F9" s="278">
        <f>+[2]R_Est_Q4_5!H203</f>
        <v>0</v>
      </c>
      <c r="G9" s="43">
        <f>+[2]R_Est_Q4_5!G203</f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f>+[2]R_Est_Q4_5!E204</f>
        <v>14868.241130000002</v>
      </c>
      <c r="E10" s="71">
        <f>+[2]R_Est_Q4_5!F204</f>
        <v>16238.17193</v>
      </c>
      <c r="F10" s="278">
        <f>+[2]R_Est_Q4_5!H204</f>
        <v>0.30313818495030614</v>
      </c>
      <c r="G10" s="43">
        <f>+[2]R_Est_Q4_5!G204</f>
        <v>9.2138053722834456E-2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f>+[2]R_Est_Q4_5!E205</f>
        <v>4834.331619999999</v>
      </c>
      <c r="E11" s="71">
        <f>+[2]R_Est_Q4_5!F205</f>
        <v>3028.2043799999997</v>
      </c>
      <c r="F11" s="278">
        <f>+[2]R_Est_Q4_5!H205</f>
        <v>0.59431443156326735</v>
      </c>
      <c r="G11" s="43">
        <f>+[2]R_Est_Q4_5!G205</f>
        <v>-0.37360433291913886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f>+[2]R_Est_Q4_5!E206</f>
        <v>156884.86296</v>
      </c>
      <c r="E12" s="71">
        <f>+[2]R_Est_Q4_5!F206</f>
        <v>198458.98105999999</v>
      </c>
      <c r="F12" s="278">
        <f>+[2]R_Est_Q4_5!H206</f>
        <v>0.57681969771429209</v>
      </c>
      <c r="G12" s="43">
        <f>+[2]R_Est_Q4_5!G206</f>
        <v>0.26499763785751518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f>+[2]R_Est_Q4_5!E207</f>
        <v>7118.4578200000005</v>
      </c>
      <c r="E13" s="47">
        <f>+[2]R_Est_Q4_5!F207</f>
        <v>7427.2353499999999</v>
      </c>
      <c r="F13" s="278">
        <f>+[2]R_Est_Q4_5!H207</f>
        <v>0.434592829498199</v>
      </c>
      <c r="G13" s="43">
        <f>+[2]R_Est_Q4_5!G207</f>
        <v>4.3377026008703634E-2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f>+[2]R_Est_Q4_5!E208</f>
        <v>14882.766929999998</v>
      </c>
      <c r="E14" s="71">
        <f>+[2]R_Est_Q4_5!F208</f>
        <v>1627.1176900000003</v>
      </c>
      <c r="F14" s="278">
        <f>+[2]R_Est_Q4_5!H208</f>
        <v>1.5257813930023558</v>
      </c>
      <c r="G14" s="43">
        <f>+[2]R_Est_Q4_5!G208</f>
        <v>-0.89067102255561559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f>+[2]R_Est_Q4_5!E209</f>
        <v>0</v>
      </c>
      <c r="E15" s="71">
        <f>+[2]R_Est_Q4_5!F209</f>
        <v>0</v>
      </c>
      <c r="F15" s="278">
        <f>+[2]R_Est_Q4_5!H209</f>
        <v>0</v>
      </c>
      <c r="G15" s="43">
        <f>+[2]R_Est_Q4_5!G209</f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f>+[2]R_Est_Q4_5!E211</f>
        <v>92440.972269999998</v>
      </c>
      <c r="E17" s="41">
        <f>+[2]R_Est_Q4_5!F211</f>
        <v>102218.38600999999</v>
      </c>
      <c r="F17" s="276">
        <f>+[2]R_Est_Q4_5!H211</f>
        <v>0.35006188682980077</v>
      </c>
      <c r="G17" s="42">
        <f>+[2]R_Est_Q4_5!G211</f>
        <v>0.10576926550969512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f>+[2]R_Est_Q4_5!E212</f>
        <v>871.65354000000002</v>
      </c>
      <c r="E18" s="71">
        <f>+[2]R_Est_Q4_5!F212</f>
        <v>1457.8468400000002</v>
      </c>
      <c r="F18" s="278">
        <f>+[2]R_Est_Q4_5!H212</f>
        <v>0.29994663763174456</v>
      </c>
      <c r="G18" s="43">
        <f>+[2]R_Est_Q4_5!G212</f>
        <v>0.67250722116037087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f>+[2]R_Est_Q4_5!E213</f>
        <v>87925.155140000003</v>
      </c>
      <c r="E19" s="44">
        <f>+[2]R_Est_Q4_5!F213</f>
        <v>98085.049169999998</v>
      </c>
      <c r="F19" s="278">
        <f>+[2]R_Est_Q4_5!H213</f>
        <v>0.35347215402110832</v>
      </c>
      <c r="G19" s="43">
        <f>+[2]R_Est_Q4_5!G213</f>
        <v>0.11555161903124045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f>+[2]R_Est_Q4_5!E214</f>
        <v>18.735439999999997</v>
      </c>
      <c r="E20" s="71">
        <f>+[2]R_Est_Q4_5!F214</f>
        <v>12.79744</v>
      </c>
      <c r="F20" s="278">
        <f>+[2]R_Est_Q4_5!H214</f>
        <v>0.57200375452554419</v>
      </c>
      <c r="G20" s="43">
        <f>+[2]R_Est_Q4_5!G214</f>
        <v>-0.31693944737887114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f>+[2]R_Est_Q4_5!E216</f>
        <v>3625.4281499999997</v>
      </c>
      <c r="E21" s="47">
        <f>+[2]R_Est_Q4_5!F216</f>
        <v>2662.6925599999995</v>
      </c>
      <c r="F21" s="278">
        <f>+[2]R_Est_Q4_5!H216</f>
        <v>0.27655718321562106</v>
      </c>
      <c r="G21" s="43">
        <f>+[2]R_Est_Q4_5!G216</f>
        <v>-0.26555086741961786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f>+[2]R_Est_Q4_5!E218</f>
        <v>880421.49951999984</v>
      </c>
      <c r="E23" s="287">
        <f>+[2]R_Est_Q4_5!F218</f>
        <v>971518.76723000011</v>
      </c>
      <c r="F23" s="288">
        <f>+[2]R_Est_Q4_5!H218</f>
        <v>0.50478411357770037</v>
      </c>
      <c r="G23" s="288">
        <f>+[2]R_Est_Q4_5!G218</f>
        <v>0.10347006264575076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(janeiro-julho)","TABLE VI - Regional Gov. expenditure budget execution (january-july)")</f>
        <v>QUADRO VI - Execução orçamental das despesas do Governo Regional (janeiro-julho)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2024</v>
      </c>
      <c r="E3" s="330">
        <v>2025</v>
      </c>
      <c r="F3" s="153">
        <v>2024</v>
      </c>
      <c r="G3" s="153">
        <v>2025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f>+'[2]D_Est ECO_Q6'!F8</f>
        <v>773128.65572000016</v>
      </c>
      <c r="E5" s="253">
        <f>+'[2]D_Est ECO_Q6'!H8</f>
        <v>809499.63927999942</v>
      </c>
      <c r="F5" s="253">
        <f>+'[2]D_Est ECO_Q6'!I8</f>
        <v>49.720752321919385</v>
      </c>
      <c r="G5" s="253">
        <f>+'[2]D_Est ECO_Q6'!J8</f>
        <v>48.407647705633536</v>
      </c>
      <c r="H5" s="253">
        <f>+'[2]D_Est ECO_Q6'!L8</f>
        <v>4.704389533476502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f>+'[2]D_Est ECO_Q6'!F9</f>
        <v>262478.27671000012</v>
      </c>
      <c r="E6" s="74">
        <f>+'[2]D_Est ECO_Q6'!H9</f>
        <v>276637.14818999969</v>
      </c>
      <c r="F6" s="74">
        <f>+'[2]D_Est ECO_Q6'!I9</f>
        <v>54.408626410446125</v>
      </c>
      <c r="G6" s="74">
        <f>+'[2]D_Est ECO_Q6'!J9</f>
        <v>54.509003979710556</v>
      </c>
      <c r="H6" s="254">
        <f>+'[2]D_Est ECO_Q6'!L9</f>
        <v>5.3943022094902862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f>+'[2]D_Est ECO_Q6'!F10</f>
        <v>215071.84971000033</v>
      </c>
      <c r="E7" s="75">
        <f>+'[2]D_Est ECO_Q6'!H10</f>
        <v>218246.95091999968</v>
      </c>
      <c r="F7" s="75">
        <f>+'[2]D_Est ECO_Q6'!I10</f>
        <v>55.377744306749207</v>
      </c>
      <c r="G7" s="75">
        <f>+'[2]D_Est ECO_Q6'!J10</f>
        <v>55.102098386399589</v>
      </c>
      <c r="H7" s="254">
        <f>+'[2]D_Est ECO_Q6'!L10</f>
        <v>1.4762979042959887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f>+'[2]D_Est ECO_Q6'!F11</f>
        <v>2686.5562999999988</v>
      </c>
      <c r="E8" s="75">
        <f>+'[2]D_Est ECO_Q6'!H11</f>
        <v>11122.649190000002</v>
      </c>
      <c r="F8" s="75">
        <f>+'[2]D_Est ECO_Q6'!I11</f>
        <v>33.751750368164629</v>
      </c>
      <c r="G8" s="75">
        <f>+'[2]D_Est ECO_Q6'!J11</f>
        <v>75.294996661272734</v>
      </c>
      <c r="H8" s="254">
        <f>+'[2]D_Est ECO_Q6'!L11</f>
        <v>314.0113940660766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f>+'[2]D_Est ECO_Q6'!F12</f>
        <v>44719.870699999985</v>
      </c>
      <c r="E9" s="75">
        <f>+'[2]D_Est ECO_Q6'!H12</f>
        <v>47267.548079999986</v>
      </c>
      <c r="F9" s="75">
        <f>+'[2]D_Est ECO_Q6'!I12</f>
        <v>51.946559729237741</v>
      </c>
      <c r="G9" s="75">
        <f>+'[2]D_Est ECO_Q6'!J12</f>
        <v>48.901964198015314</v>
      </c>
      <c r="H9" s="254">
        <f>+'[2]D_Est ECO_Q6'!L12</f>
        <v>5.6969694682055554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f>+'[2]D_Est ECO_Q6'!F13</f>
        <v>81949.673419999977</v>
      </c>
      <c r="E10" s="75">
        <f>+'[2]D_Est ECO_Q6'!H13</f>
        <v>76386.499210000009</v>
      </c>
      <c r="F10" s="75">
        <f>+'[2]D_Est ECO_Q6'!I13</f>
        <v>38.297155868494016</v>
      </c>
      <c r="G10" s="75">
        <f>+'[2]D_Est ECO_Q6'!J13</f>
        <v>34.234754445068283</v>
      </c>
      <c r="H10" s="254">
        <f>+'[2]D_Est ECO_Q6'!L13</f>
        <v>-6.7885251738443966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f>+'[2]D_Est ECO_Q6'!F14</f>
        <v>88457.563079999978</v>
      </c>
      <c r="E11" s="75">
        <f>+'[2]D_Est ECO_Q6'!H14</f>
        <v>83592.843750000044</v>
      </c>
      <c r="F11" s="75">
        <f>+'[2]D_Est ECO_Q6'!I14</f>
        <v>60.255497896871226</v>
      </c>
      <c r="G11" s="75">
        <f>+'[2]D_Est ECO_Q6'!J14</f>
        <v>60.681304204259057</v>
      </c>
      <c r="H11" s="254">
        <f>+'[2]D_Est ECO_Q6'!L14</f>
        <v>-5.4994950805962626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f>+'[2]D_Est ECO_Q6'!F15</f>
        <v>323821.4258400001</v>
      </c>
      <c r="E12" s="74">
        <f>+'[2]D_Est ECO_Q6'!H15</f>
        <v>371183.52674999979</v>
      </c>
      <c r="F12" s="74">
        <f>+'[2]D_Est ECO_Q6'!I15</f>
        <v>48.734704995781023</v>
      </c>
      <c r="G12" s="74">
        <f>+'[2]D_Est ECO_Q6'!J15</f>
        <v>47.385347111322922</v>
      </c>
      <c r="H12" s="254">
        <f>+'[2]D_Est ECO_Q6'!L15</f>
        <v>14.625993566405104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f>+'[2]D_Est ECO_Q6'!F16</f>
        <v>278600.95452000009</v>
      </c>
      <c r="E13" s="74">
        <f>+'[2]D_Est ECO_Q6'!H16</f>
        <v>329123.74642999977</v>
      </c>
      <c r="F13" s="74">
        <f>+'[2]D_Est ECO_Q6'!I16</f>
        <v>50.385890672208134</v>
      </c>
      <c r="G13" s="74">
        <f>+'[2]D_Est ECO_Q6'!J16</f>
        <v>51.235732732994499</v>
      </c>
      <c r="H13" s="254">
        <f>+'[2]D_Est ECO_Q6'!L16</f>
        <v>18.13446475696578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f>+'[2]D_Est ECO_Q6'!F17</f>
        <v>105.28400000000001</v>
      </c>
      <c r="E14" s="75">
        <f>+'[2]D_Est ECO_Q6'!H17</f>
        <v>0</v>
      </c>
      <c r="F14" s="74">
        <f>+'[2]D_Est ECO_Q6'!I17</f>
        <v>21.930785670542459</v>
      </c>
      <c r="G14" s="74">
        <f>+'[2]D_Est ECO_Q6'!J17</f>
        <v>0</v>
      </c>
      <c r="H14" s="254">
        <f>+'[2]D_Est ECO_Q6'!L17</f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f>+'[2]D_Est ECO_Q6'!F18</f>
        <v>278495.6705200001</v>
      </c>
      <c r="E15" s="75">
        <f>+'[2]D_Est ECO_Q6'!H18</f>
        <v>329123.74642999977</v>
      </c>
      <c r="F15" s="75">
        <f>+'[2]D_Est ECO_Q6'!I18</f>
        <v>50.410617701852289</v>
      </c>
      <c r="G15" s="75">
        <f>+'[2]D_Est ECO_Q6'!J18</f>
        <v>51.267014740790565</v>
      </c>
      <c r="H15" s="254">
        <f>+'[2]D_Est ECO_Q6'!L18</f>
        <v>18.179124944911422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f>+'[2]D_Est ECO_Q6'!F19</f>
        <v>0</v>
      </c>
      <c r="E16" s="75">
        <f>+'[2]D_Est ECO_Q6'!H19</f>
        <v>0</v>
      </c>
      <c r="F16" s="75">
        <f>+'[2]D_Est ECO_Q6'!I19</f>
        <v>0</v>
      </c>
      <c r="G16" s="75">
        <f>+'[2]D_Est ECO_Q6'!J19</f>
        <v>0</v>
      </c>
      <c r="H16" s="254" t="str">
        <f>+'[2]D_Est ECO_Q6'!L19</f>
        <v>-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f>+'[2]D_Est ECO_Q6'!F20</f>
        <v>0</v>
      </c>
      <c r="E17" s="72">
        <f>+'[2]D_Est ECO_Q6'!H20</f>
        <v>0</v>
      </c>
      <c r="F17" s="72">
        <f>+'[2]D_Est ECO_Q6'!I20</f>
        <v>0</v>
      </c>
      <c r="G17" s="72">
        <f>+'[2]D_Est ECO_Q6'!J20</f>
        <v>0</v>
      </c>
      <c r="H17" s="77" t="str">
        <f>+'[2]D_Est ECO_Q6'!L20</f>
        <v>-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f>+'[2]D_Est ECO_Q6'!F21</f>
        <v>45220.471320000019</v>
      </c>
      <c r="E18" s="75">
        <f>+'[2]D_Est ECO_Q6'!H21</f>
        <v>42059.780320000013</v>
      </c>
      <c r="F18" s="72">
        <f>+'[2]D_Est ECO_Q6'!I21</f>
        <v>40.548081794438197</v>
      </c>
      <c r="G18" s="72">
        <f>+'[2]D_Est ECO_Q6'!J21</f>
        <v>29.838464676269876</v>
      </c>
      <c r="H18" s="77">
        <f>+'[2]D_Est ECO_Q6'!L21</f>
        <v>-6.9895136157108171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f>+'[2]D_Est ECO_Q6'!F27</f>
        <v>15885.097679999997</v>
      </c>
      <c r="E19" s="72">
        <f>+'[2]D_Est ECO_Q6'!H27</f>
        <v>1207.6956400000001</v>
      </c>
      <c r="F19" s="72">
        <f>+'[2]D_Est ECO_Q6'!I27</f>
        <v>35.826901983499063</v>
      </c>
      <c r="G19" s="72">
        <f>+'[2]D_Est ECO_Q6'!J27</f>
        <v>8.417106085749273</v>
      </c>
      <c r="H19" s="77">
        <f>+'[2]D_Est ECO_Q6'!L27</f>
        <v>-92.39730428903475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f>+'[2]D_Est ECO_Q6'!F28</f>
        <v>536.61899000000005</v>
      </c>
      <c r="E20" s="72">
        <f>+'[2]D_Est ECO_Q6'!H28</f>
        <v>491.92574000000008</v>
      </c>
      <c r="F20" s="72">
        <f>+'[2]D_Est ECO_Q6'!I28</f>
        <v>18.268489978559284</v>
      </c>
      <c r="G20" s="72">
        <f>+'[2]D_Est ECO_Q6'!J28</f>
        <v>7.9499295387698385</v>
      </c>
      <c r="H20" s="77">
        <f>+'[2]D_Est ECO_Q6'!L28</f>
        <v>-8.3286746896527042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f>+'[2]D_Est ECO_Q6'!F30</f>
        <v>684671.09264000016</v>
      </c>
      <c r="E22" s="78">
        <f>+'[2]D_Est ECO_Q6'!H30</f>
        <v>725906.79552999942</v>
      </c>
      <c r="F22" s="78">
        <f>+'[2]D_Est ECO_Q6'!I30</f>
        <v>48.622461654403907</v>
      </c>
      <c r="G22" s="78">
        <f>+'[2]D_Est ECO_Q6'!J30</f>
        <v>47.305799713388794</v>
      </c>
      <c r="H22" s="76">
        <f>+'[2]D_Est ECO_Q6'!L30</f>
        <v>6.0227024820048856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f>+'[2]D_Est ECO_Q6'!F32</f>
        <v>58174.936849999976</v>
      </c>
      <c r="E24" s="78">
        <f>+'[2]D_Est ECO_Q6'!H32</f>
        <v>72089.801489999954</v>
      </c>
      <c r="F24" s="78">
        <f>+'[2]D_Est ECO_Q6'!I32</f>
        <v>19.221545891805338</v>
      </c>
      <c r="G24" s="78">
        <f>+'[2]D_Est ECO_Q6'!J32</f>
        <v>20.907943350947541</v>
      </c>
      <c r="H24" s="76">
        <f>+'[2]D_Est ECO_Q6'!L32</f>
        <v>23.919002569574744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f>+'[2]D_Est ECO_Q6'!F33</f>
        <v>42838.890539999971</v>
      </c>
      <c r="E25" s="72">
        <f>+'[2]D_Est ECO_Q6'!H33</f>
        <v>36427.195279999964</v>
      </c>
      <c r="F25" s="72">
        <f>+'[2]D_Est ECO_Q6'!I33</f>
        <v>22.017326316559313</v>
      </c>
      <c r="G25" s="72">
        <f>+'[2]D_Est ECO_Q6'!J33</f>
        <v>22.27887238648719</v>
      </c>
      <c r="H25" s="77">
        <f>+'[2]D_Est ECO_Q6'!L33</f>
        <v>-14.966996528570723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f>+'[2]D_Est ECO_Q6'!F34</f>
        <v>15336.046310000003</v>
      </c>
      <c r="E26" s="59">
        <f>+'[2]D_Est ECO_Q6'!H34</f>
        <v>35662.606209999998</v>
      </c>
      <c r="F26" s="59">
        <f>+'[2]D_Est ECO_Q6'!I34</f>
        <v>14.18876622629382</v>
      </c>
      <c r="G26" s="59">
        <f>+'[2]D_Est ECO_Q6'!J34</f>
        <v>19.703246270944188</v>
      </c>
      <c r="H26" s="77">
        <f>+'[2]D_Est ECO_Q6'!L34</f>
        <v>132.54107016321333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f>+'[2]D_Est ECO_Q6'!F35</f>
        <v>14024.436820000003</v>
      </c>
      <c r="E27" s="59">
        <f>+'[2]D_Est ECO_Q6'!H35</f>
        <v>29295.771720000001</v>
      </c>
      <c r="F27" s="59">
        <f>+'[2]D_Est ECO_Q6'!I35</f>
        <v>19.636403795392528</v>
      </c>
      <c r="G27" s="59">
        <f>+'[2]D_Est ECO_Q6'!J35</f>
        <v>27.369151245232743</v>
      </c>
      <c r="H27" s="77">
        <f>+'[2]D_Est ECO_Q6'!L35</f>
        <v>108.89089591263883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f>+'[2]D_Est ECO_Q6'!F36</f>
        <v>4852.8693800000001</v>
      </c>
      <c r="E28" s="72">
        <f>+'[2]D_Est ECO_Q6'!H36</f>
        <v>4154.4570699999995</v>
      </c>
      <c r="F28" s="72">
        <f>+'[2]D_Est ECO_Q6'!I36</f>
        <v>63.317354784659742</v>
      </c>
      <c r="G28" s="72">
        <f>+'[2]D_Est ECO_Q6'!J36</f>
        <v>33.503650923591763</v>
      </c>
      <c r="H28" s="77">
        <f>+'[2]D_Est ECO_Q6'!L36</f>
        <v>-14.391739305375669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f>+'[2]D_Est ECO_Q6'!F37</f>
        <v>8700.7880800000021</v>
      </c>
      <c r="E29" s="72">
        <f>+'[2]D_Est ECO_Q6'!H37</f>
        <v>25141.31465</v>
      </c>
      <c r="F29" s="72">
        <f>+'[2]D_Est ECO_Q6'!I37</f>
        <v>15.112287902401391</v>
      </c>
      <c r="G29" s="72">
        <f>+'[2]D_Est ECO_Q6'!J37</f>
        <v>29.43180211990142</v>
      </c>
      <c r="H29" s="77">
        <f>+'[2]D_Est ECO_Q6'!L37</f>
        <v>188.95445353727078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f>+'[2]D_Est ECO_Q6'!F38</f>
        <v>470.77936</v>
      </c>
      <c r="E30" s="72">
        <f>+'[2]D_Est ECO_Q6'!H38</f>
        <v>0</v>
      </c>
      <c r="F30" s="72">
        <f>+'[2]D_Est ECO_Q6'!I38</f>
        <v>7.6153528232149688</v>
      </c>
      <c r="G30" s="72">
        <f>+'[2]D_Est ECO_Q6'!J38</f>
        <v>0</v>
      </c>
      <c r="H30" s="77">
        <f>+'[2]D_Est ECO_Q6'!L38</f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f>+'[2]D_Est ECO_Q6'!F46</f>
        <v>0</v>
      </c>
      <c r="E31" s="75">
        <f>+'[2]D_Est ECO_Q6'!H46</f>
        <v>0</v>
      </c>
      <c r="F31" s="75">
        <f>+'[2]D_Est ECO_Q6'!I46</f>
        <v>0</v>
      </c>
      <c r="G31" s="75">
        <f>+'[2]D_Est ECO_Q6'!J46</f>
        <v>0</v>
      </c>
      <c r="H31" s="77">
        <f>+'[2]D_Est ECO_Q6'!L46</f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f>+'[2]D_Est ECO_Q6'!F48</f>
        <v>831303.5925700001</v>
      </c>
      <c r="E33" s="142">
        <f>+'[2]D_Est ECO_Q6'!H48</f>
        <v>881589.4407699994</v>
      </c>
      <c r="F33" s="143">
        <f>+'[2]D_Est ECO_Q6'!I48</f>
        <v>44.751571706439194</v>
      </c>
      <c r="G33" s="143">
        <f>+'[2]D_Est ECO_Q6'!J48</f>
        <v>43.706829424658757</v>
      </c>
      <c r="H33" s="141">
        <f>+'[2]D_Est ECO_Q6'!L48</f>
        <v>6.0490353523601517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f>+'[2]D_Est ECO_Q6'!F51</f>
        <v>8246.9103599999999</v>
      </c>
      <c r="E36" s="150">
        <f>+'[2]D_Est ECO_Q6'!H51</f>
        <v>39835.067080000001</v>
      </c>
      <c r="F36" s="150">
        <f>+'[2]D_Est ECO_Q6'!I51</f>
        <v>17.311515618570038</v>
      </c>
      <c r="G36" s="150">
        <f>+'[2]D_Est ECO_Q6'!J51</f>
        <v>72.278077382065774</v>
      </c>
      <c r="H36" s="128">
        <f>+'[2]D_Est ECO_Q6'!L51</f>
        <v>383.03019362514328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f>+'[2]D_Est ECO_Q6'!F52</f>
        <v>179416.6845</v>
      </c>
      <c r="E37" s="150">
        <f>+'[2]D_Est ECO_Q6'!H52</f>
        <v>393394.63079999998</v>
      </c>
      <c r="F37" s="150">
        <f>+'[2]D_Est ECO_Q6'!I52</f>
        <v>67.761417309220462</v>
      </c>
      <c r="G37" s="150">
        <f>+'[2]D_Est ECO_Q6'!J52</f>
        <v>84.835820692875103</v>
      </c>
      <c r="H37" s="128">
        <f>+'[2]D_Est ECO_Q6'!L52</f>
        <v>119.26312588838412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(janeiro-julho)","TABLE VII - Regional Gov. expenditure by functional classification (january-july)")</f>
        <v>QUADRO VII - Despesa do Governo Regional, por classificação funcional (janeiro-julho)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2024</v>
      </c>
      <c r="E3" s="333">
        <v>2025</v>
      </c>
      <c r="F3" s="334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f>+[2]D_Est_Func_Q7!D8</f>
        <v>141673.70109000005</v>
      </c>
      <c r="E5" s="34">
        <f>+[2]D_Est_Func_Q7!E8</f>
        <v>143565.64086000004</v>
      </c>
      <c r="F5" s="34">
        <f>+[2]D_Est_Func_Q7!F8</f>
        <v>16.284863931061437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f>+[2]D_Est_Func_Q7!D9</f>
        <v>0</v>
      </c>
      <c r="E6" s="34">
        <f>+[2]D_Est_Func_Q7!E9</f>
        <v>0</v>
      </c>
      <c r="F6" s="34">
        <f>+[2]D_Est_Func_Q7!F9</f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f>+[2]D_Est_Func_Q7!D10</f>
        <v>6687.8758299999981</v>
      </c>
      <c r="E7" s="34">
        <f>+[2]D_Est_Func_Q7!E10</f>
        <v>7599.4107000000022</v>
      </c>
      <c r="F7" s="34">
        <f>+[2]D_Est_Func_Q7!F10</f>
        <v>0.86201244576642166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f>+[2]D_Est_Func_Q7!D11</f>
        <v>133743.71746000001</v>
      </c>
      <c r="E8" s="34">
        <f>+[2]D_Est_Func_Q7!E11</f>
        <v>122382.07679000002</v>
      </c>
      <c r="F8" s="34">
        <f>+[2]D_Est_Func_Q7!F11</f>
        <v>13.881980787236822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f>+[2]D_Est_Func_Q7!D12</f>
        <v>10145.166959999999</v>
      </c>
      <c r="E9" s="34">
        <f>+[2]D_Est_Func_Q7!E12</f>
        <v>4865.7923600000004</v>
      </c>
      <c r="F9" s="34">
        <f>+[2]D_Est_Func_Q7!F12</f>
        <v>0.55193405625980563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f>+[2]D_Est_Func_Q7!D13</f>
        <v>31665.238509999999</v>
      </c>
      <c r="E10" s="34">
        <f>+[2]D_Est_Func_Q7!E13</f>
        <v>44981.853899999973</v>
      </c>
      <c r="F10" s="34">
        <f>+[2]D_Est_Func_Q7!F13</f>
        <v>5.1023585151736599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f>+[2]D_Est_Func_Q7!D14</f>
        <v>239844.92356000005</v>
      </c>
      <c r="E11" s="34">
        <f>+[2]D_Est_Func_Q7!E14</f>
        <v>272199.33757000003</v>
      </c>
      <c r="F11" s="34">
        <f>+[2]D_Est_Func_Q7!F14</f>
        <v>30.875975253543743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f>+[2]D_Est_Func_Q7!D15</f>
        <v>15358.642169999988</v>
      </c>
      <c r="E12" s="34">
        <f>+[2]D_Est_Func_Q7!E15</f>
        <v>16794.586909999995</v>
      </c>
      <c r="F12" s="34">
        <f>+[2]D_Est_Func_Q7!F15</f>
        <v>1.9050349440813643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f>+[2]D_Est_Func_Q7!D16</f>
        <v>240962.14330999952</v>
      </c>
      <c r="E13" s="34">
        <f>+[2]D_Est_Func_Q7!E16</f>
        <v>253575.98108000038</v>
      </c>
      <c r="F13" s="34">
        <f>+[2]D_Est_Func_Q7!F16</f>
        <v>28.763500259091266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f>+[2]D_Est_Func_Q7!D17</f>
        <v>11222.183679999998</v>
      </c>
      <c r="E14" s="34">
        <f>+[2]D_Est_Func_Q7!E17</f>
        <v>15624.760600000003</v>
      </c>
      <c r="F14" s="34">
        <f>+[2]D_Est_Func_Q7!F17</f>
        <v>1.7723398077854673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f>+[2]D_Est_Func_Q7!D19</f>
        <v>831303.59256999963</v>
      </c>
      <c r="E17" s="145">
        <f>+[2]D_Est_Func_Q7!E19</f>
        <v>881589.44077000057</v>
      </c>
      <c r="F17" s="145">
        <f>+[2]D_Est_Func_Q7!F19</f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f>+[2]D_Est_Func_Q7!D22</f>
        <v>8246.9103599999999</v>
      </c>
      <c r="E20" s="152">
        <f>+[2]D_Est_Func_Q7!E22</f>
        <v>39835.067080000001</v>
      </c>
      <c r="F20" s="152">
        <f>+[2]D_Est_Func_Q7!F22</f>
        <v>4.5185508398566041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f>+[2]D_Est_Func_Q7!D23</f>
        <v>179416.6845</v>
      </c>
      <c r="E21" s="283">
        <f>+[2]D_Est_Func_Q7!E23</f>
        <v>393394.63079999998</v>
      </c>
      <c r="F21" s="283">
        <f>+[2]D_Est_Func_Q7!F23</f>
        <v>44.623337418424619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2025-08-29T08:10:24Z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