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EsteLivro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hugo.costa\Disco\Boletim mensal\2026\Julho\"/>
    </mc:Choice>
  </mc:AlternateContent>
  <xr:revisionPtr revIDLastSave="0" documentId="13_ncr:1_{81F380B4-4AE5-4A7B-8AF0-BE054C3EAF87}" xr6:coauthVersionLast="47" xr6:coauthVersionMax="47" xr10:uidLastSave="{00000000-0000-0000-0000-000000000000}"/>
  <bookViews>
    <workbookView xWindow="-120" yWindow="-120" windowWidth="29040" windowHeight="15720" tabRatio="953" firstSheet="4" activeTab="15" xr2:uid="{00000000-000D-0000-FFFF-FFFF00000000}"/>
  </bookViews>
  <sheets>
    <sheet name="CAPA ENG" sheetId="59" r:id="rId1"/>
    <sheet name="Índice" sheetId="54" r:id="rId2"/>
    <sheet name="Q1_Consolidado" sheetId="32" r:id="rId3"/>
    <sheet name="Q2_Global_Est" sheetId="8" r:id="rId4"/>
    <sheet name="Q3_Global_M" sheetId="60" r:id="rId5"/>
    <sheet name="Q4_ R_fiscal" sheetId="9" r:id="rId6"/>
    <sheet name="Q5_R_n_fiscal" sheetId="50" r:id="rId7"/>
    <sheet name="Q6_D_Est ECO" sheetId="10" r:id="rId8"/>
    <sheet name="Q7_D_Est_Func" sheetId="11" r:id="rId9"/>
    <sheet name="Q8_D_Est_Org" sheetId="12" r:id="rId10"/>
    <sheet name="Q9_Saldo_Global EPR" sheetId="39" r:id="rId11"/>
    <sheet name="Q10_SFA " sheetId="13" r:id="rId12"/>
    <sheet name="Q11_SFA acumulado" sheetId="51" r:id="rId13"/>
    <sheet name="Q12_SFA Mes" sheetId="61" r:id="rId14"/>
    <sheet name="Q_13_14_15_16_Compromissos" sheetId="38" r:id="rId15"/>
    <sheet name="Pagamentos_Atraso " sheetId="53" r:id="rId16"/>
  </sheets>
  <definedNames>
    <definedName name="_Order1" hidden="1">255</definedName>
    <definedName name="_Order2" hidden="1">255</definedName>
    <definedName name="anscount" hidden="1">1</definedName>
    <definedName name="_xlnm.Print_Area" localSheetId="0">'CAPA ENG'!$A$1:$M$68</definedName>
    <definedName name="_xlnm.Print_Area" localSheetId="1">Índice!$A$1:$D$20</definedName>
    <definedName name="_xlnm.Print_Area" localSheetId="15">'Pagamentos_Atraso '!$C$1:$C$67</definedName>
    <definedName name="_xlnm.Print_Area" localSheetId="14">Q_13_14_15_16_Compromissos!$C$1:$I$48</definedName>
    <definedName name="_xlnm.Print_Area" localSheetId="2">Q1_Consolidado!$C$1:$H$53</definedName>
    <definedName name="_xlnm.Print_Area" localSheetId="11">'Q10_SFA '!$C$1:$F$12</definedName>
    <definedName name="_xlnm.Print_Area" localSheetId="12">'Q11_SFA acumulado'!$C$1:$F$44</definedName>
    <definedName name="_xlnm.Print_Area" localSheetId="13">'Q12_SFA Mes'!$C$1:$F$32</definedName>
    <definedName name="_xlnm.Print_Area" localSheetId="3">Q2_Global_Est!$C$1:$F$38</definedName>
    <definedName name="_xlnm.Print_Area" localSheetId="4">Q3_Global_M!$C$1:$F$33</definedName>
    <definedName name="_xlnm.Print_Area" localSheetId="5">'Q4_ R_fiscal'!$C$1:$F$24</definedName>
    <definedName name="_xlnm.Print_Area" localSheetId="6">Q5_R_n_fiscal!$C$1:$F$25</definedName>
    <definedName name="_xlnm.Print_Area" localSheetId="7">'Q6_D_Est ECO'!$C$1:$H$39</definedName>
    <definedName name="_xlnm.Print_Area" localSheetId="8">Q7_D_Est_Func!$C$1:$F$22</definedName>
    <definedName name="_xlnm.Print_Area" localSheetId="9">Q8_D_Est_Org!$C$1:$N$45</definedName>
    <definedName name="_xlnm.Print_Area" localSheetId="10">'Q9_Saldo_Global EPR'!$C$1:$E$7</definedName>
    <definedName name="CLASS_ECO">#REF!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  <definedName name="_xlnm.Print_Titles" localSheetId="7">'Q6_D_Est ECO'!$C:$C</definedName>
    <definedName name="_xlnm.Print_Titles" localSheetId="9">Q8_D_Est_Org!$C:$C</definedName>
    <definedName name="Z_0011D0C0_6BC7_4DE9_8F83_86F2D0A38DF4_.wvu.Cols" localSheetId="11" hidden="1">'Q10_SFA '!$Q:$Q</definedName>
    <definedName name="Z_0011D0C0_6BC7_4DE9_8F83_86F2D0A38DF4_.wvu.Cols" localSheetId="12" hidden="1">'Q11_SFA acumulado'!#REF!</definedName>
    <definedName name="Z_0011D0C0_6BC7_4DE9_8F83_86F2D0A38DF4_.wvu.Cols" localSheetId="13" hidden="1">'Q12_SFA Mes'!#REF!</definedName>
    <definedName name="Z_0011D0C0_6BC7_4DE9_8F83_86F2D0A38DF4_.wvu.Cols" localSheetId="5" hidden="1">'Q4_ R_fiscal'!$D:$D</definedName>
    <definedName name="Z_0011D0C0_6BC7_4DE9_8F83_86F2D0A38DF4_.wvu.Cols" localSheetId="6" hidden="1">Q5_R_n_fiscal!$D:$D</definedName>
    <definedName name="Z_0011D0C0_6BC7_4DE9_8F83_86F2D0A38DF4_.wvu.Cols" localSheetId="7" hidden="1">'Q6_D_Est ECO'!#REF!</definedName>
    <definedName name="Z_0011D0C0_6BC7_4DE9_8F83_86F2D0A38DF4_.wvu.PrintArea" localSheetId="11" hidden="1">'Q10_SFA '!$C$1:$R$12</definedName>
    <definedName name="Z_0011D0C0_6BC7_4DE9_8F83_86F2D0A38DF4_.wvu.PrintArea" localSheetId="12" hidden="1">'Q11_SFA acumulado'!$C$1:$F$45</definedName>
    <definedName name="Z_0011D0C0_6BC7_4DE9_8F83_86F2D0A38DF4_.wvu.PrintArea" localSheetId="13" hidden="1">'Q12_SFA Mes'!$C$1:$F$33</definedName>
    <definedName name="Z_0011D0C0_6BC7_4DE9_8F83_86F2D0A38DF4_.wvu.PrintArea" localSheetId="3" hidden="1">Q2_Global_Est!$B$1:$H$37</definedName>
    <definedName name="Z_0011D0C0_6BC7_4DE9_8F83_86F2D0A38DF4_.wvu.PrintArea" localSheetId="4" hidden="1">Q3_Global_M!$B$1:$H$32</definedName>
    <definedName name="Z_0011D0C0_6BC7_4DE9_8F83_86F2D0A38DF4_.wvu.PrintArea" localSheetId="5" hidden="1">'Q4_ R_fiscal'!#REF!</definedName>
    <definedName name="Z_0011D0C0_6BC7_4DE9_8F83_86F2D0A38DF4_.wvu.PrintArea" localSheetId="6" hidden="1">Q5_R_n_fiscal!#REF!</definedName>
    <definedName name="Z_0011D0C0_6BC7_4DE9_8F83_86F2D0A38DF4_.wvu.PrintArea" localSheetId="7" hidden="1">'Q6_D_Est ECO'!$B$1:$H$40</definedName>
    <definedName name="Z_0011D0C0_6BC7_4DE9_8F83_86F2D0A38DF4_.wvu.PrintArea" localSheetId="8" hidden="1">Q7_D_Est_Func!$B$1:$F$22</definedName>
    <definedName name="Z_0011D0C0_6BC7_4DE9_8F83_86F2D0A38DF4_.wvu.PrintArea" localSheetId="9" hidden="1">Q8_D_Est_Org!$B$1:$AE$46</definedName>
    <definedName name="Z_0011D0C0_6BC7_4DE9_8F83_86F2D0A38DF4_.wvu.PrintTitles" localSheetId="7" hidden="1">'Q6_D_Est ECO'!$C:$C</definedName>
    <definedName name="Z_0011D0C0_6BC7_4DE9_8F83_86F2D0A38DF4_.wvu.PrintTitles" localSheetId="9" hidden="1">Q8_D_Est_Org!$C:$C</definedName>
    <definedName name="Z_2EA2D52B_13B2_48C6_A647_E974628AB287_.wvu.Cols" localSheetId="11" hidden="1">'Q10_SFA '!$Q:$Q</definedName>
    <definedName name="Z_2EA2D52B_13B2_48C6_A647_E974628AB287_.wvu.Cols" localSheetId="12" hidden="1">'Q11_SFA acumulado'!#REF!</definedName>
    <definedName name="Z_2EA2D52B_13B2_48C6_A647_E974628AB287_.wvu.Cols" localSheetId="13" hidden="1">'Q12_SFA Mes'!#REF!</definedName>
    <definedName name="Z_2EA2D52B_13B2_48C6_A647_E974628AB287_.wvu.Cols" localSheetId="5" hidden="1">'Q4_ R_fiscal'!$D:$D</definedName>
    <definedName name="Z_2EA2D52B_13B2_48C6_A647_E974628AB287_.wvu.Cols" localSheetId="6" hidden="1">Q5_R_n_fiscal!$D:$D</definedName>
    <definedName name="Z_2EA2D52B_13B2_48C6_A647_E974628AB287_.wvu.Cols" localSheetId="7" hidden="1">'Q6_D_Est ECO'!#REF!</definedName>
    <definedName name="Z_2EA2D52B_13B2_48C6_A647_E974628AB287_.wvu.PrintArea" localSheetId="11" hidden="1">'Q10_SFA '!$C$1:$R$12</definedName>
    <definedName name="Z_2EA2D52B_13B2_48C6_A647_E974628AB287_.wvu.PrintArea" localSheetId="12" hidden="1">'Q11_SFA acumulado'!$C$1:$F$45</definedName>
    <definedName name="Z_2EA2D52B_13B2_48C6_A647_E974628AB287_.wvu.PrintArea" localSheetId="13" hidden="1">'Q12_SFA Mes'!$C$1:$F$33</definedName>
    <definedName name="Z_2EA2D52B_13B2_48C6_A647_E974628AB287_.wvu.PrintArea" localSheetId="3" hidden="1">Q2_Global_Est!$B$1:$H$37</definedName>
    <definedName name="Z_2EA2D52B_13B2_48C6_A647_E974628AB287_.wvu.PrintArea" localSheetId="4" hidden="1">Q3_Global_M!$B$1:$H$32</definedName>
    <definedName name="Z_2EA2D52B_13B2_48C6_A647_E974628AB287_.wvu.PrintArea" localSheetId="5" hidden="1">'Q4_ R_fiscal'!#REF!</definedName>
    <definedName name="Z_2EA2D52B_13B2_48C6_A647_E974628AB287_.wvu.PrintArea" localSheetId="6" hidden="1">Q5_R_n_fiscal!#REF!</definedName>
    <definedName name="Z_2EA2D52B_13B2_48C6_A647_E974628AB287_.wvu.PrintArea" localSheetId="7" hidden="1">'Q6_D_Est ECO'!$B$1:$H$40</definedName>
    <definedName name="Z_2EA2D52B_13B2_48C6_A647_E974628AB287_.wvu.PrintArea" localSheetId="8" hidden="1">Q7_D_Est_Func!$B$1:$F$22</definedName>
    <definedName name="Z_2EA2D52B_13B2_48C6_A647_E974628AB287_.wvu.PrintArea" localSheetId="9" hidden="1">Q8_D_Est_Org!$B$1:$AE$46</definedName>
    <definedName name="Z_2EA2D52B_13B2_48C6_A647_E974628AB287_.wvu.PrintTitles" localSheetId="7" hidden="1">'Q6_D_Est ECO'!$C:$C</definedName>
    <definedName name="Z_2EA2D52B_13B2_48C6_A647_E974628AB287_.wvu.PrintTitles" localSheetId="9" hidden="1">Q8_D_Est_Org!$C:$C</definedName>
    <definedName name="Z_397AD331_8EE9_49A3_85C5_CAAF9519E963_.wvu.Cols" localSheetId="11" hidden="1">'Q10_SFA '!$Q:$Q</definedName>
    <definedName name="Z_397AD331_8EE9_49A3_85C5_CAAF9519E963_.wvu.Cols" localSheetId="12" hidden="1">'Q11_SFA acumulado'!#REF!</definedName>
    <definedName name="Z_397AD331_8EE9_49A3_85C5_CAAF9519E963_.wvu.Cols" localSheetId="13" hidden="1">'Q12_SFA Mes'!#REF!</definedName>
    <definedName name="Z_397AD331_8EE9_49A3_85C5_CAAF9519E963_.wvu.Cols" localSheetId="5" hidden="1">'Q4_ R_fiscal'!$D:$D</definedName>
    <definedName name="Z_397AD331_8EE9_49A3_85C5_CAAF9519E963_.wvu.Cols" localSheetId="6" hidden="1">Q5_R_n_fiscal!$D:$D</definedName>
    <definedName name="Z_397AD331_8EE9_49A3_85C5_CAAF9519E963_.wvu.Cols" localSheetId="7" hidden="1">'Q6_D_Est ECO'!#REF!</definedName>
    <definedName name="Z_397AD331_8EE9_49A3_85C5_CAAF9519E963_.wvu.Cols" localSheetId="9" hidden="1">Q8_D_Est_Org!$O:$AC</definedName>
    <definedName name="Z_397AD331_8EE9_49A3_85C5_CAAF9519E963_.wvu.PrintArea" localSheetId="11" hidden="1">'Q10_SFA '!$C$1:$R$12</definedName>
    <definedName name="Z_397AD331_8EE9_49A3_85C5_CAAF9519E963_.wvu.PrintArea" localSheetId="12" hidden="1">'Q11_SFA acumulado'!$C$1:$F$45</definedName>
    <definedName name="Z_397AD331_8EE9_49A3_85C5_CAAF9519E963_.wvu.PrintArea" localSheetId="13" hidden="1">'Q12_SFA Mes'!$C$1:$F$33</definedName>
    <definedName name="Z_397AD331_8EE9_49A3_85C5_CAAF9519E963_.wvu.PrintArea" localSheetId="3" hidden="1">Q2_Global_Est!$B$1:$H$37</definedName>
    <definedName name="Z_397AD331_8EE9_49A3_85C5_CAAF9519E963_.wvu.PrintArea" localSheetId="4" hidden="1">Q3_Global_M!$B$1:$H$32</definedName>
    <definedName name="Z_397AD331_8EE9_49A3_85C5_CAAF9519E963_.wvu.PrintArea" localSheetId="5" hidden="1">'Q4_ R_fiscal'!#REF!</definedName>
    <definedName name="Z_397AD331_8EE9_49A3_85C5_CAAF9519E963_.wvu.PrintArea" localSheetId="6" hidden="1">Q5_R_n_fiscal!#REF!</definedName>
    <definedName name="Z_397AD331_8EE9_49A3_85C5_CAAF9519E963_.wvu.PrintArea" localSheetId="7" hidden="1">'Q6_D_Est ECO'!$B$1:$H$40</definedName>
    <definedName name="Z_397AD331_8EE9_49A3_85C5_CAAF9519E963_.wvu.PrintArea" localSheetId="8" hidden="1">Q7_D_Est_Func!$B$1:$F$22</definedName>
    <definedName name="Z_397AD331_8EE9_49A3_85C5_CAAF9519E963_.wvu.PrintArea" localSheetId="9" hidden="1">Q8_D_Est_Org!$B$1:$AE$46</definedName>
    <definedName name="Z_397AD331_8EE9_49A3_85C5_CAAF9519E963_.wvu.PrintTitles" localSheetId="7" hidden="1">'Q6_D_Est ECO'!$C:$C</definedName>
    <definedName name="Z_397AD331_8EE9_49A3_85C5_CAAF9519E963_.wvu.PrintTitles" localSheetId="9" hidden="1">Q8_D_Est_Org!$C:$C</definedName>
    <definedName name="Z_409D0809_DA86_4C14_803D_2162A19A44FF_.wvu.Cols" localSheetId="11" hidden="1">'Q10_SFA '!$Q:$Q</definedName>
    <definedName name="Z_409D0809_DA86_4C14_803D_2162A19A44FF_.wvu.Cols" localSheetId="12" hidden="1">'Q11_SFA acumulado'!#REF!</definedName>
    <definedName name="Z_409D0809_DA86_4C14_803D_2162A19A44FF_.wvu.Cols" localSheetId="13" hidden="1">'Q12_SFA Mes'!#REF!</definedName>
    <definedName name="Z_409D0809_DA86_4C14_803D_2162A19A44FF_.wvu.Cols" localSheetId="5" hidden="1">'Q4_ R_fiscal'!$D:$D</definedName>
    <definedName name="Z_409D0809_DA86_4C14_803D_2162A19A44FF_.wvu.Cols" localSheetId="6" hidden="1">Q5_R_n_fiscal!$D:$D</definedName>
    <definedName name="Z_409D0809_DA86_4C14_803D_2162A19A44FF_.wvu.Cols" localSheetId="7" hidden="1">'Q6_D_Est ECO'!#REF!</definedName>
    <definedName name="Z_409D0809_DA86_4C14_803D_2162A19A44FF_.wvu.PrintArea" localSheetId="11" hidden="1">'Q10_SFA '!$C$1:$R$12</definedName>
    <definedName name="Z_409D0809_DA86_4C14_803D_2162A19A44FF_.wvu.PrintArea" localSheetId="12" hidden="1">'Q11_SFA acumulado'!$C$1:$F$45</definedName>
    <definedName name="Z_409D0809_DA86_4C14_803D_2162A19A44FF_.wvu.PrintArea" localSheetId="13" hidden="1">'Q12_SFA Mes'!$C$1:$F$33</definedName>
    <definedName name="Z_409D0809_DA86_4C14_803D_2162A19A44FF_.wvu.PrintArea" localSheetId="3" hidden="1">Q2_Global_Est!$B$1:$H$37</definedName>
    <definedName name="Z_409D0809_DA86_4C14_803D_2162A19A44FF_.wvu.PrintArea" localSheetId="4" hidden="1">Q3_Global_M!$B$1:$H$32</definedName>
    <definedName name="Z_409D0809_DA86_4C14_803D_2162A19A44FF_.wvu.PrintArea" localSheetId="5" hidden="1">'Q4_ R_fiscal'!#REF!</definedName>
    <definedName name="Z_409D0809_DA86_4C14_803D_2162A19A44FF_.wvu.PrintArea" localSheetId="6" hidden="1">Q5_R_n_fiscal!#REF!</definedName>
    <definedName name="Z_409D0809_DA86_4C14_803D_2162A19A44FF_.wvu.PrintArea" localSheetId="7" hidden="1">'Q6_D_Est ECO'!$B$1:$H$40</definedName>
    <definedName name="Z_409D0809_DA86_4C14_803D_2162A19A44FF_.wvu.PrintArea" localSheetId="8" hidden="1">Q7_D_Est_Func!$B$1:$F$22</definedName>
    <definedName name="Z_409D0809_DA86_4C14_803D_2162A19A44FF_.wvu.PrintArea" localSheetId="9" hidden="1">Q8_D_Est_Org!$B$1:$AE$46</definedName>
    <definedName name="Z_409D0809_DA86_4C14_803D_2162A19A44FF_.wvu.PrintTitles" localSheetId="7" hidden="1">'Q6_D_Est ECO'!$C:$C</definedName>
    <definedName name="Z_409D0809_DA86_4C14_803D_2162A19A44FF_.wvu.PrintTitles" localSheetId="9" hidden="1">Q8_D_Est_Org!$C:$C</definedName>
    <definedName name="Z_43AB44CB_B133_4B3C_9B24_AA3B4A5A58A7_.wvu.Cols" localSheetId="11" hidden="1">'Q10_SFA '!$Q:$Q</definedName>
    <definedName name="Z_43AB44CB_B133_4B3C_9B24_AA3B4A5A58A7_.wvu.Cols" localSheetId="12" hidden="1">'Q11_SFA acumulado'!#REF!</definedName>
    <definedName name="Z_43AB44CB_B133_4B3C_9B24_AA3B4A5A58A7_.wvu.Cols" localSheetId="13" hidden="1">'Q12_SFA Mes'!#REF!</definedName>
    <definedName name="Z_43AB44CB_B133_4B3C_9B24_AA3B4A5A58A7_.wvu.Cols" localSheetId="7" hidden="1">'Q6_D_Est ECO'!#REF!</definedName>
    <definedName name="Z_43AB44CB_B133_4B3C_9B24_AA3B4A5A58A7_.wvu.Cols" localSheetId="9" hidden="1">Q8_D_Est_Org!$O:$AC</definedName>
    <definedName name="Z_43AB44CB_B133_4B3C_9B24_AA3B4A5A58A7_.wvu.PrintArea" localSheetId="11" hidden="1">'Q10_SFA '!$C$1:$R$12</definedName>
    <definedName name="Z_43AB44CB_B133_4B3C_9B24_AA3B4A5A58A7_.wvu.PrintArea" localSheetId="12" hidden="1">'Q11_SFA acumulado'!$C$1:$F$45</definedName>
    <definedName name="Z_43AB44CB_B133_4B3C_9B24_AA3B4A5A58A7_.wvu.PrintArea" localSheetId="13" hidden="1">'Q12_SFA Mes'!$C$1:$F$33</definedName>
    <definedName name="Z_43AB44CB_B133_4B3C_9B24_AA3B4A5A58A7_.wvu.PrintArea" localSheetId="3" hidden="1">Q2_Global_Est!$B$1:$H$37</definedName>
    <definedName name="Z_43AB44CB_B133_4B3C_9B24_AA3B4A5A58A7_.wvu.PrintArea" localSheetId="4" hidden="1">Q3_Global_M!$B$1:$H$32</definedName>
    <definedName name="Z_43AB44CB_B133_4B3C_9B24_AA3B4A5A58A7_.wvu.PrintArea" localSheetId="5" hidden="1">'Q4_ R_fiscal'!#REF!</definedName>
    <definedName name="Z_43AB44CB_B133_4B3C_9B24_AA3B4A5A58A7_.wvu.PrintArea" localSheetId="6" hidden="1">Q5_R_n_fiscal!#REF!</definedName>
    <definedName name="Z_43AB44CB_B133_4B3C_9B24_AA3B4A5A58A7_.wvu.PrintArea" localSheetId="7" hidden="1">'Q6_D_Est ECO'!$B$1:$H$40</definedName>
    <definedName name="Z_43AB44CB_B133_4B3C_9B24_AA3B4A5A58A7_.wvu.PrintArea" localSheetId="8" hidden="1">Q7_D_Est_Func!$B$1:$F$22</definedName>
    <definedName name="Z_43AB44CB_B133_4B3C_9B24_AA3B4A5A58A7_.wvu.PrintArea" localSheetId="9" hidden="1">Q8_D_Est_Org!$B$1:$AE$46</definedName>
    <definedName name="Z_43AB44CB_B133_4B3C_9B24_AA3B4A5A58A7_.wvu.PrintTitles" localSheetId="7" hidden="1">'Q6_D_Est ECO'!$C:$C</definedName>
    <definedName name="Z_43AB44CB_B133_4B3C_9B24_AA3B4A5A58A7_.wvu.PrintTitles" localSheetId="9" hidden="1">Q8_D_Est_Org!$C:$C</definedName>
    <definedName name="Z_60062E94_E9B0_4825_A812_182FE1DB6021_.wvu.Cols" localSheetId="11" hidden="1">'Q10_SFA '!$Q:$Q</definedName>
    <definedName name="Z_60062E94_E9B0_4825_A812_182FE1DB6021_.wvu.Cols" localSheetId="12" hidden="1">'Q11_SFA acumulado'!#REF!</definedName>
    <definedName name="Z_60062E94_E9B0_4825_A812_182FE1DB6021_.wvu.Cols" localSheetId="13" hidden="1">'Q12_SFA Mes'!#REF!</definedName>
    <definedName name="Z_60062E94_E9B0_4825_A812_182FE1DB6021_.wvu.Cols" localSheetId="5" hidden="1">'Q4_ R_fiscal'!$D:$D</definedName>
    <definedName name="Z_60062E94_E9B0_4825_A812_182FE1DB6021_.wvu.Cols" localSheetId="6" hidden="1">Q5_R_n_fiscal!$D:$D</definedName>
    <definedName name="Z_60062E94_E9B0_4825_A812_182FE1DB6021_.wvu.Cols" localSheetId="7" hidden="1">'Q6_D_Est ECO'!#REF!</definedName>
    <definedName name="Z_60062E94_E9B0_4825_A812_182FE1DB6021_.wvu.Cols" localSheetId="9" hidden="1">Q8_D_Est_Org!$O:$AC</definedName>
    <definedName name="Z_60062E94_E9B0_4825_A812_182FE1DB6021_.wvu.PrintArea" localSheetId="11" hidden="1">'Q10_SFA '!$C$1:$R$12</definedName>
    <definedName name="Z_60062E94_E9B0_4825_A812_182FE1DB6021_.wvu.PrintArea" localSheetId="12" hidden="1">'Q11_SFA acumulado'!$C$1:$F$45</definedName>
    <definedName name="Z_60062E94_E9B0_4825_A812_182FE1DB6021_.wvu.PrintArea" localSheetId="13" hidden="1">'Q12_SFA Mes'!$C$1:$F$33</definedName>
    <definedName name="Z_60062E94_E9B0_4825_A812_182FE1DB6021_.wvu.PrintArea" localSheetId="3" hidden="1">Q2_Global_Est!$B$1:$H$37</definedName>
    <definedName name="Z_60062E94_E9B0_4825_A812_182FE1DB6021_.wvu.PrintArea" localSheetId="4" hidden="1">Q3_Global_M!$B$1:$H$32</definedName>
    <definedName name="Z_60062E94_E9B0_4825_A812_182FE1DB6021_.wvu.PrintArea" localSheetId="5" hidden="1">'Q4_ R_fiscal'!#REF!</definedName>
    <definedName name="Z_60062E94_E9B0_4825_A812_182FE1DB6021_.wvu.PrintArea" localSheetId="6" hidden="1">Q5_R_n_fiscal!#REF!</definedName>
    <definedName name="Z_60062E94_E9B0_4825_A812_182FE1DB6021_.wvu.PrintArea" localSheetId="7" hidden="1">'Q6_D_Est ECO'!$B$1:$H$40</definedName>
    <definedName name="Z_60062E94_E9B0_4825_A812_182FE1DB6021_.wvu.PrintArea" localSheetId="8" hidden="1">Q7_D_Est_Func!$B$1:$F$22</definedName>
    <definedName name="Z_60062E94_E9B0_4825_A812_182FE1DB6021_.wvu.PrintArea" localSheetId="9" hidden="1">Q8_D_Est_Org!$B$1:$AE$46</definedName>
    <definedName name="Z_60062E94_E9B0_4825_A812_182FE1DB6021_.wvu.PrintTitles" localSheetId="7" hidden="1">'Q6_D_Est ECO'!$C:$C</definedName>
    <definedName name="Z_60062E94_E9B0_4825_A812_182FE1DB6021_.wvu.PrintTitles" localSheetId="9" hidden="1">Q8_D_Est_Org!$C:$C</definedName>
    <definedName name="Z_995CCCB8_BF97_4653_A7C0_86012B807DB5_.wvu.Cols" localSheetId="11" hidden="1">'Q10_SFA '!$Q:$Q</definedName>
    <definedName name="Z_995CCCB8_BF97_4653_A7C0_86012B807DB5_.wvu.Cols" localSheetId="12" hidden="1">'Q11_SFA acumulado'!#REF!</definedName>
    <definedName name="Z_995CCCB8_BF97_4653_A7C0_86012B807DB5_.wvu.Cols" localSheetId="13" hidden="1">'Q12_SFA Mes'!#REF!</definedName>
    <definedName name="Z_995CCCB8_BF97_4653_A7C0_86012B807DB5_.wvu.Cols" localSheetId="5" hidden="1">'Q4_ R_fiscal'!$D:$D</definedName>
    <definedName name="Z_995CCCB8_BF97_4653_A7C0_86012B807DB5_.wvu.Cols" localSheetId="6" hidden="1">Q5_R_n_fiscal!$D:$D</definedName>
    <definedName name="Z_995CCCB8_BF97_4653_A7C0_86012B807DB5_.wvu.Cols" localSheetId="7" hidden="1">'Q6_D_Est ECO'!#REF!</definedName>
    <definedName name="Z_995CCCB8_BF97_4653_A7C0_86012B807DB5_.wvu.Cols" localSheetId="9" hidden="1">Q8_D_Est_Org!$O:$AC</definedName>
    <definedName name="Z_995CCCB8_BF97_4653_A7C0_86012B807DB5_.wvu.PrintArea" localSheetId="11" hidden="1">'Q10_SFA '!$C$1:$R$12</definedName>
    <definedName name="Z_995CCCB8_BF97_4653_A7C0_86012B807DB5_.wvu.PrintArea" localSheetId="12" hidden="1">'Q11_SFA acumulado'!$C$1:$F$45</definedName>
    <definedName name="Z_995CCCB8_BF97_4653_A7C0_86012B807DB5_.wvu.PrintArea" localSheetId="13" hidden="1">'Q12_SFA Mes'!$C$1:$F$33</definedName>
    <definedName name="Z_995CCCB8_BF97_4653_A7C0_86012B807DB5_.wvu.PrintArea" localSheetId="3" hidden="1">Q2_Global_Est!$B$1:$H$37</definedName>
    <definedName name="Z_995CCCB8_BF97_4653_A7C0_86012B807DB5_.wvu.PrintArea" localSheetId="4" hidden="1">Q3_Global_M!$B$1:$H$32</definedName>
    <definedName name="Z_995CCCB8_BF97_4653_A7C0_86012B807DB5_.wvu.PrintArea" localSheetId="5" hidden="1">'Q4_ R_fiscal'!#REF!</definedName>
    <definedName name="Z_995CCCB8_BF97_4653_A7C0_86012B807DB5_.wvu.PrintArea" localSheetId="6" hidden="1">Q5_R_n_fiscal!#REF!</definedName>
    <definedName name="Z_995CCCB8_BF97_4653_A7C0_86012B807DB5_.wvu.PrintArea" localSheetId="7" hidden="1">'Q6_D_Est ECO'!$B$1:$H$40</definedName>
    <definedName name="Z_995CCCB8_BF97_4653_A7C0_86012B807DB5_.wvu.PrintArea" localSheetId="8" hidden="1">Q7_D_Est_Func!$B$1:$F$22</definedName>
    <definedName name="Z_995CCCB8_BF97_4653_A7C0_86012B807DB5_.wvu.PrintArea" localSheetId="9" hidden="1">Q8_D_Est_Org!$B$1:$AE$46</definedName>
    <definedName name="Z_995CCCB8_BF97_4653_A7C0_86012B807DB5_.wvu.PrintTitles" localSheetId="7" hidden="1">'Q6_D_Est ECO'!$C:$C</definedName>
    <definedName name="Z_995CCCB8_BF97_4653_A7C0_86012B807DB5_.wvu.PrintTitles" localSheetId="9" hidden="1">Q8_D_Est_Org!$C:$C</definedName>
    <definedName name="Z_9C8E7FE3_A7A1_4D36_A156_3751861446D4_.wvu.Cols" localSheetId="11" hidden="1">'Q10_SFA '!$Q:$Q</definedName>
    <definedName name="Z_9C8E7FE3_A7A1_4D36_A156_3751861446D4_.wvu.Cols" localSheetId="12" hidden="1">'Q11_SFA acumulado'!#REF!</definedName>
    <definedName name="Z_9C8E7FE3_A7A1_4D36_A156_3751861446D4_.wvu.Cols" localSheetId="13" hidden="1">'Q12_SFA Mes'!#REF!</definedName>
    <definedName name="Z_9C8E7FE3_A7A1_4D36_A156_3751861446D4_.wvu.Cols" localSheetId="5" hidden="1">'Q4_ R_fiscal'!$D:$D</definedName>
    <definedName name="Z_9C8E7FE3_A7A1_4D36_A156_3751861446D4_.wvu.Cols" localSheetId="6" hidden="1">Q5_R_n_fiscal!$D:$D</definedName>
    <definedName name="Z_9C8E7FE3_A7A1_4D36_A156_3751861446D4_.wvu.Cols" localSheetId="7" hidden="1">'Q6_D_Est ECO'!#REF!</definedName>
    <definedName name="Z_9C8E7FE3_A7A1_4D36_A156_3751861446D4_.wvu.Cols" localSheetId="9" hidden="1">Q8_D_Est_Org!$O:$AC</definedName>
    <definedName name="Z_9C8E7FE3_A7A1_4D36_A156_3751861446D4_.wvu.PrintArea" localSheetId="11" hidden="1">'Q10_SFA '!$C$1:$R$12</definedName>
    <definedName name="Z_9C8E7FE3_A7A1_4D36_A156_3751861446D4_.wvu.PrintArea" localSheetId="12" hidden="1">'Q11_SFA acumulado'!$C$1:$F$45</definedName>
    <definedName name="Z_9C8E7FE3_A7A1_4D36_A156_3751861446D4_.wvu.PrintArea" localSheetId="13" hidden="1">'Q12_SFA Mes'!$C$1:$F$33</definedName>
    <definedName name="Z_9C8E7FE3_A7A1_4D36_A156_3751861446D4_.wvu.PrintArea" localSheetId="3" hidden="1">Q2_Global_Est!$B$1:$H$37</definedName>
    <definedName name="Z_9C8E7FE3_A7A1_4D36_A156_3751861446D4_.wvu.PrintArea" localSheetId="4" hidden="1">Q3_Global_M!$B$1:$H$32</definedName>
    <definedName name="Z_9C8E7FE3_A7A1_4D36_A156_3751861446D4_.wvu.PrintArea" localSheetId="5" hidden="1">'Q4_ R_fiscal'!#REF!</definedName>
    <definedName name="Z_9C8E7FE3_A7A1_4D36_A156_3751861446D4_.wvu.PrintArea" localSheetId="6" hidden="1">Q5_R_n_fiscal!#REF!</definedName>
    <definedName name="Z_9C8E7FE3_A7A1_4D36_A156_3751861446D4_.wvu.PrintArea" localSheetId="7" hidden="1">'Q6_D_Est ECO'!$B$1:$H$40</definedName>
    <definedName name="Z_9C8E7FE3_A7A1_4D36_A156_3751861446D4_.wvu.PrintArea" localSheetId="8" hidden="1">Q7_D_Est_Func!$B$1:$F$22</definedName>
    <definedName name="Z_9C8E7FE3_A7A1_4D36_A156_3751861446D4_.wvu.PrintArea" localSheetId="9" hidden="1">Q8_D_Est_Org!$B$1:$AE$46</definedName>
    <definedName name="Z_9C8E7FE3_A7A1_4D36_A156_3751861446D4_.wvu.PrintTitles" localSheetId="7" hidden="1">'Q6_D_Est ECO'!$C:$C</definedName>
    <definedName name="Z_9C8E7FE3_A7A1_4D36_A156_3751861446D4_.wvu.PrintTitles" localSheetId="9" hidden="1">Q8_D_Est_Org!$C:$C</definedName>
    <definedName name="Z_B22C7842_6BF9_4A1C_B06C_2AD9B9A784D4_.wvu.Cols" localSheetId="11" hidden="1">'Q10_SFA '!$Q:$Q</definedName>
    <definedName name="Z_B22C7842_6BF9_4A1C_B06C_2AD9B9A784D4_.wvu.Cols" localSheetId="12" hidden="1">'Q11_SFA acumulado'!#REF!</definedName>
    <definedName name="Z_B22C7842_6BF9_4A1C_B06C_2AD9B9A784D4_.wvu.Cols" localSheetId="13" hidden="1">'Q12_SFA Mes'!#REF!</definedName>
    <definedName name="Z_B22C7842_6BF9_4A1C_B06C_2AD9B9A784D4_.wvu.Cols" localSheetId="5" hidden="1">'Q4_ R_fiscal'!$D:$D</definedName>
    <definedName name="Z_B22C7842_6BF9_4A1C_B06C_2AD9B9A784D4_.wvu.Cols" localSheetId="6" hidden="1">Q5_R_n_fiscal!$D:$D</definedName>
    <definedName name="Z_B22C7842_6BF9_4A1C_B06C_2AD9B9A784D4_.wvu.Cols" localSheetId="7" hidden="1">'Q6_D_Est ECO'!#REF!</definedName>
    <definedName name="Z_B22C7842_6BF9_4A1C_B06C_2AD9B9A784D4_.wvu.Cols" localSheetId="9" hidden="1">Q8_D_Est_Org!$O:$AC</definedName>
    <definedName name="Z_B22C7842_6BF9_4A1C_B06C_2AD9B9A784D4_.wvu.PrintArea" localSheetId="11" hidden="1">'Q10_SFA '!$C$1:$R$12</definedName>
    <definedName name="Z_B22C7842_6BF9_4A1C_B06C_2AD9B9A784D4_.wvu.PrintArea" localSheetId="12" hidden="1">'Q11_SFA acumulado'!$C$1:$F$45</definedName>
    <definedName name="Z_B22C7842_6BF9_4A1C_B06C_2AD9B9A784D4_.wvu.PrintArea" localSheetId="13" hidden="1">'Q12_SFA Mes'!$C$1:$F$33</definedName>
    <definedName name="Z_B22C7842_6BF9_4A1C_B06C_2AD9B9A784D4_.wvu.PrintArea" localSheetId="3" hidden="1">Q2_Global_Est!$B$1:$H$37</definedName>
    <definedName name="Z_B22C7842_6BF9_4A1C_B06C_2AD9B9A784D4_.wvu.PrintArea" localSheetId="4" hidden="1">Q3_Global_M!$B$1:$H$32</definedName>
    <definedName name="Z_B22C7842_6BF9_4A1C_B06C_2AD9B9A784D4_.wvu.PrintArea" localSheetId="5" hidden="1">'Q4_ R_fiscal'!#REF!</definedName>
    <definedName name="Z_B22C7842_6BF9_4A1C_B06C_2AD9B9A784D4_.wvu.PrintArea" localSheetId="6" hidden="1">Q5_R_n_fiscal!#REF!</definedName>
    <definedName name="Z_B22C7842_6BF9_4A1C_B06C_2AD9B9A784D4_.wvu.PrintArea" localSheetId="7" hidden="1">'Q6_D_Est ECO'!$B$1:$H$40</definedName>
    <definedName name="Z_B22C7842_6BF9_4A1C_B06C_2AD9B9A784D4_.wvu.PrintArea" localSheetId="8" hidden="1">Q7_D_Est_Func!$B$1:$F$22</definedName>
    <definedName name="Z_B22C7842_6BF9_4A1C_B06C_2AD9B9A784D4_.wvu.PrintArea" localSheetId="9" hidden="1">Q8_D_Est_Org!$B$1:$AE$46</definedName>
    <definedName name="Z_B22C7842_6BF9_4A1C_B06C_2AD9B9A784D4_.wvu.PrintTitles" localSheetId="7" hidden="1">'Q6_D_Est ECO'!$C:$C</definedName>
    <definedName name="Z_B22C7842_6BF9_4A1C_B06C_2AD9B9A784D4_.wvu.PrintTitles" localSheetId="9" hidden="1">Q8_D_Est_Org!$C:$C</definedName>
    <definedName name="Z_C2013F6E_CF9D_4172_87F3_B954A090B414_.wvu.PrintArea" localSheetId="3" hidden="1">Q2_Global_Est!$C$1:$F$37</definedName>
    <definedName name="Z_C2013F6E_CF9D_4172_87F3_B954A090B414_.wvu.PrintArea" localSheetId="4" hidden="1">Q3_Global_M!$C$1:$F$32</definedName>
    <definedName name="Z_C2013F6E_CF9D_4172_87F3_B954A090B414_.wvu.PrintArea" localSheetId="7" hidden="1">'Q6_D_Est ECO'!$C$1:$H$39</definedName>
    <definedName name="Z_C2013F6E_CF9D_4172_87F3_B954A090B414_.wvu.PrintArea" localSheetId="8" hidden="1">Q7_D_Est_Func!$C$1:$F$22</definedName>
    <definedName name="Z_C2013F6E_CF9D_4172_87F3_B954A090B414_.wvu.PrintArea" localSheetId="9" hidden="1">Q8_D_Est_Org!$D$1:$N$46</definedName>
    <definedName name="Z_DB1D3FDB_E0D5_4FD7_BD6E_EC28675EBF68_.wvu.Cols" localSheetId="11" hidden="1">'Q10_SFA '!$Q:$Q</definedName>
    <definedName name="Z_DB1D3FDB_E0D5_4FD7_BD6E_EC28675EBF68_.wvu.Cols" localSheetId="12" hidden="1">'Q11_SFA acumulado'!#REF!</definedName>
    <definedName name="Z_DB1D3FDB_E0D5_4FD7_BD6E_EC28675EBF68_.wvu.Cols" localSheetId="13" hidden="1">'Q12_SFA Mes'!#REF!</definedName>
    <definedName name="Z_DB1D3FDB_E0D5_4FD7_BD6E_EC28675EBF68_.wvu.Cols" localSheetId="5" hidden="1">'Q4_ R_fiscal'!$D:$D</definedName>
    <definedName name="Z_DB1D3FDB_E0D5_4FD7_BD6E_EC28675EBF68_.wvu.Cols" localSheetId="6" hidden="1">Q5_R_n_fiscal!$D:$D</definedName>
    <definedName name="Z_DB1D3FDB_E0D5_4FD7_BD6E_EC28675EBF68_.wvu.Cols" localSheetId="7" hidden="1">'Q6_D_Est ECO'!#REF!</definedName>
    <definedName name="Z_DB1D3FDB_E0D5_4FD7_BD6E_EC28675EBF68_.wvu.Cols" localSheetId="9" hidden="1">Q8_D_Est_Org!$O:$AC</definedName>
    <definedName name="Z_DB1D3FDB_E0D5_4FD7_BD6E_EC28675EBF68_.wvu.PrintArea" localSheetId="11" hidden="1">'Q10_SFA '!$C$1:$R$12</definedName>
    <definedName name="Z_DB1D3FDB_E0D5_4FD7_BD6E_EC28675EBF68_.wvu.PrintArea" localSheetId="12" hidden="1">'Q11_SFA acumulado'!$C$1:$F$45</definedName>
    <definedName name="Z_DB1D3FDB_E0D5_4FD7_BD6E_EC28675EBF68_.wvu.PrintArea" localSheetId="13" hidden="1">'Q12_SFA Mes'!$C$1:$F$33</definedName>
    <definedName name="Z_DB1D3FDB_E0D5_4FD7_BD6E_EC28675EBF68_.wvu.PrintArea" localSheetId="3" hidden="1">Q2_Global_Est!$B$1:$H$37</definedName>
    <definedName name="Z_DB1D3FDB_E0D5_4FD7_BD6E_EC28675EBF68_.wvu.PrintArea" localSheetId="4" hidden="1">Q3_Global_M!$B$1:$H$32</definedName>
    <definedName name="Z_DB1D3FDB_E0D5_4FD7_BD6E_EC28675EBF68_.wvu.PrintArea" localSheetId="5" hidden="1">'Q4_ R_fiscal'!#REF!</definedName>
    <definedName name="Z_DB1D3FDB_E0D5_4FD7_BD6E_EC28675EBF68_.wvu.PrintArea" localSheetId="6" hidden="1">Q5_R_n_fiscal!#REF!</definedName>
    <definedName name="Z_DB1D3FDB_E0D5_4FD7_BD6E_EC28675EBF68_.wvu.PrintArea" localSheetId="7" hidden="1">'Q6_D_Est ECO'!$B$1:$H$40</definedName>
    <definedName name="Z_DB1D3FDB_E0D5_4FD7_BD6E_EC28675EBF68_.wvu.PrintArea" localSheetId="8" hidden="1">Q7_D_Est_Func!$B$1:$F$22</definedName>
    <definedName name="Z_DB1D3FDB_E0D5_4FD7_BD6E_EC28675EBF68_.wvu.PrintArea" localSheetId="9" hidden="1">Q8_D_Est_Org!$B$1:$AE$46</definedName>
    <definedName name="Z_DB1D3FDB_E0D5_4FD7_BD6E_EC28675EBF68_.wvu.PrintTitles" localSheetId="7" hidden="1">'Q6_D_Est ECO'!$C:$C</definedName>
    <definedName name="Z_DB1D3FDB_E0D5_4FD7_BD6E_EC28675EBF68_.wvu.PrintTitles" localSheetId="9" hidden="1">Q8_D_Est_Org!$C:$C</definedName>
    <definedName name="Z_EBA68B69_6D6E_44F8_8C51_9491A55275C5_.wvu.Cols" localSheetId="11" hidden="1">'Q10_SFA '!$Q:$Q</definedName>
    <definedName name="Z_EBA68B69_6D6E_44F8_8C51_9491A55275C5_.wvu.Cols" localSheetId="12" hidden="1">'Q11_SFA acumulado'!#REF!</definedName>
    <definedName name="Z_EBA68B69_6D6E_44F8_8C51_9491A55275C5_.wvu.Cols" localSheetId="13" hidden="1">'Q12_SFA Mes'!#REF!</definedName>
    <definedName name="Z_EBA68B69_6D6E_44F8_8C51_9491A55275C5_.wvu.Cols" localSheetId="5" hidden="1">'Q4_ R_fiscal'!$D:$D</definedName>
    <definedName name="Z_EBA68B69_6D6E_44F8_8C51_9491A55275C5_.wvu.Cols" localSheetId="6" hidden="1">Q5_R_n_fiscal!$D:$D</definedName>
    <definedName name="Z_EBA68B69_6D6E_44F8_8C51_9491A55275C5_.wvu.Cols" localSheetId="7" hidden="1">'Q6_D_Est ECO'!#REF!</definedName>
    <definedName name="Z_EBA68B69_6D6E_44F8_8C51_9491A55275C5_.wvu.Cols" localSheetId="9" hidden="1">Q8_D_Est_Org!$O:$AC</definedName>
    <definedName name="Z_EBA68B69_6D6E_44F8_8C51_9491A55275C5_.wvu.PrintArea" localSheetId="11" hidden="1">'Q10_SFA '!$C$1:$R$12</definedName>
    <definedName name="Z_EBA68B69_6D6E_44F8_8C51_9491A55275C5_.wvu.PrintArea" localSheetId="12" hidden="1">'Q11_SFA acumulado'!$C$1:$F$45</definedName>
    <definedName name="Z_EBA68B69_6D6E_44F8_8C51_9491A55275C5_.wvu.PrintArea" localSheetId="13" hidden="1">'Q12_SFA Mes'!$C$1:$F$33</definedName>
    <definedName name="Z_EBA68B69_6D6E_44F8_8C51_9491A55275C5_.wvu.PrintArea" localSheetId="3" hidden="1">Q2_Global_Est!$B$1:$H$37</definedName>
    <definedName name="Z_EBA68B69_6D6E_44F8_8C51_9491A55275C5_.wvu.PrintArea" localSheetId="4" hidden="1">Q3_Global_M!$B$1:$H$32</definedName>
    <definedName name="Z_EBA68B69_6D6E_44F8_8C51_9491A55275C5_.wvu.PrintArea" localSheetId="5" hidden="1">'Q4_ R_fiscal'!#REF!</definedName>
    <definedName name="Z_EBA68B69_6D6E_44F8_8C51_9491A55275C5_.wvu.PrintArea" localSheetId="6" hidden="1">Q5_R_n_fiscal!#REF!</definedName>
    <definedName name="Z_EBA68B69_6D6E_44F8_8C51_9491A55275C5_.wvu.PrintArea" localSheetId="7" hidden="1">'Q6_D_Est ECO'!$B$1:$H$40</definedName>
    <definedName name="Z_EBA68B69_6D6E_44F8_8C51_9491A55275C5_.wvu.PrintArea" localSheetId="8" hidden="1">Q7_D_Est_Func!$B$1:$F$22</definedName>
    <definedName name="Z_EBA68B69_6D6E_44F8_8C51_9491A55275C5_.wvu.PrintArea" localSheetId="9" hidden="1">Q8_D_Est_Org!$B$1:$AE$46</definedName>
    <definedName name="Z_EBA68B69_6D6E_44F8_8C51_9491A55275C5_.wvu.PrintTitles" localSheetId="7" hidden="1">'Q6_D_Est ECO'!$C:$C</definedName>
    <definedName name="Z_EBA68B69_6D6E_44F8_8C51_9491A55275C5_.wvu.PrintTitles" localSheetId="9" hidden="1">Q8_D_Est_Org!$C:$C</definedName>
  </definedNames>
  <calcPr calcId="191029"/>
  <customWorkbookViews>
    <customWorkbookView name="luisa.cipriano - Vista pessoal" guid="{DB1D3FDB-E0D5-4FD7-BD6E-EC28675EBF68}" mergeInterval="0" personalView="1" maximized="1" xWindow="1" yWindow="1" windowWidth="1680" windowHeight="788" tabRatio="883" activeSheetId="7"/>
    <customWorkbookView name="Sílvia Pinto - Vista pessoal" guid="{43AB44CB-B133-4B3C-9B24-AA3B4A5A58A7}" mergeInterval="0" personalView="1" maximized="1" windowWidth="1676" windowHeight="791" tabRatio="883" activeSheetId="7"/>
    <customWorkbookView name="Tiago Saraiva - Vista pessoal" guid="{995CCCB8-BF97-4653-A7C0-86012B807DB5}" mergeInterval="0" personalView="1" maximized="1" windowWidth="1676" windowHeight="765" tabRatio="883" activeSheetId="4"/>
    <customWorkbookView name="Sofia Batalha - Vista pessoal" guid="{B22C7842-6BF9-4A1C-B06C-2AD9B9A784D4}" mergeInterval="0" personalView="1" maximized="1" windowWidth="1676" windowHeight="791" tabRatio="883" activeSheetId="15" showComments="commIndAndComment"/>
    <customWorkbookView name="Jorge Daniel Silva - Vista pessoal" guid="{60062E94-E9B0-4825-A812-182FE1DB6021}" mergeInterval="0" personalView="1" maximized="1" windowWidth="1676" windowHeight="785" tabRatio="883" activeSheetId="4"/>
    <customWorkbookView name="Jorge Henriques - Vista pessoal" guid="{397AD331-8EE9-49A3-85C5-CAAF9519E963}" mergeInterval="0" personalView="1" maximized="1" windowWidth="1916" windowHeight="855" tabRatio="883" activeSheetId="9"/>
    <customWorkbookView name="DSOR - Vista pessoal" guid="{EBA68B69-6D6E-44F8-8C51-9491A55275C5}" mergeInterval="0" personalView="1" maximized="1" xWindow="1" yWindow="1" windowWidth="1020" windowHeight="547" tabRatio="883" activeSheetId="3"/>
    <customWorkbookView name="Tiago Teixeira - Vista pessoal" guid="{2EA2D52B-13B2-48C6-A647-E974628AB287}" mergeInterval="0" personalView="1" maximized="1" windowWidth="1676" windowHeight="785" tabRatio="883" activeSheetId="5"/>
    <customWorkbookView name="Mário Monteiro (DSOR) - Vista pessoal" guid="{409D0809-DA86-4C14-803D-2162A19A44FF}" mergeInterval="0" personalView="1" maximized="1" windowWidth="1676" windowHeight="825" tabRatio="960" activeSheetId="19" showComments="commIndAndComment"/>
    <customWorkbookView name="Mafalda Ferreira - Vista pessoal" guid="{0011D0C0-6BC7-4DE9-8F83-86F2D0A38DF4}" mergeInterval="0" personalView="1" maximized="1" windowWidth="1916" windowHeight="711" tabRatio="960" activeSheetId="4"/>
    <customWorkbookView name="João Simões - Vista pessoal" guid="{9C8E7FE3-A7A1-4D36-A156-3751861446D4}" mergeInterval="0" personalView="1" maximized="1" windowWidth="1676" windowHeight="828" tabRatio="883" activeSheetId="3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" i="8" l="1"/>
  <c r="C2" i="60"/>
  <c r="C2" i="9"/>
  <c r="C2" i="50"/>
  <c r="C2" i="10"/>
  <c r="C2" i="11"/>
  <c r="C2" i="12"/>
  <c r="C2" i="39"/>
  <c r="C2" i="13"/>
  <c r="C2" i="51"/>
  <c r="C2" i="61"/>
  <c r="D3" i="61"/>
  <c r="C2" i="38"/>
  <c r="D42" i="38"/>
  <c r="C41" i="38"/>
  <c r="D33" i="38"/>
  <c r="C32" i="38"/>
  <c r="D24" i="38"/>
  <c r="C23" i="38"/>
  <c r="D3" i="38"/>
  <c r="C2" i="32"/>
  <c r="C31" i="10"/>
  <c r="C20" i="38"/>
  <c r="C42" i="12"/>
  <c r="C42" i="38"/>
  <c r="G2" i="50"/>
  <c r="H2" i="10"/>
  <c r="G3" i="12"/>
  <c r="F3" i="12"/>
  <c r="J1" i="12"/>
  <c r="F3" i="11"/>
  <c r="G3" i="32" l="1"/>
  <c r="G3" i="38"/>
  <c r="G3" i="50"/>
  <c r="G3" i="9"/>
  <c r="A20" i="54"/>
  <c r="E2" i="53"/>
  <c r="K3" i="12"/>
  <c r="H3" i="12"/>
  <c r="L3" i="12" l="1"/>
  <c r="M3" i="12"/>
  <c r="I3" i="12" l="1"/>
  <c r="J3" i="12"/>
  <c r="A15" i="54" l="1"/>
  <c r="A18" i="54" l="1"/>
  <c r="A17" i="54"/>
  <c r="A16" i="54"/>
  <c r="F3" i="50"/>
  <c r="F3" i="9"/>
  <c r="F33" i="38" l="1"/>
  <c r="E33" i="38"/>
  <c r="F42" i="38"/>
  <c r="E42" i="38"/>
  <c r="F24" i="38"/>
  <c r="E24" i="38"/>
  <c r="G24" i="38"/>
  <c r="G33" i="38"/>
  <c r="G42" i="38"/>
  <c r="A8" i="54" l="1"/>
  <c r="A14" i="54"/>
  <c r="C32" i="61"/>
  <c r="C31" i="61"/>
  <c r="C29" i="61"/>
  <c r="C27" i="61"/>
  <c r="C26" i="61"/>
  <c r="C25" i="61"/>
  <c r="C24" i="61"/>
  <c r="C23" i="61"/>
  <c r="C22" i="61"/>
  <c r="C21" i="61"/>
  <c r="C20" i="61"/>
  <c r="C19" i="61"/>
  <c r="C18" i="61"/>
  <c r="C17" i="61"/>
  <c r="C15" i="61"/>
  <c r="C13" i="61"/>
  <c r="C12" i="61"/>
  <c r="C11" i="61"/>
  <c r="C10" i="61"/>
  <c r="C9" i="61"/>
  <c r="C8" i="61"/>
  <c r="C7" i="61"/>
  <c r="C6" i="61"/>
  <c r="C5" i="61"/>
  <c r="F4" i="61"/>
  <c r="E4" i="61"/>
  <c r="D4" i="61"/>
  <c r="H2" i="61"/>
  <c r="F2" i="61"/>
  <c r="C33" i="60"/>
  <c r="C32" i="60"/>
  <c r="C31" i="60"/>
  <c r="C30" i="60"/>
  <c r="C29" i="60"/>
  <c r="C28" i="60"/>
  <c r="C27" i="60"/>
  <c r="C25" i="60"/>
  <c r="C23" i="60"/>
  <c r="C22" i="60"/>
  <c r="C21" i="60"/>
  <c r="C20" i="60"/>
  <c r="C19" i="60"/>
  <c r="C18" i="60"/>
  <c r="C17" i="60"/>
  <c r="C16" i="60"/>
  <c r="C15" i="60"/>
  <c r="C14" i="60"/>
  <c r="C12" i="60"/>
  <c r="C10" i="60"/>
  <c r="C9" i="60"/>
  <c r="C8" i="60"/>
  <c r="C7" i="60"/>
  <c r="C6" i="60"/>
  <c r="C5" i="60"/>
  <c r="H2" i="60"/>
  <c r="F2" i="60"/>
  <c r="A5" i="54"/>
  <c r="A6" i="54" l="1"/>
  <c r="F3" i="51" l="1"/>
  <c r="C44" i="51" l="1"/>
  <c r="C12" i="13"/>
  <c r="C7" i="39"/>
  <c r="C46" i="12"/>
  <c r="C22" i="11" l="1"/>
  <c r="C39" i="10"/>
  <c r="C24" i="50"/>
  <c r="C24" i="9"/>
  <c r="C37" i="8"/>
  <c r="C48" i="38"/>
  <c r="C39" i="38"/>
  <c r="C30" i="38"/>
  <c r="C21" i="38"/>
  <c r="C47" i="32"/>
  <c r="C48" i="32" l="1"/>
  <c r="C14" i="11" l="1"/>
  <c r="C13" i="11"/>
  <c r="C12" i="11"/>
  <c r="C11" i="11"/>
  <c r="C10" i="11"/>
  <c r="C9" i="11"/>
  <c r="C8" i="11"/>
  <c r="C6" i="11"/>
  <c r="C5" i="11"/>
  <c r="C7" i="11"/>
  <c r="C32" i="32" l="1"/>
  <c r="C33" i="32"/>
  <c r="C34" i="32"/>
  <c r="C35" i="32"/>
  <c r="C36" i="32"/>
  <c r="C37" i="32"/>
  <c r="C38" i="32"/>
  <c r="C39" i="32"/>
  <c r="C40" i="32"/>
  <c r="C41" i="32"/>
  <c r="C42" i="32"/>
  <c r="C43" i="32"/>
  <c r="C44" i="32"/>
  <c r="I32" i="38"/>
  <c r="C33" i="38"/>
  <c r="D34" i="38"/>
  <c r="G34" i="38"/>
  <c r="H34" i="38"/>
  <c r="I34" i="38"/>
  <c r="D35" i="38"/>
  <c r="E35" i="38"/>
  <c r="F35" i="38"/>
  <c r="C36" i="38"/>
  <c r="C37" i="38"/>
  <c r="I41" i="38"/>
  <c r="D43" i="38"/>
  <c r="G43" i="38"/>
  <c r="H43" i="38"/>
  <c r="I43" i="38"/>
  <c r="D44" i="38"/>
  <c r="E44" i="38"/>
  <c r="F44" i="38"/>
  <c r="C23" i="51"/>
  <c r="C24" i="51"/>
  <c r="C25" i="51"/>
  <c r="C26" i="51"/>
  <c r="C27" i="51"/>
  <c r="C28" i="51"/>
  <c r="C29" i="51"/>
  <c r="C30" i="51"/>
  <c r="C31" i="51"/>
  <c r="C32" i="51"/>
  <c r="C33" i="51"/>
  <c r="C34" i="51"/>
  <c r="C32" i="12"/>
  <c r="C33" i="12"/>
  <c r="C34" i="12"/>
  <c r="C35" i="12"/>
  <c r="C38" i="12"/>
  <c r="C39" i="12"/>
  <c r="C20" i="11"/>
  <c r="C21" i="11"/>
  <c r="C33" i="10"/>
  <c r="C35" i="10"/>
  <c r="C36" i="10"/>
  <c r="C37" i="10"/>
  <c r="C31" i="8"/>
  <c r="C32" i="8"/>
  <c r="C33" i="8"/>
  <c r="C34" i="8"/>
  <c r="C35" i="8"/>
  <c r="C36" i="8"/>
  <c r="G2" i="9" l="1"/>
  <c r="C16" i="38" l="1"/>
  <c r="E3" i="12"/>
  <c r="D3" i="12"/>
  <c r="C14" i="9"/>
  <c r="C22" i="10"/>
  <c r="Y3" i="54" l="1"/>
  <c r="C51" i="32"/>
  <c r="C46" i="32"/>
  <c r="C45" i="32" a="1"/>
  <c r="C45" i="32" s="1"/>
  <c r="C31" i="32"/>
  <c r="C30" i="32"/>
  <c r="C29" i="32"/>
  <c r="C28" i="32"/>
  <c r="C27" i="32"/>
  <c r="C26" i="32"/>
  <c r="C25" i="32"/>
  <c r="C24" i="32"/>
  <c r="C23" i="32"/>
  <c r="C22" i="32"/>
  <c r="C21" i="32"/>
  <c r="C20" i="32"/>
  <c r="C19" i="32"/>
  <c r="C18" i="32"/>
  <c r="C17" i="32"/>
  <c r="C16" i="32"/>
  <c r="C15" i="32"/>
  <c r="C14" i="32"/>
  <c r="C13" i="32"/>
  <c r="C12" i="32"/>
  <c r="C11" i="32"/>
  <c r="C10" i="32"/>
  <c r="C9" i="32"/>
  <c r="C8" i="32"/>
  <c r="C7" i="32"/>
  <c r="C6" i="32"/>
  <c r="C5" i="32"/>
  <c r="H3" i="32"/>
  <c r="F3" i="32"/>
  <c r="E3" i="32"/>
  <c r="D3" i="32"/>
  <c r="J2" i="32"/>
  <c r="H2" i="32"/>
  <c r="C29" i="8"/>
  <c r="C27" i="8"/>
  <c r="C26" i="8"/>
  <c r="C25" i="8"/>
  <c r="C24" i="8"/>
  <c r="C23" i="8"/>
  <c r="C22" i="8"/>
  <c r="C21" i="8"/>
  <c r="C20" i="8"/>
  <c r="C19" i="8"/>
  <c r="C18" i="8"/>
  <c r="C17" i="8"/>
  <c r="C16" i="8"/>
  <c r="C15" i="8"/>
  <c r="C14" i="8"/>
  <c r="C12" i="8"/>
  <c r="C10" i="8"/>
  <c r="C9" i="8"/>
  <c r="C8" i="8"/>
  <c r="C7" i="8"/>
  <c r="C6" i="8"/>
  <c r="C5" i="8"/>
  <c r="F3" i="8"/>
  <c r="H2" i="8"/>
  <c r="F2" i="8"/>
  <c r="C23" i="9"/>
  <c r="C21" i="9"/>
  <c r="C19" i="9"/>
  <c r="C18" i="9"/>
  <c r="C17" i="9"/>
  <c r="C16" i="9"/>
  <c r="C15" i="9"/>
  <c r="C13" i="9"/>
  <c r="C12" i="9"/>
  <c r="C11" i="9"/>
  <c r="C10" i="9"/>
  <c r="C9" i="9"/>
  <c r="C8" i="9"/>
  <c r="C7" i="9"/>
  <c r="C5" i="9"/>
  <c r="I2" i="9"/>
  <c r="C23" i="50"/>
  <c r="C21" i="50"/>
  <c r="C20" i="50"/>
  <c r="C19" i="50"/>
  <c r="C18" i="50"/>
  <c r="C17" i="50"/>
  <c r="C15" i="50"/>
  <c r="C14" i="50"/>
  <c r="C13" i="50"/>
  <c r="C12" i="50"/>
  <c r="C11" i="50"/>
  <c r="C10" i="50"/>
  <c r="C9" i="50"/>
  <c r="C8" i="50"/>
  <c r="C7" i="50"/>
  <c r="C5" i="50"/>
  <c r="I2" i="50"/>
  <c r="C26" i="10"/>
  <c r="C25" i="10"/>
  <c r="C24" i="10"/>
  <c r="C20" i="10"/>
  <c r="C19" i="10"/>
  <c r="C18" i="10"/>
  <c r="C17" i="10"/>
  <c r="C16" i="10"/>
  <c r="C15" i="10"/>
  <c r="C14" i="10"/>
  <c r="C13" i="10"/>
  <c r="C12" i="10"/>
  <c r="C11" i="10"/>
  <c r="C10" i="10"/>
  <c r="C9" i="10"/>
  <c r="C8" i="10"/>
  <c r="C7" i="10"/>
  <c r="C6" i="10"/>
  <c r="C5" i="10"/>
  <c r="F4" i="10"/>
  <c r="H3" i="10"/>
  <c r="J2" i="10"/>
  <c r="C19" i="11"/>
  <c r="C17" i="11"/>
  <c r="H2" i="11"/>
  <c r="F2" i="11"/>
  <c r="C44" i="12"/>
  <c r="C41" i="12"/>
  <c r="C40" i="12"/>
  <c r="C31" i="12"/>
  <c r="C30" i="12"/>
  <c r="C29" i="12"/>
  <c r="C28" i="12"/>
  <c r="C27" i="12"/>
  <c r="C26" i="12"/>
  <c r="C25" i="12"/>
  <c r="C19" i="12"/>
  <c r="C18" i="12"/>
  <c r="C17" i="12"/>
  <c r="C16" i="12"/>
  <c r="C15" i="12"/>
  <c r="C14" i="12"/>
  <c r="C13" i="12"/>
  <c r="C12" i="12"/>
  <c r="C11" i="12"/>
  <c r="C10" i="12"/>
  <c r="C9" i="12"/>
  <c r="C8" i="12"/>
  <c r="C7" i="12"/>
  <c r="C6" i="12"/>
  <c r="C5" i="12"/>
  <c r="C4" i="12"/>
  <c r="P2" i="12"/>
  <c r="N2" i="12"/>
  <c r="C5" i="39"/>
  <c r="G2" i="39"/>
  <c r="E2" i="39"/>
  <c r="C10" i="13"/>
  <c r="C9" i="13"/>
  <c r="C8" i="13"/>
  <c r="C7" i="13"/>
  <c r="C5" i="13"/>
  <c r="C4" i="13"/>
  <c r="E3" i="13"/>
  <c r="D3" i="13"/>
  <c r="H2" i="13"/>
  <c r="F2" i="13"/>
  <c r="C43" i="51"/>
  <c r="C40" i="51"/>
  <c r="C39" i="51"/>
  <c r="C38" i="51"/>
  <c r="C36" i="51"/>
  <c r="C22" i="51"/>
  <c r="C20" i="51"/>
  <c r="C19" i="51"/>
  <c r="C18" i="51"/>
  <c r="C17" i="51"/>
  <c r="C16" i="51"/>
  <c r="C15" i="51"/>
  <c r="C14" i="51"/>
  <c r="C13" i="51"/>
  <c r="C12" i="51"/>
  <c r="C11" i="51"/>
  <c r="C10" i="51"/>
  <c r="C9" i="51"/>
  <c r="C8" i="51"/>
  <c r="C7" i="51"/>
  <c r="C6" i="51"/>
  <c r="C5" i="51"/>
  <c r="C4" i="51"/>
  <c r="E3" i="51"/>
  <c r="D3" i="51"/>
  <c r="H2" i="51"/>
  <c r="F2" i="51"/>
  <c r="C46" i="38"/>
  <c r="C45" i="38"/>
  <c r="C28" i="38"/>
  <c r="C27" i="38"/>
  <c r="F26" i="38"/>
  <c r="E26" i="38"/>
  <c r="D26" i="38"/>
  <c r="I25" i="38"/>
  <c r="H25" i="38"/>
  <c r="G25" i="38"/>
  <c r="D25" i="38"/>
  <c r="C24" i="38"/>
  <c r="I23" i="38"/>
  <c r="C19" i="38"/>
  <c r="C15" i="38"/>
  <c r="C14" i="38"/>
  <c r="C13" i="38"/>
  <c r="C12" i="38"/>
  <c r="C11" i="38"/>
  <c r="C10" i="38"/>
  <c r="C9" i="38"/>
  <c r="C8" i="38"/>
  <c r="C7" i="38"/>
  <c r="C6" i="38"/>
  <c r="F5" i="38"/>
  <c r="E5" i="38"/>
  <c r="D5" i="38"/>
  <c r="I4" i="38"/>
  <c r="H4" i="38"/>
  <c r="G4" i="38"/>
  <c r="D4" i="38"/>
  <c r="K2" i="38"/>
  <c r="I2" i="38"/>
  <c r="A1" i="54"/>
  <c r="A19" i="54" l="1"/>
  <c r="H4" i="10" l="1"/>
  <c r="G4" i="10"/>
  <c r="F3" i="38" l="1"/>
  <c r="E3" i="38"/>
  <c r="Y4" i="54" l="1"/>
  <c r="E44" i="51" l="1"/>
  <c r="D44" i="51"/>
  <c r="E12" i="13"/>
  <c r="D12" i="13"/>
  <c r="E7" i="39"/>
  <c r="D7" i="39"/>
  <c r="E46" i="12"/>
  <c r="D46" i="12"/>
  <c r="A13" i="54" l="1"/>
  <c r="A12" i="54"/>
  <c r="A11" i="54"/>
  <c r="A10" i="54"/>
  <c r="A9" i="54"/>
  <c r="A7" i="54"/>
  <c r="A4" i="54"/>
  <c r="A3" i="54"/>
</calcChain>
</file>

<file path=xl/sharedStrings.xml><?xml version="1.0" encoding="utf-8"?>
<sst xmlns="http://schemas.openxmlformats.org/spreadsheetml/2006/main" count="126" uniqueCount="103">
  <si>
    <t xml:space="preserve"> </t>
  </si>
  <si>
    <t>Administrações Públicas</t>
  </si>
  <si>
    <t>Administração Central</t>
  </si>
  <si>
    <t>Administração Regional</t>
  </si>
  <si>
    <t>Administração Local</t>
  </si>
  <si>
    <t>TOTAL</t>
  </si>
  <si>
    <t>Total</t>
  </si>
  <si>
    <t>Escolher idioma</t>
  </si>
  <si>
    <t>Choose language</t>
  </si>
  <si>
    <t>Other capital expenditures</t>
  </si>
  <si>
    <t>Lista de entidades que cumprem com o estabelecido no art.º 7.º da LCPA (SFA/EPR)</t>
  </si>
  <si>
    <t>Lista de entidades que cumprem com o estabelecido no art.º 7.º da LCPA (Serviços Integrados)</t>
  </si>
  <si>
    <t>Assembleia Legislativa da Madeira</t>
  </si>
  <si>
    <t>Direção Regional das Comunidades e Cooperação Externa</t>
  </si>
  <si>
    <t>Gabinete da Unidade de Gestão e Planeamento da SRE</t>
  </si>
  <si>
    <t>Escola Básica e Secundaria Com Pré-Escolar da Calheta</t>
  </si>
  <si>
    <t>Escola Básica e Secundária da Ponta do Sol</t>
  </si>
  <si>
    <t>Autoridade Regional das Atividades Económicas</t>
  </si>
  <si>
    <t>Secretaria Regional das Finanças</t>
  </si>
  <si>
    <t>Inspeção Regional de Finanças</t>
  </si>
  <si>
    <t>Direção Regional de Estatística da Madeira</t>
  </si>
  <si>
    <t>Secretaria Regional de Saúde e Proteção Civil</t>
  </si>
  <si>
    <t>Direção Regional Para as Políticas Públicas Integradas e Longevidade</t>
  </si>
  <si>
    <t>Direção Regional do Trabalho e Ação Inspetiva</t>
  </si>
  <si>
    <t>Direção Regional de Planeamento, Recursos e Gestão de Obras Públicas</t>
  </si>
  <si>
    <t>Laboratório Regional de Engenharia Civil</t>
  </si>
  <si>
    <t>Direção Regional de Equipamento Social e Conservação</t>
  </si>
  <si>
    <t>APRAM -Administração dos Portos da Região Autónoma da Madeira, S.A.</t>
  </si>
  <si>
    <t>Instituto de Desenvolvimento Regional, IP-RAM</t>
  </si>
  <si>
    <t>PATRIRAM-Titularidade e Gestão do Património Público Regional, S.A.</t>
  </si>
  <si>
    <t>SDNM-Sociedade de Desenvolvimento do Norte da Madeira</t>
  </si>
  <si>
    <t>Sociedade de Desenvolvimento do Porto Santo, S.A.</t>
  </si>
  <si>
    <t>Ponta do Oeste-Sociedade de Promoção e Desenvolvimento Zona Oeste da Madeira, S.A.</t>
  </si>
  <si>
    <t>Sociedade Metropolitana de Desenvolvimento, S.A.</t>
  </si>
  <si>
    <t>Direção Regional do Orçamento e Tesouro</t>
  </si>
  <si>
    <t>Direção Regional do Património</t>
  </si>
  <si>
    <t>Escola Básica e Secundária Padre Manuel Álvares - Ribeira Brava</t>
  </si>
  <si>
    <t>Escola Básica com Pré-Escolar de Santo António e Curral das Freiras - Funchal</t>
  </si>
  <si>
    <t>Escola Básica e Secundária Dr. Luís Maurílio da Silva Dantas - Câmara de Lobos</t>
  </si>
  <si>
    <t>Escola Básica dos 2º e 3º Ciclos dos Louros - Funchal</t>
  </si>
  <si>
    <t>Escola Básica dos 2º e 3º Ciclos da Torre - Câmara de Lobos</t>
  </si>
  <si>
    <t>Escola Básica dos 1º, 2º e 3º Ciclos e Pré-Escolar do Porto da Cruz</t>
  </si>
  <si>
    <t>Direção Regional da Administração Pública</t>
  </si>
  <si>
    <t>Direção Regional dos Assuntos Europeus</t>
  </si>
  <si>
    <t>Autoridade Tributária e Assuntos Fiscais da Região Autónoma da Madeira</t>
  </si>
  <si>
    <t>Agência de Inovação e Modernização da Região Autónoma da Madeira, IP-RAM</t>
  </si>
  <si>
    <t>Escola Básica e Secundária de Gonçalves Zarco - Funchal</t>
  </si>
  <si>
    <t>Escola Básica dos 1º, 2º e 3º Ciclos e Pré-Escolar Bartolomeu Perestrelo - Funchal</t>
  </si>
  <si>
    <t>Escola Básica e Secundária de Machico</t>
  </si>
  <si>
    <t>Escola Básica dos 2º e 3º Ciclos do Estreito de Câmara de Lobos</t>
  </si>
  <si>
    <t>Escola Básica e Secundária D. Lucinda Andrade - São Vicente</t>
  </si>
  <si>
    <t>Escola Secundária de Francisco Franco - Funchal</t>
  </si>
  <si>
    <t>Escola Básica e Secundária Dr. Ângelo Augusto da Silva - Funchal</t>
  </si>
  <si>
    <t>Escola Básica dos 2º e 3º Ciclos Dr. Eduardo Brazão de Castro - S. Roque - Funchal</t>
  </si>
  <si>
    <t>Escola Básica dos 2º e 3º Ciclos Dr. Alfredo Ferreira Nóbrega Júnior - Camacha</t>
  </si>
  <si>
    <t>Escola Básica dos 2º e 3º Ciclos do Caniçal</t>
  </si>
  <si>
    <t>Direção Regional dos Assuntos Sociais</t>
  </si>
  <si>
    <t>Instituto das Florestas e Conservação da Natureza, IP-RAM</t>
  </si>
  <si>
    <t>Escola Básica e Secundária Professor Dr. Francisco de Freitas Branco - Porto Santo</t>
  </si>
  <si>
    <t>Escola Básica dos 2º e 3º Ciclos do Caniço</t>
  </si>
  <si>
    <t>Escola Básica e Secundária de Santa Cruz</t>
  </si>
  <si>
    <t>Escola Básica dos 2º e 3º Ciclos Dr. Horácio Bento de Gouveia - Funchal</t>
  </si>
  <si>
    <t>Escola Secundária Jaime Moniz - Funchal</t>
  </si>
  <si>
    <t>Direção Regional de Economia</t>
  </si>
  <si>
    <t>Secretaria Regional de Inclusão, Trabalho e Juventude</t>
  </si>
  <si>
    <t>Direção Regional de Pescas</t>
  </si>
  <si>
    <t>Conservatório -Escola Profissional das Artes da Madeira</t>
  </si>
  <si>
    <t>Escola Básica e Secundária com Pré-Escolar e Creche do Porto Moniz</t>
  </si>
  <si>
    <t>IMT-Instituto de Mobilidade e Transportes, IP-RAM</t>
  </si>
  <si>
    <t>Secretaria Regional de Equipamentos e Infraestruturas</t>
  </si>
  <si>
    <t>Secretaria Regional de Economia</t>
  </si>
  <si>
    <t>Gabinete da Secretaria Regional</t>
  </si>
  <si>
    <t>Direção Regional de Competitividade, Inovação e Sustentabilidade</t>
  </si>
  <si>
    <t>Gabinete para a Conformidade Digital, Proteção de Dados e Cibersegurança</t>
  </si>
  <si>
    <t>Secretaria Regional de Agricultura e Pescas</t>
  </si>
  <si>
    <t>Direção Regional de Veterinária e Bem-estar Animal</t>
  </si>
  <si>
    <t>Autoridade Regional para as Condições de Trabalho</t>
  </si>
  <si>
    <t>Direção Regional de Energia</t>
  </si>
  <si>
    <t>Direção Regional dos Transportes e da Mobilidade Terrestre</t>
  </si>
  <si>
    <t>Invest-Madeira- Agência para a Internacionalização e Investimento</t>
  </si>
  <si>
    <t>Secretaria Regional de Turismo, Ambiente e Cultura</t>
  </si>
  <si>
    <t>ARDITI-Agencia Regional Para Desenvolvimento da Inv. Tecnologica e Inovaçao</t>
  </si>
  <si>
    <t>Escola Básica e Secundária Bispo D. Manuel Ferreira Cabral - Santana</t>
  </si>
  <si>
    <t>Direção Regional do Arquivo e Biblioteca da Madeira</t>
  </si>
  <si>
    <t>Instituto para a Qualificação</t>
  </si>
  <si>
    <t>Direção Regional do Ordenamento do Território</t>
  </si>
  <si>
    <t>Direção Regional da Saúde</t>
  </si>
  <si>
    <t>Presidência do Governo Regional</t>
  </si>
  <si>
    <t>Serviço Regional de Proteção Civil,IP-RAM</t>
  </si>
  <si>
    <t>IHM-Investimentos Habitacionais da Madeira, EPERAM</t>
  </si>
  <si>
    <t>Instituto de Emprego da Madeira, IP-RAM</t>
  </si>
  <si>
    <t>Inspeção Regional de Educação</t>
  </si>
  <si>
    <t>Direção Regional do Ambiente e Mar</t>
  </si>
  <si>
    <t>EHTM-Escola de Hotelaria e Turismo da Madeira</t>
  </si>
  <si>
    <t>Instituto de Desenvolvimento Empresarial</t>
  </si>
  <si>
    <t>Direção Regional de Informática</t>
  </si>
  <si>
    <t>Direção Regional de Planeamento, Recursos e Infraestruturas</t>
  </si>
  <si>
    <t>Direção Regional de Agricultura e Desenvolvimento Rural</t>
  </si>
  <si>
    <t>CARAM -Centro de Abate da Região Autónoma da Madeira, EPERAM</t>
  </si>
  <si>
    <t>Secretaria Regional de Educação, Ciência e Tecnologia</t>
  </si>
  <si>
    <t>Instituto do Vinho, do Bordado e do Artesanato da Madeira</t>
  </si>
  <si>
    <t>VH (%)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</si>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</sst>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3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\ _€_-;\-* #,##0.00\ _€_-;_-* &quot;-&quot;??\ _€_-;_-@_-"/>
    <numFmt numFmtId="165" formatCode="_(&quot;€&quot;* #,##0.00_);_(&quot;€&quot;* \(#,##0.00\);_(&quot;€&quot;* &quot;-&quot;??_);_(@_)"/>
    <numFmt numFmtId="166" formatCode="_(* #,##0.00_);_(* \(#,##0.00\);_(* &quot;-&quot;??_);_(@_)"/>
    <numFmt numFmtId="167" formatCode="#,##0.0"/>
    <numFmt numFmtId="168" formatCode="0.0%"/>
    <numFmt numFmtId="169" formatCode="#,##0.000000"/>
    <numFmt numFmtId="170" formatCode="#,##0.00000000000"/>
    <numFmt numFmtId="171" formatCode="_-* #,##0.00\ [$€]_-;\-* #,##0.00\ [$€]_-;_-* &quot;-&quot;??\ [$€]_-;_-@_-"/>
    <numFmt numFmtId="172" formatCode="0.0"/>
    <numFmt numFmtId="173" formatCode="#,##0.0000000"/>
    <numFmt numFmtId="174" formatCode="#,##0.000000000000000000"/>
    <numFmt numFmtId="175" formatCode="#,##0.000000000"/>
    <numFmt numFmtId="176" formatCode="0.00000000000"/>
    <numFmt numFmtId="177" formatCode="_-* #,##0\ _€_-;\-* #,##0\ _€_-;_-* &quot;-&quot;??\ _€_-;_-@_-"/>
    <numFmt numFmtId="178" formatCode="_ * #,##0.00_ ;_ * \-\ #,##0.00_ ;\-;@"/>
    <numFmt numFmtId="179" formatCode="_-* #,##0.00\ [$€-1]_-;\-* #,##0.00\ [$€-1]_-;_-* &quot;-&quot;??\ [$€-1]_-"/>
    <numFmt numFmtId="180" formatCode="_-* #,##0.00\ _E_s_c_._-;\-* #,##0.00\ _E_s_c_._-;_-* &quot;-&quot;??\ _E_s_c_._-;_-@_-"/>
    <numFmt numFmtId="181" formatCode="_-* #,##0.00\ &quot;Esc.&quot;_-;\-* #,##0.00\ &quot;Esc.&quot;_-;_-* &quot;-&quot;??\ &quot;Esc.&quot;_-;_-@_-"/>
    <numFmt numFmtId="182" formatCode="#,##0.000"/>
    <numFmt numFmtId="183" formatCode="_-* #,##0\ [$€-1]_-;\-* #,##0\ [$€-1]_-;_-* &quot;-&quot;??\ [$€-1]_-"/>
    <numFmt numFmtId="184" formatCode="[$-409]mmm\-yy;@"/>
    <numFmt numFmtId="185" formatCode="#,##0;\(#,##0\)"/>
    <numFmt numFmtId="186" formatCode="#,##0;\-#,##0;\-"/>
    <numFmt numFmtId="187" formatCode="&quot;$&quot;#,##0.00_);[Red]\(&quot;$&quot;#,##0.00\)"/>
    <numFmt numFmtId="188" formatCode="0.000"/>
    <numFmt numFmtId="189" formatCode="&quot;Perpetuidade (g= &quot;0.0%&quot;)&quot;"/>
    <numFmt numFmtId="190" formatCode="[$-409]mmm/yy;@"/>
    <numFmt numFmtId="191" formatCode="_-* #,##0.0\ &quot;€&quot;_-;\-* #,##0.0\ &quot;€&quot;_-;_-* &quot;-&quot;??\ &quot;€&quot;_-;_-@_-"/>
    <numFmt numFmtId="192" formatCode="_-* #,##0\ &quot;€&quot;_-;\-* #,##0\ &quot;€&quot;_-;_-* &quot;-&quot;??\ &quot;€&quot;_-;_-@_-"/>
    <numFmt numFmtId="193" formatCode="&quot;$&quot;#,##0.00_);\(&quot;$&quot;#,##0.00\)"/>
    <numFmt numFmtId="194" formatCode="_(&quot;$&quot;* #,##0.00_);_(&quot;$&quot;* \(#,##0.00\);_(&quot;$&quot;* &quot;-&quot;??_);_(@_)"/>
    <numFmt numFmtId="195" formatCode="&quot;$&quot;#,##0_);\(&quot;$&quot;#,##0\)"/>
    <numFmt numFmtId="196" formatCode="mmmm\ d\,\ yyyy"/>
    <numFmt numFmtId="197" formatCode="mmm\-d\-yyyy"/>
    <numFmt numFmtId="198" formatCode="#,##0.0_);[Red]\(#,##0.0\)"/>
    <numFmt numFmtId="199" formatCode="0.0%;[Red]\(0.0%\)"/>
    <numFmt numFmtId="200" formatCode="_-* #,##0.00\ _P_t_s_-;\-* #,##0.00\ _P_t_s_-;_-* &quot;-&quot;??\ _P_t_s_-;_-@_-"/>
    <numFmt numFmtId="201" formatCode="_-* #,##0.00\ &quot;Pts&quot;_-;\-* #,##0.00\ &quot;Pts&quot;_-;_-* &quot;-&quot;??\ &quot;Pts&quot;_-;_-@_-"/>
    <numFmt numFmtId="202" formatCode="#,##0\ "/>
    <numFmt numFmtId="203" formatCode="0.00_)"/>
    <numFmt numFmtId="204" formatCode="#,##0.000_);[Red]\(#,##0.000\)"/>
    <numFmt numFmtId="205" formatCode="0_)"/>
    <numFmt numFmtId="206" formatCode="0.00%;[Red]\(0.00%\)"/>
    <numFmt numFmtId="207" formatCode="0.0%&quot;Sales&quot;"/>
    <numFmt numFmtId="208" formatCode="#,##0.000;[Red]&quot;-&quot;#,##0.000"/>
    <numFmt numFmtId="209" formatCode="#,##0.00;[Red]&quot;-&quot;#,##0.00"/>
    <numFmt numFmtId="210" formatCode="_-* #,##0.00&quot; €&quot;_-;\-* #,##0.00&quot; €&quot;_-;_-* &quot;-&quot;??&quot; €&quot;_-;_-@_-"/>
    <numFmt numFmtId="211" formatCode="\$#,##0\ ;\(\$#,##0\)"/>
    <numFmt numFmtId="212" formatCode="_-* #,##0_-;\-* #,##0_-;_-* &quot;-&quot;??_-;_-@_-"/>
    <numFmt numFmtId="213" formatCode="_-* #,##0\ _€_-;\-* #,##0\ _€_-;_-* &quot;-&quot;\ _€_-;_-@_-"/>
    <numFmt numFmtId="214" formatCode="_(&quot;$&quot;* #,##0_);_(&quot;$&quot;* \(#,##0\);_(&quot;$&quot;* &quot;-&quot;_);_(@_)"/>
  </numFmts>
  <fonts count="176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</font>
    <font>
      <sz val="10"/>
      <color indexed="9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8"/>
      <color indexed="62"/>
      <name val="Cambria"/>
      <family val="2"/>
    </font>
    <font>
      <sz val="12"/>
      <name val="Times New Roman"/>
      <family val="1"/>
    </font>
    <font>
      <sz val="10"/>
      <name val="Times New Roman"/>
      <family val="1"/>
    </font>
    <font>
      <sz val="12"/>
      <name val="Times New Roman"/>
      <family val="1"/>
    </font>
    <font>
      <sz val="12"/>
      <name val="Times New Roman"/>
      <family val="1"/>
    </font>
    <font>
      <sz val="8"/>
      <name val="Calibri"/>
      <family val="2"/>
    </font>
    <font>
      <b/>
      <sz val="8"/>
      <name val="Calibri"/>
      <family val="2"/>
    </font>
    <font>
      <sz val="9"/>
      <name val="Calibri"/>
      <family val="2"/>
    </font>
    <font>
      <sz val="12"/>
      <name val="Arial"/>
      <family val="2"/>
    </font>
    <font>
      <i/>
      <sz val="8"/>
      <name val="Calibri"/>
      <family val="2"/>
    </font>
    <font>
      <sz val="12"/>
      <name val="Times New Roman"/>
      <family val="1"/>
    </font>
    <font>
      <b/>
      <sz val="8"/>
      <name val="Calibri"/>
      <family val="2"/>
    </font>
    <font>
      <sz val="8"/>
      <name val="Calibri"/>
      <family val="2"/>
    </font>
    <font>
      <sz val="8"/>
      <color indexed="8"/>
      <name val="Calibri"/>
      <family val="2"/>
    </font>
    <font>
      <sz val="11"/>
      <color indexed="10"/>
      <name val="Calibri"/>
      <family val="2"/>
    </font>
    <font>
      <sz val="12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8"/>
      <color indexed="56"/>
      <name val="Cambria"/>
      <family val="2"/>
    </font>
    <font>
      <sz val="8"/>
      <name val="Arial"/>
      <family val="2"/>
    </font>
    <font>
      <b/>
      <sz val="8"/>
      <name val="Arial"/>
      <family val="2"/>
    </font>
    <font>
      <b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theme="1"/>
      <name val="Calibri"/>
      <family val="2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9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8"/>
      <color rgb="FFFF0000"/>
      <name val="Calibri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u/>
      <sz val="10"/>
      <name val="Arial"/>
      <family val="2"/>
    </font>
    <font>
      <b/>
      <sz val="11"/>
      <color rgb="FFFA7D00"/>
      <name val="Calibri"/>
      <family val="2"/>
    </font>
    <font>
      <sz val="11"/>
      <color rgb="FF006100"/>
      <name val="Calibri"/>
      <family val="2"/>
    </font>
    <font>
      <sz val="11"/>
      <color rgb="FF3F3F76"/>
      <name val="Calibri"/>
      <family val="2"/>
    </font>
    <font>
      <u/>
      <sz val="11"/>
      <color indexed="12"/>
      <name val="Calibri"/>
      <family val="2"/>
    </font>
    <font>
      <sz val="11"/>
      <color rgb="FF9C6500"/>
      <name val="Calibri"/>
      <family val="2"/>
    </font>
    <font>
      <sz val="10"/>
      <name val="MS Sans Serif"/>
      <family val="2"/>
    </font>
    <font>
      <sz val="10"/>
      <name val="Tahoma"/>
      <family val="2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b/>
      <sz val="11"/>
      <color indexed="9"/>
      <name val="Calibri"/>
      <family val="2"/>
    </font>
    <font>
      <u/>
      <sz val="11"/>
      <color theme="10"/>
      <name val="Calibri"/>
      <family val="2"/>
      <scheme val="minor"/>
    </font>
    <font>
      <sz val="10"/>
      <name val="Verdana"/>
      <family val="2"/>
    </font>
    <font>
      <sz val="12"/>
      <color theme="1"/>
      <name val="Calibri"/>
      <family val="2"/>
      <scheme val="minor"/>
    </font>
    <font>
      <b/>
      <sz val="6"/>
      <name val="Calibri"/>
      <family val="2"/>
    </font>
    <font>
      <u/>
      <sz val="10"/>
      <color theme="11"/>
      <name val="Arial"/>
      <family val="2"/>
    </font>
    <font>
      <sz val="10"/>
      <color indexed="16"/>
      <name val="Arial"/>
      <family val="2"/>
    </font>
    <font>
      <b/>
      <sz val="10"/>
      <color indexed="53"/>
      <name val="Arial"/>
      <family val="2"/>
    </font>
    <font>
      <b/>
      <sz val="10"/>
      <color indexed="9"/>
      <name val="Arial"/>
      <family val="2"/>
    </font>
    <font>
      <sz val="10"/>
      <color indexed="60"/>
      <name val="Arial"/>
      <family val="2"/>
    </font>
    <font>
      <b/>
      <sz val="10"/>
      <color indexed="63"/>
      <name val="Arial"/>
      <family val="2"/>
    </font>
    <font>
      <b/>
      <sz val="18"/>
      <name val="Arial"/>
      <family val="2"/>
    </font>
    <font>
      <b/>
      <sz val="9"/>
      <name val="Helv"/>
    </font>
    <font>
      <b/>
      <sz val="15"/>
      <color indexed="62"/>
      <name val="Calibri"/>
      <family val="2"/>
    </font>
    <font>
      <b/>
      <sz val="15"/>
      <color indexed="56"/>
      <name val="Arial"/>
      <family val="2"/>
    </font>
    <font>
      <b/>
      <sz val="13"/>
      <color indexed="62"/>
      <name val="Calibri"/>
      <family val="2"/>
    </font>
    <font>
      <b/>
      <sz val="13"/>
      <color indexed="56"/>
      <name val="Arial"/>
      <family val="2"/>
    </font>
    <font>
      <b/>
      <sz val="11"/>
      <color indexed="62"/>
      <name val="Calibri"/>
      <family val="2"/>
    </font>
    <font>
      <b/>
      <sz val="11"/>
      <color indexed="56"/>
      <name val="Arial"/>
      <family val="2"/>
    </font>
    <font>
      <b/>
      <sz val="10"/>
      <color indexed="52"/>
      <name val="Arial"/>
      <family val="2"/>
    </font>
    <font>
      <sz val="10"/>
      <color indexed="52"/>
      <name val="Arial"/>
      <family val="2"/>
    </font>
    <font>
      <sz val="10"/>
      <color indexed="17"/>
      <name val="Arial"/>
      <family val="2"/>
    </font>
    <font>
      <sz val="8"/>
      <name val="Tahoma"/>
      <family val="2"/>
    </font>
    <font>
      <sz val="10"/>
      <color indexed="62"/>
      <name val="Arial"/>
      <family val="2"/>
    </font>
    <font>
      <sz val="11"/>
      <name val="Times New Roman"/>
      <family val="1"/>
    </font>
    <font>
      <sz val="10"/>
      <color indexed="23"/>
      <name val="Arial"/>
      <family val="2"/>
    </font>
    <font>
      <b/>
      <sz val="12"/>
      <name val="Arial"/>
      <family val="2"/>
    </font>
    <font>
      <sz val="10"/>
      <color indexed="20"/>
      <name val="Arial"/>
      <family val="2"/>
    </font>
    <font>
      <sz val="10"/>
      <color indexed="24"/>
      <name val="Arial"/>
      <family val="2"/>
    </font>
    <font>
      <sz val="8"/>
      <color indexed="10"/>
      <name val="Arial"/>
      <family val="2"/>
    </font>
    <font>
      <b/>
      <i/>
      <sz val="16"/>
      <name val="Helv"/>
    </font>
    <font>
      <sz val="10"/>
      <name val="Courier"/>
      <family val="3"/>
    </font>
    <font>
      <sz val="12"/>
      <name val="Courier"/>
      <family val="3"/>
    </font>
    <font>
      <sz val="10"/>
      <name val="Arial CE"/>
      <charset val="238"/>
    </font>
    <font>
      <sz val="10"/>
      <name val="Times New Roman CE"/>
      <family val="1"/>
      <charset val="238"/>
    </font>
    <font>
      <sz val="10"/>
      <name val="Helv"/>
    </font>
    <font>
      <sz val="10"/>
      <color indexed="10"/>
      <name val="Arial"/>
      <family val="2"/>
    </font>
    <font>
      <i/>
      <sz val="10"/>
      <color indexed="23"/>
      <name val="Arial"/>
      <family val="2"/>
    </font>
    <font>
      <b/>
      <sz val="16"/>
      <color indexed="9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b/>
      <sz val="10"/>
      <name val="Helv"/>
    </font>
    <font>
      <b/>
      <sz val="8"/>
      <name val="Times New Roman"/>
      <family val="1"/>
    </font>
    <font>
      <b/>
      <sz val="11"/>
      <color indexed="52"/>
      <name val="Calibri"/>
      <family val="2"/>
    </font>
    <font>
      <sz val="9"/>
      <name val="UniversCondLight"/>
    </font>
    <font>
      <sz val="11"/>
      <color indexed="60"/>
      <name val="Calibri"/>
      <family val="2"/>
    </font>
    <font>
      <sz val="11"/>
      <color theme="1"/>
      <name val="Arial Narrow"/>
      <family val="2"/>
    </font>
    <font>
      <b/>
      <sz val="13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u/>
      <sz val="8"/>
      <color rgb="FF0000FF"/>
      <name val="Calibri"/>
      <family val="2"/>
      <scheme val="minor"/>
    </font>
    <font>
      <sz val="10"/>
      <name val="Arial"/>
      <family val="2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sz val="10"/>
      <name val="Arial"/>
      <family val="2"/>
    </font>
    <font>
      <sz val="10"/>
      <color indexed="8"/>
      <name val="Times"/>
      <family val="1"/>
    </font>
    <font>
      <u/>
      <sz val="9"/>
      <color indexed="12"/>
      <name val="Geneva"/>
      <family val="2"/>
    </font>
    <font>
      <sz val="10"/>
      <color indexed="62"/>
      <name val="Tahoma"/>
      <family val="2"/>
    </font>
    <font>
      <sz val="12"/>
      <color rgb="FF006100"/>
      <name val="Calibri"/>
      <family val="2"/>
      <scheme val="minor"/>
    </font>
    <font>
      <sz val="11"/>
      <color indexed="20"/>
      <name val="Calibri"/>
      <family val="2"/>
      <scheme val="minor"/>
    </font>
    <font>
      <sz val="12"/>
      <color rgb="FF9C6500"/>
      <name val="Calibri"/>
      <family val="2"/>
      <scheme val="minor"/>
    </font>
    <font>
      <sz val="8"/>
      <color indexed="62"/>
      <name val="Arial"/>
      <family val="2"/>
    </font>
    <font>
      <sz val="10"/>
      <color indexed="17"/>
      <name val="Tahoma"/>
      <family val="2"/>
    </font>
    <font>
      <b/>
      <sz val="15"/>
      <color indexed="56"/>
      <name val="Tahoma"/>
      <family val="2"/>
    </font>
    <font>
      <b/>
      <sz val="13"/>
      <color indexed="56"/>
      <name val="Tahoma"/>
      <family val="2"/>
    </font>
    <font>
      <b/>
      <sz val="11"/>
      <color indexed="56"/>
      <name val="Tahoma"/>
      <family val="2"/>
    </font>
    <font>
      <sz val="10"/>
      <color indexed="52"/>
      <name val="Tahoma"/>
      <family val="2"/>
    </font>
    <font>
      <b/>
      <sz val="10"/>
      <color indexed="8"/>
      <name val="Tahoma"/>
      <family val="2"/>
    </font>
    <font>
      <sz val="10"/>
      <color indexed="10"/>
      <name val="Tahoma"/>
      <family val="2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indexed="17"/>
      <name val="Calibri"/>
      <family val="2"/>
    </font>
    <font>
      <sz val="11"/>
      <color indexed="48"/>
      <name val="Calibri"/>
      <family val="2"/>
    </font>
    <font>
      <sz val="11"/>
      <color indexed="37"/>
      <name val="Calibri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14"/>
      <name val="Calibri"/>
      <family val="2"/>
    </font>
    <font>
      <sz val="12"/>
      <color rgb="FF9C0006"/>
      <name val="Calibri"/>
      <family val="2"/>
      <scheme val="minor"/>
    </font>
    <font>
      <sz val="10"/>
      <name val="BERNHARD"/>
    </font>
    <font>
      <sz val="10"/>
      <name val="Geneva"/>
    </font>
    <font>
      <sz val="14"/>
      <name val="ZapfHumnst BT"/>
    </font>
    <font>
      <sz val="11"/>
      <color rgb="FF000000"/>
      <name val="Calibri"/>
      <family val="2"/>
    </font>
    <font>
      <sz val="9"/>
      <color indexed="18"/>
      <name val="Tahoma"/>
      <family val="2"/>
    </font>
    <font>
      <sz val="11"/>
      <color indexed="63"/>
      <name val="Calibri"/>
      <family val="2"/>
    </font>
    <font>
      <b/>
      <sz val="10"/>
      <name val="Arial"/>
      <family val="2"/>
    </font>
    <font>
      <u/>
      <sz val="10"/>
      <color theme="10"/>
      <name val="Arial"/>
      <family val="2"/>
    </font>
    <font>
      <u/>
      <sz val="8"/>
      <color theme="10"/>
      <name val="Arial"/>
      <family val="2"/>
    </font>
    <font>
      <u/>
      <sz val="9"/>
      <name val="Geneva"/>
      <family val="2"/>
    </font>
    <font>
      <sz val="10"/>
      <color theme="1"/>
      <name val="Calibri"/>
      <family val="2"/>
    </font>
    <font>
      <u/>
      <sz val="9"/>
      <color indexed="36"/>
      <name val="Geneva"/>
      <family val="2"/>
    </font>
    <font>
      <sz val="12"/>
      <color indexed="8"/>
      <name val="Calibri"/>
      <family val="2"/>
    </font>
  </fonts>
  <fills count="11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A5A5A5"/>
      </patternFill>
    </fill>
    <fill>
      <patternFill patternType="solid">
        <fgColor theme="0"/>
        <bgColor indexed="64"/>
      </patternFill>
    </fill>
    <fill>
      <patternFill patternType="lightVertical">
        <fgColor theme="6" tint="0.39994506668294322"/>
        <bgColor theme="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indexed="55"/>
      </patternFill>
    </fill>
    <fill>
      <patternFill patternType="solid">
        <fgColor theme="0" tint="-0.14996795556505021"/>
        <bgColor indexed="64"/>
      </patternFill>
    </fill>
    <fill>
      <patternFill patternType="solid">
        <fgColor indexed="54"/>
        <bgColor indexed="54"/>
      </patternFill>
    </fill>
    <fill>
      <patternFill patternType="solid">
        <fgColor indexed="25"/>
        <bgColor indexed="25"/>
      </patternFill>
    </fill>
    <fill>
      <patternFill patternType="solid">
        <fgColor indexed="49"/>
        <bgColor indexed="49"/>
      </patternFill>
    </fill>
    <fill>
      <patternFill patternType="solid">
        <fgColor indexed="52"/>
        <bgColor indexed="52"/>
      </patternFill>
    </fill>
    <fill>
      <patternFill patternType="solid">
        <fgColor indexed="45"/>
        <bgColor indexed="45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8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43"/>
      </patternFill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3"/>
        <bgColor indexed="43"/>
      </patternFill>
    </fill>
    <fill>
      <patternFill patternType="solid">
        <fgColor indexed="4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61"/>
        <bgColor indexed="61"/>
      </patternFill>
    </fill>
    <fill>
      <patternFill patternType="solid">
        <fgColor indexed="58"/>
        <bgColor indexed="58"/>
      </patternFill>
    </fill>
    <fill>
      <patternFill patternType="solid">
        <fgColor indexed="40"/>
        <bgColor indexed="40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41"/>
        <bgColor indexed="41"/>
      </patternFill>
    </fill>
    <fill>
      <patternFill patternType="solid">
        <fgColor indexed="51"/>
        <bgColor indexed="51"/>
      </patternFill>
    </fill>
    <fill>
      <patternFill patternType="solid">
        <fgColor indexed="35"/>
        <bgColor indexed="35"/>
      </patternFill>
    </fill>
    <fill>
      <patternFill patternType="solid">
        <fgColor indexed="48"/>
        <bgColor indexed="48"/>
      </patternFill>
    </fill>
    <fill>
      <patternFill patternType="solid">
        <fgColor indexed="57"/>
        <bgColor indexed="57"/>
      </patternFill>
    </fill>
    <fill>
      <patternFill patternType="solid">
        <fgColor indexed="18"/>
        <bgColor indexed="18"/>
      </patternFill>
    </fill>
    <fill>
      <patternFill patternType="solid">
        <fgColor indexed="53"/>
        <bgColor indexed="53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60"/>
      </patternFill>
    </fill>
    <fill>
      <patternFill patternType="solid">
        <fgColor indexed="12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3"/>
      </patternFill>
    </fill>
    <fill>
      <patternFill patternType="solid">
        <fgColor indexed="9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8"/>
      </patternFill>
    </fill>
  </fills>
  <borders count="126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1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n">
        <color rgb="FF0000FF"/>
      </bottom>
      <diagonal/>
    </border>
    <border>
      <left/>
      <right/>
      <top/>
      <bottom style="thin">
        <color theme="5" tint="-0.2499465926084170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hair">
        <color theme="3" tint="0.399945066682943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12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7"/>
      </bottom>
      <diagonal/>
    </border>
    <border>
      <left/>
      <right/>
      <top/>
      <bottom style="medium">
        <color indexed="47"/>
      </bottom>
      <diagonal/>
    </border>
    <border>
      <left style="dashed">
        <color indexed="63"/>
      </left>
      <right style="dashed">
        <color indexed="63"/>
      </right>
      <top style="dashed">
        <color indexed="63"/>
      </top>
      <bottom style="dashed">
        <color indexed="63"/>
      </bottom>
      <diagonal/>
    </border>
    <border>
      <left style="dotted">
        <color indexed="28"/>
      </left>
      <right style="dotted">
        <color indexed="28"/>
      </right>
      <top style="dotted">
        <color indexed="28"/>
      </top>
      <bottom style="dotted">
        <color indexed="28"/>
      </bottom>
      <diagonal/>
    </border>
    <border>
      <left style="dashed">
        <color indexed="55"/>
      </left>
      <right style="dashed">
        <color indexed="55"/>
      </right>
      <top style="dashed">
        <color indexed="55"/>
      </top>
      <bottom style="dashed">
        <color indexed="55"/>
      </bottom>
      <diagonal/>
    </border>
    <border>
      <left style="dashed">
        <color indexed="28"/>
      </left>
      <right style="dashed">
        <color indexed="28"/>
      </right>
      <top style="dashed">
        <color indexed="28"/>
      </top>
      <bottom style="dashed">
        <color indexed="28"/>
      </bottom>
      <diagonal/>
    </border>
    <border>
      <left style="dotted">
        <color indexed="10"/>
      </left>
      <right style="dotted">
        <color indexed="10"/>
      </right>
      <top style="dotted">
        <color indexed="10"/>
      </top>
      <bottom style="dotted">
        <color indexed="10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hair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/>
      <bottom style="double">
        <color indexed="17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hair">
        <color indexed="12"/>
      </bottom>
      <diagonal/>
    </border>
    <border>
      <left/>
      <right/>
      <top/>
      <bottom style="medium">
        <color indexed="12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7511">
    <xf numFmtId="0" fontId="0" fillId="0" borderId="0"/>
    <xf numFmtId="0" fontId="51" fillId="41" borderId="0" applyNumberFormat="0" applyBorder="0" applyAlignment="0" applyProtection="0"/>
    <xf numFmtId="0" fontId="51" fillId="42" borderId="0" applyNumberFormat="0" applyBorder="0" applyAlignment="0" applyProtection="0"/>
    <xf numFmtId="0" fontId="51" fillId="43" borderId="0" applyNumberFormat="0" applyBorder="0" applyAlignment="0" applyProtection="0"/>
    <xf numFmtId="0" fontId="51" fillId="44" borderId="0" applyNumberFormat="0" applyBorder="0" applyAlignment="0" applyProtection="0"/>
    <xf numFmtId="0" fontId="51" fillId="45" borderId="0" applyNumberFormat="0" applyBorder="0" applyAlignment="0" applyProtection="0"/>
    <xf numFmtId="0" fontId="51" fillId="4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8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8" fillId="20" borderId="0" applyNumberFormat="0" applyBorder="0" applyAlignment="0" applyProtection="0"/>
    <xf numFmtId="0" fontId="19" fillId="18" borderId="0" applyNumberFormat="0" applyBorder="0" applyAlignment="0" applyProtection="0"/>
    <xf numFmtId="0" fontId="19" fillId="21" borderId="0" applyNumberFormat="0" applyBorder="0" applyAlignment="0" applyProtection="0"/>
    <xf numFmtId="0" fontId="18" fillId="19" borderId="0" applyNumberFormat="0" applyBorder="0" applyAlignment="0" applyProtection="0"/>
    <xf numFmtId="0" fontId="19" fillId="16" borderId="0" applyNumberFormat="0" applyBorder="0" applyAlignment="0" applyProtection="0"/>
    <xf numFmtId="0" fontId="19" fillId="19" borderId="0" applyNumberFormat="0" applyBorder="0" applyAlignment="0" applyProtection="0"/>
    <xf numFmtId="0" fontId="18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16" borderId="0" applyNumberFormat="0" applyBorder="0" applyAlignment="0" applyProtection="0"/>
    <xf numFmtId="0" fontId="18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23" borderId="0" applyNumberFormat="0" applyBorder="0" applyAlignment="0" applyProtection="0"/>
    <xf numFmtId="0" fontId="18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171" fontId="16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5" fillId="0" borderId="0" applyNumberFormat="0" applyFill="0" applyBorder="0" applyAlignment="0" applyProtection="0">
      <alignment vertical="top"/>
      <protection locked="0"/>
    </xf>
    <xf numFmtId="0" fontId="57" fillId="57" borderId="0" applyNumberFormat="0" applyBorder="0" applyAlignment="0" applyProtection="0"/>
    <xf numFmtId="0" fontId="50" fillId="0" borderId="0"/>
    <xf numFmtId="0" fontId="58" fillId="0" borderId="0"/>
    <xf numFmtId="0" fontId="16" fillId="0" borderId="0"/>
    <xf numFmtId="0" fontId="16" fillId="0" borderId="0"/>
    <xf numFmtId="0" fontId="17" fillId="0" borderId="0"/>
    <xf numFmtId="0" fontId="17" fillId="0" borderId="0"/>
    <xf numFmtId="0" fontId="23" fillId="0" borderId="0"/>
    <xf numFmtId="0" fontId="16" fillId="0" borderId="0"/>
    <xf numFmtId="0" fontId="2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7" fillId="0" borderId="0"/>
    <xf numFmtId="0" fontId="17" fillId="0" borderId="0"/>
    <xf numFmtId="0" fontId="17" fillId="0" borderId="0"/>
    <xf numFmtId="0" fontId="24" fillId="0" borderId="0"/>
    <xf numFmtId="0" fontId="17" fillId="0" borderId="0"/>
    <xf numFmtId="0" fontId="25" fillId="0" borderId="0"/>
    <xf numFmtId="0" fontId="17" fillId="0" borderId="0"/>
    <xf numFmtId="0" fontId="17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31" fillId="0" borderId="0"/>
    <xf numFmtId="0" fontId="17" fillId="0" borderId="0"/>
    <xf numFmtId="0" fontId="50" fillId="0" borderId="0"/>
    <xf numFmtId="0" fontId="50" fillId="0" borderId="0"/>
    <xf numFmtId="0" fontId="50" fillId="0" borderId="0"/>
    <xf numFmtId="0" fontId="36" fillId="0" borderId="0"/>
    <xf numFmtId="0" fontId="17" fillId="0" borderId="0"/>
    <xf numFmtId="0" fontId="50" fillId="58" borderId="14" applyNumberFormat="0" applyFont="0" applyAlignment="0" applyProtection="0"/>
    <xf numFmtId="0" fontId="16" fillId="27" borderId="7" applyNumberFormat="0" applyFont="0" applyAlignment="0" applyProtection="0"/>
    <xf numFmtId="9" fontId="16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63" fillId="0" borderId="16" applyNumberFormat="0" applyFill="0" applyAlignment="0" applyProtection="0"/>
    <xf numFmtId="169" fontId="16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50" fillId="0" borderId="0" applyFont="0" applyFill="0" applyBorder="0" applyAlignment="0" applyProtection="0"/>
    <xf numFmtId="0" fontId="58" fillId="31" borderId="0" applyNumberFormat="0" applyBorder="0" applyAlignment="0" applyProtection="0"/>
    <xf numFmtId="0" fontId="41" fillId="0" borderId="1" applyNumberFormat="0" applyFill="0" applyAlignment="0" applyProtection="0"/>
    <xf numFmtId="167" fontId="66" fillId="0" borderId="24"/>
    <xf numFmtId="0" fontId="73" fillId="47" borderId="13" applyNumberFormat="0" applyAlignment="0" applyProtection="0"/>
    <xf numFmtId="0" fontId="74" fillId="54" borderId="0" applyNumberFormat="0" applyBorder="0" applyAlignment="0" applyProtection="0"/>
    <xf numFmtId="0" fontId="75" fillId="55" borderId="13" applyNumberFormat="0" applyAlignment="0" applyProtection="0"/>
    <xf numFmtId="179" fontId="16" fillId="0" borderId="0" applyFont="0" applyFill="0" applyBorder="0" applyAlignment="0" applyProtection="0"/>
    <xf numFmtId="0" fontId="76" fillId="0" borderId="0" applyNumberFormat="0" applyFill="0" applyBorder="0" applyAlignment="0" applyProtection="0">
      <alignment vertical="top"/>
      <protection locked="0"/>
    </xf>
    <xf numFmtId="0" fontId="77" fillId="5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17" fillId="0" borderId="0"/>
    <xf numFmtId="0" fontId="15" fillId="0" borderId="0"/>
    <xf numFmtId="0" fontId="78" fillId="0" borderId="0"/>
    <xf numFmtId="0" fontId="3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7" fillId="0" borderId="0"/>
    <xf numFmtId="0" fontId="15" fillId="0" borderId="0"/>
    <xf numFmtId="0" fontId="16" fillId="0" borderId="0"/>
    <xf numFmtId="0" fontId="37" fillId="0" borderId="0"/>
    <xf numFmtId="0" fontId="16" fillId="0" borderId="0"/>
    <xf numFmtId="0" fontId="37" fillId="0" borderId="0"/>
    <xf numFmtId="0" fontId="58" fillId="0" borderId="0"/>
    <xf numFmtId="0" fontId="15" fillId="0" borderId="0"/>
    <xf numFmtId="0" fontId="16" fillId="0" borderId="0"/>
    <xf numFmtId="0" fontId="78" fillId="0" borderId="0"/>
    <xf numFmtId="9" fontId="15" fillId="0" borderId="0" applyFont="0" applyFill="0" applyBorder="0" applyAlignment="0" applyProtection="0"/>
    <xf numFmtId="9" fontId="78" fillId="0" borderId="0" applyFont="0" applyFill="0" applyBorder="0" applyAlignment="0" applyProtection="0"/>
    <xf numFmtId="166" fontId="79" fillId="0" borderId="0" applyFont="0" applyFill="0" applyBorder="0" applyAlignment="0" applyProtection="0"/>
    <xf numFmtId="180" fontId="17" fillId="0" borderId="0" applyFont="0" applyFill="0" applyBorder="0" applyAlignment="0" applyProtection="0"/>
    <xf numFmtId="166" fontId="78" fillId="0" borderId="0" applyFont="0" applyFill="0" applyBorder="0" applyAlignment="0" applyProtection="0"/>
    <xf numFmtId="0" fontId="15" fillId="58" borderId="14" applyNumberFormat="0" applyFont="0" applyAlignment="0" applyProtection="0"/>
    <xf numFmtId="0" fontId="15" fillId="29" borderId="0" applyNumberFormat="0" applyBorder="0" applyAlignment="0" applyProtection="0"/>
    <xf numFmtId="0" fontId="15" fillId="35" borderId="0" applyNumberFormat="0" applyBorder="0" applyAlignment="0" applyProtection="0"/>
    <xf numFmtId="0" fontId="15" fillId="30" borderId="0" applyNumberFormat="0" applyBorder="0" applyAlignment="0" applyProtection="0"/>
    <xf numFmtId="0" fontId="15" fillId="36" borderId="0" applyNumberFormat="0" applyBorder="0" applyAlignment="0" applyProtection="0"/>
    <xf numFmtId="0" fontId="15" fillId="31" borderId="0" applyNumberFormat="0" applyBorder="0" applyAlignment="0" applyProtection="0"/>
    <xf numFmtId="0" fontId="15" fillId="37" borderId="0" applyNumberFormat="0" applyBorder="0" applyAlignment="0" applyProtection="0"/>
    <xf numFmtId="0" fontId="15" fillId="32" borderId="0" applyNumberFormat="0" applyBorder="0" applyAlignment="0" applyProtection="0"/>
    <xf numFmtId="0" fontId="15" fillId="38" borderId="0" applyNumberFormat="0" applyBorder="0" applyAlignment="0" applyProtection="0"/>
    <xf numFmtId="0" fontId="15" fillId="33" borderId="0" applyNumberFormat="0" applyBorder="0" applyAlignment="0" applyProtection="0"/>
    <xf numFmtId="0" fontId="15" fillId="39" borderId="0" applyNumberFormat="0" applyBorder="0" applyAlignment="0" applyProtection="0"/>
    <xf numFmtId="0" fontId="15" fillId="34" borderId="0" applyNumberFormat="0" applyBorder="0" applyAlignment="0" applyProtection="0"/>
    <xf numFmtId="0" fontId="15" fillId="40" borderId="0" applyNumberFormat="0" applyBorder="0" applyAlignment="0" applyProtection="0"/>
    <xf numFmtId="0" fontId="14" fillId="0" borderId="0"/>
    <xf numFmtId="0" fontId="13" fillId="0" borderId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42" fillId="0" borderId="2" applyNumberFormat="0" applyFill="0" applyAlignment="0" applyProtection="0"/>
    <xf numFmtId="0" fontId="43" fillId="0" borderId="3" applyNumberFormat="0" applyFill="0" applyAlignment="0" applyProtection="0"/>
    <xf numFmtId="0" fontId="43" fillId="0" borderId="0" applyNumberFormat="0" applyFill="0" applyBorder="0" applyAlignment="0" applyProtection="0"/>
    <xf numFmtId="0" fontId="45" fillId="0" borderId="5" applyNumberFormat="0" applyFill="0" applyAlignment="0" applyProtection="0"/>
    <xf numFmtId="0" fontId="38" fillId="69" borderId="0" applyNumberFormat="0" applyBorder="0" applyAlignment="0" applyProtection="0"/>
    <xf numFmtId="0" fontId="38" fillId="65" borderId="0" applyNumberFormat="0" applyBorder="0" applyAlignment="0" applyProtection="0"/>
    <xf numFmtId="0" fontId="38" fillId="7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67" borderId="0" applyNumberFormat="0" applyBorder="0" applyAlignment="0" applyProtection="0"/>
    <xf numFmtId="0" fontId="55" fillId="0" borderId="0" applyNumberFormat="0" applyFill="0" applyBorder="0" applyAlignment="0" applyProtection="0">
      <alignment vertical="top"/>
      <protection locked="0"/>
    </xf>
    <xf numFmtId="0" fontId="83" fillId="0" borderId="0" applyNumberFormat="0" applyFill="0" applyBorder="0" applyAlignment="0" applyProtection="0"/>
    <xf numFmtId="0" fontId="80" fillId="3" borderId="0" applyNumberFormat="0" applyBorder="0" applyAlignment="0" applyProtection="0"/>
    <xf numFmtId="181" fontId="16" fillId="0" borderId="0" applyFont="0" applyFill="0" applyBorder="0" applyAlignment="0" applyProtection="0"/>
    <xf numFmtId="0" fontId="12" fillId="0" borderId="0"/>
    <xf numFmtId="0" fontId="1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16" fillId="0" borderId="0"/>
    <xf numFmtId="0" fontId="16" fillId="0" borderId="0"/>
    <xf numFmtId="0" fontId="1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7" fillId="0" borderId="0"/>
    <xf numFmtId="0" fontId="12" fillId="0" borderId="0"/>
    <xf numFmtId="0" fontId="12" fillId="0" borderId="0"/>
    <xf numFmtId="0" fontId="12" fillId="0" borderId="0"/>
    <xf numFmtId="0" fontId="3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6" fillId="27" borderId="7" applyNumberFormat="0" applyFont="0" applyAlignment="0" applyProtection="0"/>
    <xf numFmtId="9" fontId="16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81" fillId="68" borderId="8" applyNumberFormat="0" applyAlignment="0" applyProtection="0"/>
    <xf numFmtId="0" fontId="35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9" fillId="0" borderId="26" applyNumberFormat="0" applyFill="0" applyAlignment="0" applyProtection="0"/>
    <xf numFmtId="0" fontId="82" fillId="71" borderId="6" applyNumberFormat="0" applyAlignment="0" applyProtection="0"/>
    <xf numFmtId="166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2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84" fillId="0" borderId="0"/>
    <xf numFmtId="0" fontId="85" fillId="0" borderId="0"/>
    <xf numFmtId="0" fontId="78" fillId="0" borderId="0"/>
    <xf numFmtId="166" fontId="37" fillId="0" borderId="0" applyFont="0" applyFill="0" applyBorder="0" applyAlignment="0" applyProtection="0"/>
    <xf numFmtId="0" fontId="85" fillId="35" borderId="0" applyNumberFormat="0" applyBorder="0" applyAlignment="0" applyProtection="0"/>
    <xf numFmtId="0" fontId="85" fillId="29" borderId="0" applyNumberFormat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0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0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58" fillId="31" borderId="0" applyNumberFormat="0" applyBorder="0" applyAlignment="0" applyProtection="0"/>
    <xf numFmtId="0" fontId="37" fillId="4" borderId="0" applyNumberFormat="0" applyBorder="0" applyAlignment="0" applyProtection="0"/>
    <xf numFmtId="0" fontId="58" fillId="31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73" borderId="0" applyNumberFormat="0" applyBorder="0" applyAlignment="0" applyProtection="0"/>
    <xf numFmtId="0" fontId="18" fillId="74" borderId="0" applyNumberFormat="0" applyBorder="0" applyAlignment="0" applyProtection="0"/>
    <xf numFmtId="0" fontId="18" fillId="20" borderId="0" applyNumberFormat="0" applyBorder="0" applyAlignment="0" applyProtection="0"/>
    <xf numFmtId="0" fontId="18" fillId="73" borderId="0" applyNumberFormat="0" applyBorder="0" applyAlignment="0" applyProtection="0"/>
    <xf numFmtId="0" fontId="18" fillId="75" borderId="0" applyNumberFormat="0" applyBorder="0" applyAlignment="0" applyProtection="0"/>
    <xf numFmtId="0" fontId="18" fillId="76" borderId="0" applyNumberFormat="0" applyBorder="0" applyAlignment="0" applyProtection="0"/>
    <xf numFmtId="184" fontId="94" fillId="0" borderId="39">
      <alignment horizontal="center" vertical="center"/>
    </xf>
    <xf numFmtId="0" fontId="88" fillId="77" borderId="0" applyNumberFormat="0" applyBorder="0" applyAlignment="0" applyProtection="0"/>
    <xf numFmtId="0" fontId="124" fillId="0" borderId="40" applyNumberFormat="0" applyBorder="0" applyProtection="0">
      <alignment horizontal="center"/>
    </xf>
    <xf numFmtId="0" fontId="52" fillId="0" borderId="53" applyNumberFormat="0" applyFill="0" applyAlignment="0" applyProtection="0"/>
    <xf numFmtId="183" fontId="52" fillId="0" borderId="53" applyNumberFormat="0" applyFill="0" applyAlignment="0" applyProtection="0"/>
    <xf numFmtId="183" fontId="52" fillId="0" borderId="53" applyNumberFormat="0" applyFill="0" applyAlignment="0" applyProtection="0"/>
    <xf numFmtId="0" fontId="93" fillId="0" borderId="0" applyNumberFormat="0" applyFill="0" applyBorder="0" applyAlignment="0" applyProtection="0"/>
    <xf numFmtId="183" fontId="95" fillId="0" borderId="41" applyNumberFormat="0" applyFill="0" applyAlignment="0" applyProtection="0"/>
    <xf numFmtId="183" fontId="95" fillId="0" borderId="41" applyNumberFormat="0" applyFill="0" applyAlignment="0" applyProtection="0"/>
    <xf numFmtId="183" fontId="95" fillId="0" borderId="41" applyNumberFormat="0" applyFill="0" applyAlignment="0" applyProtection="0"/>
    <xf numFmtId="183" fontId="95" fillId="0" borderId="41" applyNumberFormat="0" applyFill="0" applyAlignment="0" applyProtection="0"/>
    <xf numFmtId="183" fontId="95" fillId="0" borderId="41" applyNumberFormat="0" applyFill="0" applyAlignment="0" applyProtection="0"/>
    <xf numFmtId="183" fontId="95" fillId="0" borderId="41" applyNumberFormat="0" applyFill="0" applyAlignment="0" applyProtection="0"/>
    <xf numFmtId="183" fontId="95" fillId="0" borderId="41" applyNumberFormat="0" applyFill="0" applyAlignment="0" applyProtection="0"/>
    <xf numFmtId="183" fontId="95" fillId="0" borderId="41" applyNumberFormat="0" applyFill="0" applyAlignment="0" applyProtection="0"/>
    <xf numFmtId="183" fontId="95" fillId="0" borderId="41" applyNumberFormat="0" applyFill="0" applyAlignment="0" applyProtection="0"/>
    <xf numFmtId="183" fontId="95" fillId="0" borderId="41" applyNumberFormat="0" applyFill="0" applyAlignment="0" applyProtection="0"/>
    <xf numFmtId="0" fontId="96" fillId="0" borderId="1" applyNumberFormat="0" applyFill="0" applyAlignment="0" applyProtection="0"/>
    <xf numFmtId="0" fontId="96" fillId="0" borderId="1" applyNumberFormat="0" applyFill="0" applyAlignment="0" applyProtection="0"/>
    <xf numFmtId="0" fontId="52" fillId="0" borderId="53" applyNumberFormat="0" applyFill="0" applyAlignment="0" applyProtection="0"/>
    <xf numFmtId="183" fontId="52" fillId="0" borderId="53" applyNumberFormat="0" applyFill="0" applyAlignment="0" applyProtection="0"/>
    <xf numFmtId="183" fontId="52" fillId="0" borderId="53" applyNumberFormat="0" applyFill="0" applyAlignment="0" applyProtection="0"/>
    <xf numFmtId="183" fontId="52" fillId="0" borderId="53" applyNumberFormat="0" applyFill="0" applyAlignment="0" applyProtection="0"/>
    <xf numFmtId="183" fontId="52" fillId="0" borderId="53" applyNumberFormat="0" applyFill="0" applyAlignment="0" applyProtection="0"/>
    <xf numFmtId="0" fontId="124" fillId="0" borderId="40" applyNumberFormat="0" applyBorder="0" applyProtection="0">
      <alignment horizontal="center"/>
    </xf>
    <xf numFmtId="183" fontId="129" fillId="0" borderId="54" applyNumberFormat="0" applyFill="0" applyAlignment="0" applyProtection="0"/>
    <xf numFmtId="183" fontId="129" fillId="0" borderId="54" applyNumberFormat="0" applyFill="0" applyAlignment="0" applyProtection="0"/>
    <xf numFmtId="0" fontId="124" fillId="0" borderId="40" applyNumberFormat="0" applyBorder="0" applyProtection="0">
      <alignment horizontal="center"/>
    </xf>
    <xf numFmtId="183" fontId="97" fillId="0" borderId="42" applyNumberFormat="0" applyFill="0" applyAlignment="0" applyProtection="0"/>
    <xf numFmtId="183" fontId="97" fillId="0" borderId="42" applyNumberFormat="0" applyFill="0" applyAlignment="0" applyProtection="0"/>
    <xf numFmtId="183" fontId="97" fillId="0" borderId="42" applyNumberFormat="0" applyFill="0" applyAlignment="0" applyProtection="0"/>
    <xf numFmtId="183" fontId="97" fillId="0" borderId="42" applyNumberFormat="0" applyFill="0" applyAlignment="0" applyProtection="0"/>
    <xf numFmtId="183" fontId="97" fillId="0" borderId="42" applyNumberFormat="0" applyFill="0" applyAlignment="0" applyProtection="0"/>
    <xf numFmtId="183" fontId="97" fillId="0" borderId="42" applyNumberFormat="0" applyFill="0" applyAlignment="0" applyProtection="0"/>
    <xf numFmtId="183" fontId="97" fillId="0" borderId="42" applyNumberFormat="0" applyFill="0" applyAlignment="0" applyProtection="0"/>
    <xf numFmtId="183" fontId="97" fillId="0" borderId="42" applyNumberFormat="0" applyFill="0" applyAlignment="0" applyProtection="0"/>
    <xf numFmtId="183" fontId="97" fillId="0" borderId="42" applyNumberFormat="0" applyFill="0" applyAlignment="0" applyProtection="0"/>
    <xf numFmtId="183" fontId="97" fillId="0" borderId="42" applyNumberFormat="0" applyFill="0" applyAlignment="0" applyProtection="0"/>
    <xf numFmtId="0" fontId="98" fillId="0" borderId="2" applyNumberFormat="0" applyFill="0" applyAlignment="0" applyProtection="0"/>
    <xf numFmtId="0" fontId="98" fillId="0" borderId="2" applyNumberFormat="0" applyFill="0" applyAlignment="0" applyProtection="0"/>
    <xf numFmtId="183" fontId="129" fillId="0" borderId="54" applyNumberFormat="0" applyFill="0" applyAlignment="0" applyProtection="0"/>
    <xf numFmtId="183" fontId="129" fillId="0" borderId="54" applyNumberFormat="0" applyFill="0" applyAlignment="0" applyProtection="0"/>
    <xf numFmtId="183" fontId="129" fillId="0" borderId="54" applyNumberFormat="0" applyFill="0" applyAlignment="0" applyProtection="0"/>
    <xf numFmtId="183" fontId="129" fillId="0" borderId="54" applyNumberFormat="0" applyFill="0" applyAlignment="0" applyProtection="0"/>
    <xf numFmtId="183" fontId="129" fillId="0" borderId="54" applyNumberFormat="0" applyFill="0" applyAlignment="0" applyProtection="0"/>
    <xf numFmtId="0" fontId="124" fillId="0" borderId="40" applyNumberFormat="0" applyBorder="0" applyProtection="0">
      <alignment horizontal="center"/>
    </xf>
    <xf numFmtId="183" fontId="53" fillId="0" borderId="12" applyNumberFormat="0" applyFill="0" applyAlignment="0" applyProtection="0"/>
    <xf numFmtId="183" fontId="53" fillId="0" borderId="12" applyNumberFormat="0" applyFill="0" applyAlignment="0" applyProtection="0"/>
    <xf numFmtId="0" fontId="124" fillId="0" borderId="40" applyNumberFormat="0" applyBorder="0" applyProtection="0">
      <alignment horizontal="center"/>
    </xf>
    <xf numFmtId="183" fontId="99" fillId="0" borderId="43" applyNumberFormat="0" applyFill="0" applyAlignment="0" applyProtection="0"/>
    <xf numFmtId="183" fontId="99" fillId="0" borderId="43" applyNumberFormat="0" applyFill="0" applyAlignment="0" applyProtection="0"/>
    <xf numFmtId="183" fontId="99" fillId="0" borderId="43" applyNumberFormat="0" applyFill="0" applyAlignment="0" applyProtection="0"/>
    <xf numFmtId="183" fontId="99" fillId="0" borderId="43" applyNumberFormat="0" applyFill="0" applyAlignment="0" applyProtection="0"/>
    <xf numFmtId="183" fontId="99" fillId="0" borderId="43" applyNumberFormat="0" applyFill="0" applyAlignment="0" applyProtection="0"/>
    <xf numFmtId="183" fontId="99" fillId="0" borderId="43" applyNumberFormat="0" applyFill="0" applyAlignment="0" applyProtection="0"/>
    <xf numFmtId="183" fontId="99" fillId="0" borderId="43" applyNumberFormat="0" applyFill="0" applyAlignment="0" applyProtection="0"/>
    <xf numFmtId="183" fontId="99" fillId="0" borderId="43" applyNumberFormat="0" applyFill="0" applyAlignment="0" applyProtection="0"/>
    <xf numFmtId="183" fontId="99" fillId="0" borderId="43" applyNumberFormat="0" applyFill="0" applyAlignment="0" applyProtection="0"/>
    <xf numFmtId="183" fontId="99" fillId="0" borderId="43" applyNumberFormat="0" applyFill="0" applyAlignment="0" applyProtection="0"/>
    <xf numFmtId="0" fontId="100" fillId="0" borderId="3" applyNumberFormat="0" applyFill="0" applyAlignment="0" applyProtection="0"/>
    <xf numFmtId="0" fontId="100" fillId="0" borderId="3" applyNumberFormat="0" applyFill="0" applyAlignment="0" applyProtection="0"/>
    <xf numFmtId="183" fontId="53" fillId="0" borderId="12" applyNumberFormat="0" applyFill="0" applyAlignment="0" applyProtection="0"/>
    <xf numFmtId="183" fontId="53" fillId="0" borderId="12" applyNumberFormat="0" applyFill="0" applyAlignment="0" applyProtection="0"/>
    <xf numFmtId="183" fontId="53" fillId="0" borderId="12" applyNumberFormat="0" applyFill="0" applyAlignment="0" applyProtection="0"/>
    <xf numFmtId="183" fontId="53" fillId="0" borderId="12" applyNumberFormat="0" applyFill="0" applyAlignment="0" applyProtection="0"/>
    <xf numFmtId="183" fontId="53" fillId="0" borderId="12" applyNumberFormat="0" applyFill="0" applyAlignment="0" applyProtection="0"/>
    <xf numFmtId="0" fontId="124" fillId="0" borderId="40" applyNumberFormat="0" applyBorder="0" applyProtection="0">
      <alignment horizontal="center"/>
    </xf>
    <xf numFmtId="183" fontId="53" fillId="0" borderId="0" applyNumberFormat="0" applyFill="0" applyBorder="0" applyAlignment="0" applyProtection="0"/>
    <xf numFmtId="183" fontId="53" fillId="0" borderId="0" applyNumberFormat="0" applyFill="0" applyBorder="0" applyAlignment="0" applyProtection="0"/>
    <xf numFmtId="0" fontId="124" fillId="0" borderId="40" applyNumberFormat="0" applyBorder="0" applyProtection="0">
      <alignment horizontal="center"/>
    </xf>
    <xf numFmtId="183" fontId="99" fillId="0" borderId="0" applyNumberFormat="0" applyFill="0" applyBorder="0" applyAlignment="0" applyProtection="0"/>
    <xf numFmtId="183" fontId="99" fillId="0" borderId="0" applyNumberFormat="0" applyFill="0" applyBorder="0" applyAlignment="0" applyProtection="0"/>
    <xf numFmtId="183" fontId="99" fillId="0" borderId="0" applyNumberFormat="0" applyFill="0" applyBorder="0" applyAlignment="0" applyProtection="0"/>
    <xf numFmtId="183" fontId="99" fillId="0" borderId="0" applyNumberFormat="0" applyFill="0" applyBorder="0" applyAlignment="0" applyProtection="0"/>
    <xf numFmtId="183" fontId="99" fillId="0" borderId="0" applyNumberFormat="0" applyFill="0" applyBorder="0" applyAlignment="0" applyProtection="0"/>
    <xf numFmtId="183" fontId="99" fillId="0" borderId="0" applyNumberFormat="0" applyFill="0" applyBorder="0" applyAlignment="0" applyProtection="0"/>
    <xf numFmtId="183" fontId="99" fillId="0" borderId="0" applyNumberFormat="0" applyFill="0" applyBorder="0" applyAlignment="0" applyProtection="0"/>
    <xf numFmtId="183" fontId="99" fillId="0" borderId="0" applyNumberFormat="0" applyFill="0" applyBorder="0" applyAlignment="0" applyProtection="0"/>
    <xf numFmtId="183" fontId="99" fillId="0" borderId="0" applyNumberFormat="0" applyFill="0" applyBorder="0" applyAlignment="0" applyProtection="0"/>
    <xf numFmtId="183" fontId="99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183" fontId="53" fillId="0" borderId="0" applyNumberFormat="0" applyFill="0" applyBorder="0" applyAlignment="0" applyProtection="0"/>
    <xf numFmtId="183" fontId="53" fillId="0" borderId="0" applyNumberFormat="0" applyFill="0" applyBorder="0" applyAlignment="0" applyProtection="0"/>
    <xf numFmtId="183" fontId="53" fillId="0" borderId="0" applyNumberFormat="0" applyFill="0" applyBorder="0" applyAlignment="0" applyProtection="0"/>
    <xf numFmtId="183" fontId="53" fillId="0" borderId="0" applyNumberFormat="0" applyFill="0" applyBorder="0" applyAlignment="0" applyProtection="0"/>
    <xf numFmtId="183" fontId="53" fillId="0" borderId="0" applyNumberFormat="0" applyFill="0" applyBorder="0" applyAlignment="0" applyProtection="0"/>
    <xf numFmtId="0" fontId="124" fillId="0" borderId="40" applyNumberFormat="0" applyBorder="0" applyProtection="0">
      <alignment horizontal="center"/>
    </xf>
    <xf numFmtId="185" fontId="16" fillId="78" borderId="44" applyNumberFormat="0">
      <alignment vertical="center"/>
    </xf>
    <xf numFmtId="186" fontId="16" fillId="79" borderId="44" applyNumberFormat="0">
      <alignment vertical="center"/>
    </xf>
    <xf numFmtId="185" fontId="16" fillId="80" borderId="44" applyNumberFormat="0">
      <alignment vertical="center"/>
    </xf>
    <xf numFmtId="185" fontId="16" fillId="64" borderId="44" applyNumberFormat="0">
      <alignment vertical="center"/>
    </xf>
    <xf numFmtId="3" fontId="16" fillId="0" borderId="44" applyNumberFormat="0">
      <alignment vertical="center"/>
    </xf>
    <xf numFmtId="0" fontId="89" fillId="81" borderId="4" applyNumberFormat="0" applyAlignment="0" applyProtection="0"/>
    <xf numFmtId="0" fontId="89" fillId="81" borderId="4" applyNumberFormat="0" applyAlignment="0" applyProtection="0"/>
    <xf numFmtId="0" fontId="89" fillId="81" borderId="4" applyNumberFormat="0" applyAlignment="0" applyProtection="0"/>
    <xf numFmtId="0" fontId="89" fillId="81" borderId="4" applyNumberFormat="0" applyAlignment="0" applyProtection="0"/>
    <xf numFmtId="0" fontId="89" fillId="81" borderId="4" applyNumberFormat="0" applyAlignment="0" applyProtection="0"/>
    <xf numFmtId="0" fontId="89" fillId="81" borderId="4" applyNumberFormat="0" applyAlignment="0" applyProtection="0"/>
    <xf numFmtId="0" fontId="89" fillId="81" borderId="4" applyNumberFormat="0" applyAlignment="0" applyProtection="0"/>
    <xf numFmtId="0" fontId="89" fillId="81" borderId="4" applyNumberFormat="0" applyAlignment="0" applyProtection="0"/>
    <xf numFmtId="0" fontId="125" fillId="68" borderId="4" applyNumberFormat="0" applyAlignment="0" applyProtection="0"/>
    <xf numFmtId="0" fontId="125" fillId="68" borderId="4" applyNumberFormat="0" applyAlignment="0" applyProtection="0"/>
    <xf numFmtId="0" fontId="125" fillId="68" borderId="4" applyNumberFormat="0" applyAlignment="0" applyProtection="0"/>
    <xf numFmtId="0" fontId="125" fillId="68" borderId="4" applyNumberFormat="0" applyAlignment="0" applyProtection="0"/>
    <xf numFmtId="0" fontId="125" fillId="68" borderId="4" applyNumberFormat="0" applyAlignment="0" applyProtection="0"/>
    <xf numFmtId="0" fontId="101" fillId="68" borderId="4" applyNumberFormat="0" applyAlignment="0" applyProtection="0"/>
    <xf numFmtId="0" fontId="101" fillId="68" borderId="4" applyNumberFormat="0" applyAlignment="0" applyProtection="0"/>
    <xf numFmtId="183" fontId="130" fillId="0" borderId="55" applyNumberFormat="0" applyFill="0" applyAlignment="0" applyProtection="0"/>
    <xf numFmtId="183" fontId="130" fillId="0" borderId="55" applyNumberFormat="0" applyFill="0" applyAlignment="0" applyProtection="0"/>
    <xf numFmtId="183" fontId="45" fillId="0" borderId="5" applyNumberFormat="0" applyFill="0" applyAlignment="0" applyProtection="0"/>
    <xf numFmtId="183" fontId="45" fillId="0" borderId="5" applyNumberFormat="0" applyFill="0" applyAlignment="0" applyProtection="0"/>
    <xf numFmtId="183" fontId="45" fillId="0" borderId="5" applyNumberFormat="0" applyFill="0" applyAlignment="0" applyProtection="0"/>
    <xf numFmtId="183" fontId="45" fillId="0" borderId="5" applyNumberFormat="0" applyFill="0" applyAlignment="0" applyProtection="0"/>
    <xf numFmtId="183" fontId="45" fillId="0" borderId="5" applyNumberFormat="0" applyFill="0" applyAlignment="0" applyProtection="0"/>
    <xf numFmtId="183" fontId="45" fillId="0" borderId="5" applyNumberFormat="0" applyFill="0" applyAlignment="0" applyProtection="0"/>
    <xf numFmtId="183" fontId="45" fillId="0" borderId="5" applyNumberFormat="0" applyFill="0" applyAlignment="0" applyProtection="0"/>
    <xf numFmtId="183" fontId="45" fillId="0" borderId="5" applyNumberFormat="0" applyFill="0" applyAlignment="0" applyProtection="0"/>
    <xf numFmtId="183" fontId="45" fillId="0" borderId="5" applyNumberFormat="0" applyFill="0" applyAlignment="0" applyProtection="0"/>
    <xf numFmtId="183" fontId="45" fillId="0" borderId="5" applyNumberFormat="0" applyFill="0" applyAlignment="0" applyProtection="0"/>
    <xf numFmtId="0" fontId="102" fillId="0" borderId="5" applyNumberFormat="0" applyFill="0" applyAlignment="0" applyProtection="0"/>
    <xf numFmtId="0" fontId="102" fillId="0" borderId="5" applyNumberFormat="0" applyFill="0" applyAlignment="0" applyProtection="0"/>
    <xf numFmtId="183" fontId="130" fillId="0" borderId="55" applyNumberFormat="0" applyFill="0" applyAlignment="0" applyProtection="0"/>
    <xf numFmtId="183" fontId="130" fillId="0" borderId="55" applyNumberFormat="0" applyFill="0" applyAlignment="0" applyProtection="0"/>
    <xf numFmtId="183" fontId="130" fillId="0" borderId="55" applyNumberFormat="0" applyFill="0" applyAlignment="0" applyProtection="0"/>
    <xf numFmtId="183" fontId="130" fillId="0" borderId="55" applyNumberFormat="0" applyFill="0" applyAlignment="0" applyProtection="0"/>
    <xf numFmtId="183" fontId="130" fillId="0" borderId="55" applyNumberFormat="0" applyFill="0" applyAlignment="0" applyProtection="0"/>
    <xf numFmtId="0" fontId="90" fillId="20" borderId="6" applyNumberFormat="0" applyAlignment="0" applyProtection="0"/>
    <xf numFmtId="167" fontId="29" fillId="0" borderId="0" applyFill="0" applyBorder="0" applyAlignment="0" applyProtection="0"/>
    <xf numFmtId="187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89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91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6" fillId="0" borderId="0" applyFont="0" applyFill="0" applyBorder="0" applyAlignment="0" applyProtection="0"/>
    <xf numFmtId="192" fontId="16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3" fontId="16" fillId="0" borderId="0" applyFill="0" applyBorder="0" applyAlignment="0" applyProtection="0"/>
    <xf numFmtId="0" fontId="18" fillId="69" borderId="0" applyNumberFormat="0" applyBorder="0" applyAlignment="0" applyProtection="0"/>
    <xf numFmtId="0" fontId="18" fillId="69" borderId="0" applyNumberFormat="0" applyBorder="0" applyAlignment="0" applyProtection="0"/>
    <xf numFmtId="0" fontId="18" fillId="65" borderId="0" applyNumberFormat="0" applyBorder="0" applyAlignment="0" applyProtection="0"/>
    <xf numFmtId="0" fontId="18" fillId="65" borderId="0" applyNumberFormat="0" applyBorder="0" applyAlignment="0" applyProtection="0"/>
    <xf numFmtId="0" fontId="18" fillId="70" borderId="0" applyNumberFormat="0" applyBorder="0" applyAlignment="0" applyProtection="0"/>
    <xf numFmtId="0" fontId="18" fillId="70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67" borderId="0" applyNumberFormat="0" applyBorder="0" applyAlignment="0" applyProtection="0"/>
    <xf numFmtId="0" fontId="18" fillId="67" borderId="0" applyNumberFormat="0" applyBorder="0" applyAlignment="0" applyProtection="0"/>
    <xf numFmtId="183" fontId="131" fillId="54" borderId="0" applyNumberFormat="0" applyBorder="0" applyAlignment="0" applyProtection="0"/>
    <xf numFmtId="183" fontId="131" fillId="54" borderId="0" applyNumberFormat="0" applyBorder="0" applyAlignment="0" applyProtection="0"/>
    <xf numFmtId="183" fontId="40" fillId="4" borderId="0" applyNumberFormat="0" applyBorder="0" applyAlignment="0" applyProtection="0"/>
    <xf numFmtId="183" fontId="40" fillId="4" borderId="0" applyNumberFormat="0" applyBorder="0" applyAlignment="0" applyProtection="0"/>
    <xf numFmtId="0" fontId="40" fillId="4" borderId="0" applyNumberFormat="0" applyBorder="0" applyAlignment="0" applyProtection="0"/>
    <xf numFmtId="183" fontId="40" fillId="4" borderId="0" applyNumberFormat="0" applyBorder="0" applyAlignment="0" applyProtection="0"/>
    <xf numFmtId="183" fontId="40" fillId="4" borderId="0" applyNumberFormat="0" applyBorder="0" applyAlignment="0" applyProtection="0"/>
    <xf numFmtId="183" fontId="40" fillId="4" borderId="0" applyNumberFormat="0" applyBorder="0" applyAlignment="0" applyProtection="0"/>
    <xf numFmtId="183" fontId="40" fillId="4" borderId="0" applyNumberFormat="0" applyBorder="0" applyAlignment="0" applyProtection="0"/>
    <xf numFmtId="183" fontId="40" fillId="4" borderId="0" applyNumberFormat="0" applyBorder="0" applyAlignment="0" applyProtection="0"/>
    <xf numFmtId="183" fontId="40" fillId="4" borderId="0" applyNumberFormat="0" applyBorder="0" applyAlignment="0" applyProtection="0"/>
    <xf numFmtId="183" fontId="40" fillId="4" borderId="0" applyNumberFormat="0" applyBorder="0" applyAlignment="0" applyProtection="0"/>
    <xf numFmtId="183" fontId="40" fillId="4" borderId="0" applyNumberFormat="0" applyBorder="0" applyAlignment="0" applyProtection="0"/>
    <xf numFmtId="0" fontId="103" fillId="4" borderId="0" applyNumberFormat="0" applyBorder="0" applyAlignment="0" applyProtection="0"/>
    <xf numFmtId="0" fontId="103" fillId="4" borderId="0" applyNumberFormat="0" applyBorder="0" applyAlignment="0" applyProtection="0"/>
    <xf numFmtId="183" fontId="131" fillId="54" borderId="0" applyNumberFormat="0" applyBorder="0" applyAlignment="0" applyProtection="0"/>
    <xf numFmtId="183" fontId="131" fillId="54" borderId="0" applyNumberFormat="0" applyBorder="0" applyAlignment="0" applyProtection="0"/>
    <xf numFmtId="183" fontId="131" fillId="54" borderId="0" applyNumberFormat="0" applyBorder="0" applyAlignment="0" applyProtection="0"/>
    <xf numFmtId="183" fontId="131" fillId="54" borderId="0" applyNumberFormat="0" applyBorder="0" applyAlignment="0" applyProtection="0"/>
    <xf numFmtId="183" fontId="131" fillId="54" borderId="0" applyNumberFormat="0" applyBorder="0" applyAlignment="0" applyProtection="0"/>
    <xf numFmtId="193" fontId="29" fillId="0" borderId="0" applyFill="0" applyBorder="0" applyAlignment="0" applyProtection="0"/>
    <xf numFmtId="187" fontId="16" fillId="0" borderId="0" applyFont="0" applyFill="0" applyBorder="0" applyAlignment="0"/>
    <xf numFmtId="194" fontId="11" fillId="0" borderId="0" applyFont="0" applyFill="0" applyBorder="0" applyAlignment="0" applyProtection="0"/>
    <xf numFmtId="194" fontId="11" fillId="0" borderId="0" applyFont="0" applyFill="0" applyBorder="0" applyAlignment="0" applyProtection="0"/>
    <xf numFmtId="194" fontId="11" fillId="0" borderId="0" applyFont="0" applyFill="0" applyBorder="0" applyAlignment="0" applyProtection="0"/>
    <xf numFmtId="194" fontId="11" fillId="0" borderId="0" applyFont="0" applyFill="0" applyBorder="0" applyAlignment="0" applyProtection="0"/>
    <xf numFmtId="194" fontId="11" fillId="0" borderId="0" applyFont="0" applyFill="0" applyBorder="0" applyAlignment="0" applyProtection="0"/>
    <xf numFmtId="194" fontId="11" fillId="0" borderId="0" applyFont="0" applyFill="0" applyBorder="0" applyAlignment="0" applyProtection="0"/>
    <xf numFmtId="194" fontId="11" fillId="0" borderId="0" applyFont="0" applyFill="0" applyBorder="0" applyAlignment="0" applyProtection="0"/>
    <xf numFmtId="194" fontId="11" fillId="0" borderId="0" applyFont="0" applyFill="0" applyBorder="0" applyAlignment="0" applyProtection="0"/>
    <xf numFmtId="194" fontId="11" fillId="0" borderId="0" applyFont="0" applyFill="0" applyBorder="0" applyAlignment="0" applyProtection="0"/>
    <xf numFmtId="194" fontId="11" fillId="0" borderId="0" applyFont="0" applyFill="0" applyBorder="0" applyAlignment="0" applyProtection="0"/>
    <xf numFmtId="194" fontId="11" fillId="0" borderId="0" applyFont="0" applyFill="0" applyBorder="0" applyAlignment="0" applyProtection="0"/>
    <xf numFmtId="194" fontId="11" fillId="0" borderId="0" applyFont="0" applyFill="0" applyBorder="0" applyAlignment="0" applyProtection="0"/>
    <xf numFmtId="194" fontId="11" fillId="0" borderId="0" applyFont="0" applyFill="0" applyBorder="0" applyAlignment="0" applyProtection="0"/>
    <xf numFmtId="194" fontId="11" fillId="0" borderId="0" applyFont="0" applyFill="0" applyBorder="0" applyAlignment="0" applyProtection="0"/>
    <xf numFmtId="194" fontId="11" fillId="0" borderId="0" applyFont="0" applyFill="0" applyBorder="0" applyAlignment="0" applyProtection="0"/>
    <xf numFmtId="194" fontId="11" fillId="0" borderId="0" applyFont="0" applyFill="0" applyBorder="0" applyAlignment="0" applyProtection="0"/>
    <xf numFmtId="194" fontId="11" fillId="0" borderId="0" applyFont="0" applyFill="0" applyBorder="0" applyAlignment="0" applyProtection="0"/>
    <xf numFmtId="194" fontId="11" fillId="0" borderId="0" applyFont="0" applyFill="0" applyBorder="0" applyAlignment="0" applyProtection="0"/>
    <xf numFmtId="194" fontId="11" fillId="0" borderId="0" applyFont="0" applyFill="0" applyBorder="0" applyAlignment="0" applyProtection="0"/>
    <xf numFmtId="194" fontId="11" fillId="0" borderId="0" applyFont="0" applyFill="0" applyBorder="0" applyAlignment="0" applyProtection="0"/>
    <xf numFmtId="194" fontId="11" fillId="0" borderId="0" applyFont="0" applyFill="0" applyBorder="0" applyAlignment="0" applyProtection="0"/>
    <xf numFmtId="194" fontId="11" fillId="0" borderId="0" applyFont="0" applyFill="0" applyBorder="0" applyAlignment="0" applyProtection="0"/>
    <xf numFmtId="194" fontId="11" fillId="0" borderId="0" applyFont="0" applyFill="0" applyBorder="0" applyAlignment="0" applyProtection="0"/>
    <xf numFmtId="194" fontId="11" fillId="0" borderId="0" applyFont="0" applyFill="0" applyBorder="0" applyAlignment="0" applyProtection="0"/>
    <xf numFmtId="195" fontId="16" fillId="0" borderId="0" applyFill="0" applyBorder="0" applyAlignment="0" applyProtection="0"/>
    <xf numFmtId="196" fontId="29" fillId="0" borderId="0" applyFill="0" applyBorder="0" applyAlignment="0" applyProtection="0"/>
    <xf numFmtId="17" fontId="48" fillId="0" borderId="0" applyFill="0" applyBorder="0">
      <alignment horizontal="right"/>
    </xf>
    <xf numFmtId="184" fontId="104" fillId="0" borderId="40" applyBorder="0">
      <alignment vertical="center"/>
    </xf>
    <xf numFmtId="184" fontId="104" fillId="0" borderId="40" applyBorder="0">
      <alignment vertical="center"/>
    </xf>
    <xf numFmtId="183" fontId="132" fillId="55" borderId="13" applyNumberFormat="0" applyAlignment="0" applyProtection="0"/>
    <xf numFmtId="183" fontId="132" fillId="55" borderId="13" applyNumberFormat="0" applyAlignment="0" applyProtection="0"/>
    <xf numFmtId="183" fontId="44" fillId="82" borderId="4" applyNumberFormat="0" applyAlignment="0" applyProtection="0"/>
    <xf numFmtId="183" fontId="44" fillId="82" borderId="4" applyNumberFormat="0" applyAlignment="0" applyProtection="0"/>
    <xf numFmtId="0" fontId="44" fillId="7" borderId="4" applyNumberFormat="0" applyAlignment="0" applyProtection="0"/>
    <xf numFmtId="0" fontId="44" fillId="7" borderId="4" applyNumberFormat="0" applyAlignment="0" applyProtection="0"/>
    <xf numFmtId="183" fontId="44" fillId="82" borderId="4" applyNumberFormat="0" applyAlignment="0" applyProtection="0"/>
    <xf numFmtId="183" fontId="44" fillId="82" borderId="4" applyNumberFormat="0" applyAlignment="0" applyProtection="0"/>
    <xf numFmtId="183" fontId="44" fillId="82" borderId="4" applyNumberFormat="0" applyAlignment="0" applyProtection="0"/>
    <xf numFmtId="183" fontId="44" fillId="82" borderId="4" applyNumberFormat="0" applyAlignment="0" applyProtection="0"/>
    <xf numFmtId="183" fontId="44" fillId="82" borderId="4" applyNumberFormat="0" applyAlignment="0" applyProtection="0"/>
    <xf numFmtId="183" fontId="44" fillId="82" borderId="4" applyNumberFormat="0" applyAlignment="0" applyProtection="0"/>
    <xf numFmtId="183" fontId="44" fillId="82" borderId="4" applyNumberFormat="0" applyAlignment="0" applyProtection="0"/>
    <xf numFmtId="183" fontId="44" fillId="82" borderId="4" applyNumberFormat="0" applyAlignment="0" applyProtection="0"/>
    <xf numFmtId="0" fontId="105" fillId="7" borderId="4" applyNumberFormat="0" applyAlignment="0" applyProtection="0"/>
    <xf numFmtId="0" fontId="105" fillId="7" borderId="4" applyNumberFormat="0" applyAlignment="0" applyProtection="0"/>
    <xf numFmtId="183" fontId="132" fillId="55" borderId="13" applyNumberFormat="0" applyAlignment="0" applyProtection="0"/>
    <xf numFmtId="183" fontId="132" fillId="55" borderId="13" applyNumberFormat="0" applyAlignment="0" applyProtection="0"/>
    <xf numFmtId="183" fontId="132" fillId="55" borderId="13" applyNumberFormat="0" applyAlignment="0" applyProtection="0"/>
    <xf numFmtId="183" fontId="132" fillId="55" borderId="13" applyNumberFormat="0" applyAlignment="0" applyProtection="0"/>
    <xf numFmtId="183" fontId="132" fillId="55" borderId="13" applyNumberFormat="0" applyAlignment="0" applyProtection="0"/>
    <xf numFmtId="0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9" fontId="16" fillId="0" borderId="0" applyFont="0" applyFill="0" applyBorder="0" applyAlignment="0" applyProtection="0"/>
    <xf numFmtId="179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84" fontId="106" fillId="83" borderId="45" applyNumberFormat="0"/>
    <xf numFmtId="0" fontId="39" fillId="0" borderId="0" applyNumberFormat="0" applyFill="0" applyBorder="0" applyAlignment="0" applyProtection="0"/>
    <xf numFmtId="184" fontId="23" fillId="64" borderId="8" applyNumberFormat="0">
      <alignment vertical="center"/>
    </xf>
    <xf numFmtId="2" fontId="29" fillId="0" borderId="0" applyFill="0" applyBorder="0" applyAlignment="0" applyProtection="0"/>
    <xf numFmtId="0" fontId="40" fillId="4" borderId="0" applyNumberFormat="0" applyBorder="0" applyAlignment="0" applyProtection="0"/>
    <xf numFmtId="38" fontId="47" fillId="64" borderId="0" applyNumberFormat="0" applyFont="0" applyBorder="0" applyAlignment="0">
      <protection hidden="1"/>
    </xf>
    <xf numFmtId="184" fontId="107" fillId="64" borderId="46" applyNumberFormat="0">
      <alignment vertical="center"/>
    </xf>
    <xf numFmtId="0" fontId="41" fillId="0" borderId="1" applyNumberFormat="0" applyFill="0" applyAlignment="0" applyProtection="0"/>
    <xf numFmtId="0" fontId="42" fillId="0" borderId="2" applyNumberFormat="0" applyFill="0" applyAlignment="0" applyProtection="0"/>
    <xf numFmtId="0" fontId="43" fillId="0" borderId="3" applyNumberFormat="0" applyFill="0" applyAlignment="0" applyProtection="0"/>
    <xf numFmtId="0" fontId="4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55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133" fillId="0" borderId="0" applyNumberFormat="0" applyFill="0" applyBorder="0" applyAlignment="0" applyProtection="0"/>
    <xf numFmtId="0" fontId="109" fillId="3" borderId="0" applyNumberFormat="0" applyBorder="0" applyAlignment="0" applyProtection="0"/>
    <xf numFmtId="0" fontId="109" fillId="3" borderId="0" applyNumberFormat="0" applyBorder="0" applyAlignment="0" applyProtection="0"/>
    <xf numFmtId="0" fontId="44" fillId="7" borderId="4" applyNumberFormat="0" applyAlignment="0" applyProtection="0"/>
    <xf numFmtId="185" fontId="110" fillId="84" borderId="47" applyNumberFormat="0">
      <alignment vertical="center"/>
    </xf>
    <xf numFmtId="0" fontId="44" fillId="7" borderId="4" applyNumberFormat="0" applyAlignment="0" applyProtection="0"/>
    <xf numFmtId="0" fontId="44" fillId="7" borderId="4" applyNumberFormat="0" applyAlignment="0" applyProtection="0"/>
    <xf numFmtId="0" fontId="44" fillId="7" borderId="4" applyNumberFormat="0" applyAlignment="0" applyProtection="0"/>
    <xf numFmtId="0" fontId="105" fillId="23" borderId="4" applyNumberFormat="0" applyAlignment="0" applyProtection="0"/>
    <xf numFmtId="0" fontId="105" fillId="23" borderId="4" applyNumberFormat="0" applyAlignment="0" applyProtection="0"/>
    <xf numFmtId="0" fontId="44" fillId="7" borderId="4" applyNumberFormat="0" applyAlignment="0" applyProtection="0"/>
    <xf numFmtId="0" fontId="44" fillId="7" borderId="4" applyNumberFormat="0" applyAlignment="0" applyProtection="0"/>
    <xf numFmtId="197" fontId="47" fillId="79" borderId="0" applyFont="0" applyBorder="0" applyAlignment="0" applyProtection="0">
      <protection locked="0"/>
    </xf>
    <xf numFmtId="198" fontId="47" fillId="79" borderId="0">
      <protection locked="0"/>
    </xf>
    <xf numFmtId="199" fontId="47" fillId="79" borderId="0" applyFont="0" applyBorder="0" applyAlignment="0">
      <protection locked="0"/>
    </xf>
    <xf numFmtId="10" fontId="47" fillId="79" borderId="0">
      <protection locked="0"/>
    </xf>
    <xf numFmtId="205" fontId="126" fillId="0" borderId="34" applyNumberFormat="0" applyFont="0" applyFill="0" applyAlignment="0" applyProtection="0"/>
    <xf numFmtId="0" fontId="45" fillId="0" borderId="5" applyNumberFormat="0" applyFill="0" applyAlignment="0" applyProtection="0"/>
    <xf numFmtId="200" fontId="16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28" fillId="0" borderId="0" applyFont="0" applyFill="0" applyBorder="0" applyAlignment="0" applyProtection="0"/>
    <xf numFmtId="165" fontId="16" fillId="0" borderId="0" applyFont="0" applyFill="0" applyBorder="0" applyAlignment="0" applyProtection="0"/>
    <xf numFmtId="201" fontId="16" fillId="0" borderId="0" applyFont="0" applyFill="0" applyBorder="0" applyAlignment="0" applyProtection="0"/>
    <xf numFmtId="202" fontId="16" fillId="0" borderId="0"/>
    <xf numFmtId="184" fontId="110" fillId="78" borderId="48" applyNumberFormat="0">
      <alignment vertical="center"/>
      <protection locked="0"/>
    </xf>
    <xf numFmtId="184" fontId="111" fillId="0" borderId="0" applyNumberFormat="0" applyBorder="0">
      <alignment horizontal="left" vertical="top"/>
    </xf>
    <xf numFmtId="0" fontId="91" fillId="85" borderId="0" applyNumberFormat="0" applyBorder="0" applyAlignment="0" applyProtection="0"/>
    <xf numFmtId="0" fontId="127" fillId="82" borderId="0" applyNumberFormat="0" applyBorder="0" applyAlignment="0" applyProtection="0"/>
    <xf numFmtId="0" fontId="91" fillId="82" borderId="0" applyNumberFormat="0" applyBorder="0" applyAlignment="0" applyProtection="0"/>
    <xf numFmtId="0" fontId="91" fillId="82" borderId="0" applyNumberFormat="0" applyBorder="0" applyAlignment="0" applyProtection="0"/>
    <xf numFmtId="203" fontId="112" fillId="0" borderId="0"/>
    <xf numFmtId="198" fontId="16" fillId="0" borderId="0" applyFont="0" applyFill="0" applyBorder="0" applyAlignment="0"/>
    <xf numFmtId="40" fontId="47" fillId="0" borderId="0" applyFont="0" applyFill="0" applyBorder="0" applyAlignment="0"/>
    <xf numFmtId="204" fontId="47" fillId="0" borderId="0" applyFont="0" applyFill="0" applyBorder="0" applyAlignment="0"/>
    <xf numFmtId="0" fontId="11" fillId="0" borderId="0"/>
    <xf numFmtId="177" fontId="16" fillId="0" borderId="0"/>
    <xf numFmtId="183" fontId="1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0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" fontId="113" fillId="0" borderId="0"/>
    <xf numFmtId="0" fontId="16" fillId="0" borderId="0"/>
    <xf numFmtId="0" fontId="16" fillId="0" borderId="0"/>
    <xf numFmtId="0" fontId="58" fillId="0" borderId="0"/>
    <xf numFmtId="0" fontId="11" fillId="0" borderId="0"/>
    <xf numFmtId="0" fontId="5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8" fillId="0" borderId="0"/>
    <xf numFmtId="0" fontId="11" fillId="0" borderId="0"/>
    <xf numFmtId="0" fontId="11" fillId="0" borderId="0"/>
    <xf numFmtId="0" fontId="11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7" fillId="0" borderId="0"/>
    <xf numFmtId="0" fontId="1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7" fillId="0" borderId="0"/>
    <xf numFmtId="0" fontId="37" fillId="0" borderId="0"/>
    <xf numFmtId="0" fontId="37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37" fillId="0" borderId="0"/>
    <xf numFmtId="0" fontId="16" fillId="0" borderId="0"/>
    <xf numFmtId="0" fontId="37" fillId="0" borderId="0"/>
    <xf numFmtId="0" fontId="16" fillId="0" borderId="0"/>
    <xf numFmtId="0" fontId="37" fillId="0" borderId="0"/>
    <xf numFmtId="0" fontId="16" fillId="0" borderId="0"/>
    <xf numFmtId="0" fontId="37" fillId="0" borderId="0"/>
    <xf numFmtId="0" fontId="16" fillId="0" borderId="0"/>
    <xf numFmtId="0" fontId="37" fillId="0" borderId="0"/>
    <xf numFmtId="0" fontId="17" fillId="0" borderId="0"/>
    <xf numFmtId="0" fontId="11" fillId="0" borderId="0"/>
    <xf numFmtId="203" fontId="114" fillId="0" borderId="0"/>
    <xf numFmtId="203" fontId="114" fillId="0" borderId="0"/>
    <xf numFmtId="203" fontId="1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1" fillId="0" borderId="0"/>
    <xf numFmtId="0" fontId="37" fillId="0" borderId="0"/>
    <xf numFmtId="0" fontId="11" fillId="0" borderId="0"/>
    <xf numFmtId="0" fontId="11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6" fillId="0" borderId="0"/>
    <xf numFmtId="185" fontId="11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1" fillId="0" borderId="0"/>
    <xf numFmtId="0" fontId="11" fillId="0" borderId="0"/>
    <xf numFmtId="0" fontId="16" fillId="0" borderId="0"/>
    <xf numFmtId="168" fontId="114" fillId="0" borderId="0"/>
    <xf numFmtId="168" fontId="114" fillId="0" borderId="0"/>
    <xf numFmtId="168" fontId="114" fillId="0" borderId="0"/>
    <xf numFmtId="168" fontId="114" fillId="0" borderId="0"/>
    <xf numFmtId="168" fontId="1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7" fillId="0" borderId="0"/>
    <xf numFmtId="168" fontId="114" fillId="0" borderId="0"/>
    <xf numFmtId="168" fontId="114" fillId="0" borderId="0"/>
    <xf numFmtId="168" fontId="11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1" fillId="0" borderId="0"/>
    <xf numFmtId="0" fontId="1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0" fontId="17" fillId="0" borderId="0"/>
    <xf numFmtId="0" fontId="11" fillId="0" borderId="0"/>
    <xf numFmtId="0" fontId="11" fillId="0" borderId="0"/>
    <xf numFmtId="0" fontId="11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0" fontId="16" fillId="0" borderId="0"/>
    <xf numFmtId="0" fontId="78" fillId="0" borderId="0"/>
    <xf numFmtId="0" fontId="11" fillId="0" borderId="0"/>
    <xf numFmtId="0" fontId="11" fillId="0" borderId="0"/>
    <xf numFmtId="0" fontId="11" fillId="0" borderId="0"/>
    <xf numFmtId="0" fontId="128" fillId="0" borderId="0"/>
    <xf numFmtId="0" fontId="67" fillId="0" borderId="0"/>
    <xf numFmtId="0" fontId="11" fillId="0" borderId="0"/>
    <xf numFmtId="0" fontId="16" fillId="0" borderId="0"/>
    <xf numFmtId="183" fontId="16" fillId="0" borderId="0"/>
    <xf numFmtId="183" fontId="1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8" fillId="0" borderId="0"/>
    <xf numFmtId="0" fontId="5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7" fillId="0" borderId="0"/>
    <xf numFmtId="0" fontId="11" fillId="0" borderId="0"/>
    <xf numFmtId="0" fontId="11" fillId="0" borderId="0"/>
    <xf numFmtId="0" fontId="11" fillId="0" borderId="0"/>
    <xf numFmtId="0" fontId="58" fillId="0" borderId="0"/>
    <xf numFmtId="0" fontId="5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98" fontId="48" fillId="0" borderId="0" applyNumberFormat="0" applyFill="0" applyBorder="0" applyAlignment="0" applyProtection="0"/>
    <xf numFmtId="167" fontId="115" fillId="0" borderId="0"/>
    <xf numFmtId="183" fontId="11" fillId="58" borderId="14" applyNumberFormat="0" applyFont="0" applyAlignment="0" applyProtection="0"/>
    <xf numFmtId="183" fontId="11" fillId="58" borderId="14" applyNumberFormat="0" applyFont="0" applyAlignment="0" applyProtection="0"/>
    <xf numFmtId="183" fontId="11" fillId="58" borderId="14" applyNumberFormat="0" applyFont="0" applyAlignment="0" applyProtection="0"/>
    <xf numFmtId="183" fontId="11" fillId="58" borderId="14" applyNumberFormat="0" applyFont="0" applyAlignment="0" applyProtection="0"/>
    <xf numFmtId="183" fontId="11" fillId="58" borderId="14" applyNumberFormat="0" applyFont="0" applyAlignment="0" applyProtection="0"/>
    <xf numFmtId="183" fontId="11" fillId="58" borderId="14" applyNumberFormat="0" applyFont="0" applyAlignment="0" applyProtection="0"/>
    <xf numFmtId="183" fontId="16" fillId="27" borderId="7" applyNumberFormat="0" applyFont="0" applyAlignment="0" applyProtection="0"/>
    <xf numFmtId="183" fontId="16" fillId="27" borderId="7" applyNumberFormat="0" applyFont="0" applyAlignment="0" applyProtection="0"/>
    <xf numFmtId="183" fontId="16" fillId="27" borderId="7" applyNumberFormat="0" applyFont="0" applyAlignment="0" applyProtection="0"/>
    <xf numFmtId="0" fontId="16" fillId="27" borderId="7" applyNumberFormat="0" applyFont="0" applyAlignment="0" applyProtection="0"/>
    <xf numFmtId="0" fontId="16" fillId="27" borderId="7" applyNumberFormat="0" applyFont="0" applyAlignment="0" applyProtection="0"/>
    <xf numFmtId="183" fontId="16" fillId="27" borderId="7" applyNumberFormat="0" applyFont="0" applyAlignment="0" applyProtection="0"/>
    <xf numFmtId="183" fontId="16" fillId="27" borderId="7" applyNumberFormat="0" applyFont="0" applyAlignment="0" applyProtection="0"/>
    <xf numFmtId="183" fontId="16" fillId="27" borderId="7" applyNumberFormat="0" applyFont="0" applyAlignment="0" applyProtection="0"/>
    <xf numFmtId="183" fontId="16" fillId="27" borderId="7" applyNumberFormat="0" applyFont="0" applyAlignment="0" applyProtection="0"/>
    <xf numFmtId="183" fontId="16" fillId="27" borderId="7" applyNumberFormat="0" applyFont="0" applyAlignment="0" applyProtection="0"/>
    <xf numFmtId="183" fontId="16" fillId="27" borderId="7" applyNumberFormat="0" applyFont="0" applyAlignment="0" applyProtection="0"/>
    <xf numFmtId="183" fontId="16" fillId="27" borderId="7" applyNumberFormat="0" applyFont="0" applyAlignment="0" applyProtection="0"/>
    <xf numFmtId="183" fontId="16" fillId="27" borderId="7" applyNumberFormat="0" applyFont="0" applyAlignment="0" applyProtection="0"/>
    <xf numFmtId="0" fontId="19" fillId="27" borderId="7" applyNumberFormat="0" applyFont="0" applyAlignment="0" applyProtection="0"/>
    <xf numFmtId="0" fontId="19" fillId="27" borderId="7" applyNumberFormat="0" applyFont="0" applyAlignment="0" applyProtection="0"/>
    <xf numFmtId="183" fontId="11" fillId="58" borderId="14" applyNumberFormat="0" applyFont="0" applyAlignment="0" applyProtection="0"/>
    <xf numFmtId="183" fontId="11" fillId="58" borderId="14" applyNumberFormat="0" applyFont="0" applyAlignment="0" applyProtection="0"/>
    <xf numFmtId="183" fontId="11" fillId="58" borderId="14" applyNumberFormat="0" applyFont="0" applyAlignment="0" applyProtection="0"/>
    <xf numFmtId="183" fontId="11" fillId="58" borderId="14" applyNumberFormat="0" applyFont="0" applyAlignment="0" applyProtection="0"/>
    <xf numFmtId="183" fontId="11" fillId="58" borderId="14" applyNumberFormat="0" applyFont="0" applyAlignment="0" applyProtection="0"/>
    <xf numFmtId="183" fontId="11" fillId="58" borderId="14" applyNumberFormat="0" applyFont="0" applyAlignment="0" applyProtection="0"/>
    <xf numFmtId="183" fontId="11" fillId="58" borderId="14" applyNumberFormat="0" applyFont="0" applyAlignment="0" applyProtection="0"/>
    <xf numFmtId="183" fontId="11" fillId="58" borderId="14" applyNumberFormat="0" applyFont="0" applyAlignment="0" applyProtection="0"/>
    <xf numFmtId="183" fontId="11" fillId="58" borderId="14" applyNumberFormat="0" applyFont="0" applyAlignment="0" applyProtection="0"/>
    <xf numFmtId="183" fontId="11" fillId="58" borderId="14" applyNumberFormat="0" applyFont="0" applyAlignment="0" applyProtection="0"/>
    <xf numFmtId="183" fontId="11" fillId="58" borderId="14" applyNumberFormat="0" applyFont="0" applyAlignment="0" applyProtection="0"/>
    <xf numFmtId="183" fontId="11" fillId="58" borderId="14" applyNumberFormat="0" applyFont="0" applyAlignment="0" applyProtection="0"/>
    <xf numFmtId="183" fontId="11" fillId="58" borderId="14" applyNumberFormat="0" applyFont="0" applyAlignment="0" applyProtection="0"/>
    <xf numFmtId="183" fontId="11" fillId="58" borderId="14" applyNumberFormat="0" applyFont="0" applyAlignment="0" applyProtection="0"/>
    <xf numFmtId="183" fontId="11" fillId="58" borderId="14" applyNumberFormat="0" applyFont="0" applyAlignment="0" applyProtection="0"/>
    <xf numFmtId="0" fontId="16" fillId="27" borderId="7" applyNumberFormat="0" applyFont="0" applyAlignment="0" applyProtection="0"/>
    <xf numFmtId="0" fontId="16" fillId="27" borderId="7" applyNumberFormat="0" applyFont="0" applyAlignment="0" applyProtection="0"/>
    <xf numFmtId="0" fontId="16" fillId="27" borderId="7" applyNumberFormat="0" applyFont="0" applyAlignment="0" applyProtection="0"/>
    <xf numFmtId="0" fontId="16" fillId="18" borderId="7" applyNumberFormat="0" applyFont="0" applyAlignment="0" applyProtection="0"/>
    <xf numFmtId="0" fontId="16" fillId="18" borderId="7" applyNumberFormat="0" applyFont="0" applyAlignment="0" applyProtection="0"/>
    <xf numFmtId="0" fontId="16" fillId="27" borderId="7" applyNumberFormat="0" applyFont="0" applyAlignment="0" applyProtection="0"/>
    <xf numFmtId="0" fontId="16" fillId="27" borderId="7" applyNumberFormat="0" applyFont="0" applyAlignment="0" applyProtection="0"/>
    <xf numFmtId="3" fontId="16" fillId="0" borderId="0" applyFont="0" applyFill="0" applyBorder="0" applyAlignment="0" applyProtection="0">
      <alignment horizontal="right"/>
    </xf>
    <xf numFmtId="0" fontId="116" fillId="0" borderId="49" applyNumberFormat="0" applyFill="0" applyBorder="0" applyProtection="0">
      <alignment vertical="top" wrapText="1"/>
    </xf>
    <xf numFmtId="0" fontId="92" fillId="81" borderId="8" applyNumberFormat="0" applyAlignment="0" applyProtection="0"/>
    <xf numFmtId="0" fontId="92" fillId="81" borderId="8" applyNumberFormat="0" applyAlignment="0" applyProtection="0"/>
    <xf numFmtId="0" fontId="92" fillId="81" borderId="8" applyNumberFormat="0" applyAlignment="0" applyProtection="0"/>
    <xf numFmtId="0" fontId="92" fillId="81" borderId="8" applyNumberFormat="0" applyAlignment="0" applyProtection="0"/>
    <xf numFmtId="0" fontId="92" fillId="81" borderId="8" applyNumberFormat="0" applyAlignment="0" applyProtection="0"/>
    <xf numFmtId="0" fontId="92" fillId="81" borderId="8" applyNumberFormat="0" applyAlignment="0" applyProtection="0"/>
    <xf numFmtId="0" fontId="92" fillId="81" borderId="8" applyNumberFormat="0" applyAlignment="0" applyProtection="0"/>
    <xf numFmtId="0" fontId="92" fillId="81" borderId="8" applyNumberFormat="0" applyAlignment="0" applyProtection="0"/>
    <xf numFmtId="205" fontId="47" fillId="0" borderId="50" applyNumberFormat="0" applyFill="0" applyBorder="0" applyAlignment="0" applyProtection="0"/>
    <xf numFmtId="206" fontId="16" fillId="0" borderId="0" applyFont="0" applyFill="0" applyBorder="0" applyAlignment="0"/>
    <xf numFmtId="9" fontId="1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10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207" fontId="47" fillId="0" borderId="0" applyFont="0" applyFill="0" applyBorder="0" applyAlignment="0" applyProtection="0"/>
    <xf numFmtId="184" fontId="29" fillId="0" borderId="0" applyFont="0" applyFill="0" applyBorder="0" applyAlignment="0" applyProtection="0">
      <alignment horizontal="right"/>
    </xf>
    <xf numFmtId="198" fontId="111" fillId="0" borderId="0" applyNumberFormat="0" applyFill="0" applyBorder="0" applyAlignment="0" applyProtection="0">
      <alignment horizontal="left"/>
    </xf>
    <xf numFmtId="0" fontId="48" fillId="86" borderId="51" applyNumberFormat="0" applyFont="0" applyBorder="0" applyAlignment="0">
      <alignment vertical="top" wrapText="1"/>
    </xf>
    <xf numFmtId="0" fontId="81" fillId="68" borderId="8" applyNumberFormat="0" applyAlignment="0" applyProtection="0"/>
    <xf numFmtId="0" fontId="81" fillId="68" borderId="8" applyNumberFormat="0" applyAlignment="0" applyProtection="0"/>
    <xf numFmtId="0" fontId="81" fillId="68" borderId="8" applyNumberFormat="0" applyAlignment="0" applyProtection="0"/>
    <xf numFmtId="0" fontId="81" fillId="68" borderId="8" applyNumberFormat="0" applyAlignment="0" applyProtection="0"/>
    <xf numFmtId="0" fontId="81" fillId="68" borderId="8" applyNumberFormat="0" applyAlignment="0" applyProtection="0"/>
    <xf numFmtId="0" fontId="92" fillId="68" borderId="8" applyNumberFormat="0" applyAlignment="0" applyProtection="0"/>
    <xf numFmtId="0" fontId="92" fillId="68" borderId="8" applyNumberFormat="0" applyAlignment="0" applyProtection="0"/>
    <xf numFmtId="184" fontId="16" fillId="64" borderId="0">
      <alignment horizontal="center" vertical="center"/>
    </xf>
    <xf numFmtId="205" fontId="12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83" fontId="60" fillId="0" borderId="0" applyNumberFormat="0" applyFill="0" applyBorder="0" applyAlignment="0" applyProtection="0"/>
    <xf numFmtId="183" fontId="60" fillId="0" borderId="0" applyNumberFormat="0" applyFill="0" applyBorder="0" applyAlignment="0" applyProtection="0"/>
    <xf numFmtId="183" fontId="35" fillId="0" borderId="0" applyNumberFormat="0" applyFill="0" applyBorder="0" applyAlignment="0" applyProtection="0"/>
    <xf numFmtId="183" fontId="35" fillId="0" borderId="0" applyNumberFormat="0" applyFill="0" applyBorder="0" applyAlignment="0" applyProtection="0"/>
    <xf numFmtId="183" fontId="35" fillId="0" borderId="0" applyNumberFormat="0" applyFill="0" applyBorder="0" applyAlignment="0" applyProtection="0"/>
    <xf numFmtId="183" fontId="35" fillId="0" borderId="0" applyNumberFormat="0" applyFill="0" applyBorder="0" applyAlignment="0" applyProtection="0"/>
    <xf numFmtId="183" fontId="35" fillId="0" borderId="0" applyNumberFormat="0" applyFill="0" applyBorder="0" applyAlignment="0" applyProtection="0"/>
    <xf numFmtId="183" fontId="35" fillId="0" borderId="0" applyNumberFormat="0" applyFill="0" applyBorder="0" applyAlignment="0" applyProtection="0"/>
    <xf numFmtId="183" fontId="35" fillId="0" borderId="0" applyNumberFormat="0" applyFill="0" applyBorder="0" applyAlignment="0" applyProtection="0"/>
    <xf numFmtId="183" fontId="35" fillId="0" borderId="0" applyNumberFormat="0" applyFill="0" applyBorder="0" applyAlignment="0" applyProtection="0"/>
    <xf numFmtId="183" fontId="35" fillId="0" borderId="0" applyNumberFormat="0" applyFill="0" applyBorder="0" applyAlignment="0" applyProtection="0"/>
    <xf numFmtId="183" fontId="35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183" fontId="60" fillId="0" borderId="0" applyNumberFormat="0" applyFill="0" applyBorder="0" applyAlignment="0" applyProtection="0"/>
    <xf numFmtId="183" fontId="60" fillId="0" borderId="0" applyNumberFormat="0" applyFill="0" applyBorder="0" applyAlignment="0" applyProtection="0"/>
    <xf numFmtId="183" fontId="60" fillId="0" borderId="0" applyNumberFormat="0" applyFill="0" applyBorder="0" applyAlignment="0" applyProtection="0"/>
    <xf numFmtId="183" fontId="60" fillId="0" borderId="0" applyNumberFormat="0" applyFill="0" applyBorder="0" applyAlignment="0" applyProtection="0"/>
    <xf numFmtId="183" fontId="60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5" fontId="120" fillId="87" borderId="0" applyNumberFormat="0">
      <alignment vertical="center"/>
    </xf>
    <xf numFmtId="185" fontId="121" fillId="0" borderId="0" applyNumberFormat="0">
      <alignment vertical="center"/>
    </xf>
    <xf numFmtId="185" fontId="122" fillId="0" borderId="0" applyNumberFormat="0">
      <alignment vertical="center"/>
    </xf>
    <xf numFmtId="184" fontId="123" fillId="0" borderId="0">
      <alignment vertical="center"/>
    </xf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81" fillId="0" borderId="52" applyNumberFormat="0" applyFill="0" applyAlignment="0" applyProtection="0"/>
    <xf numFmtId="0" fontId="81" fillId="0" borderId="52" applyNumberFormat="0" applyFill="0" applyAlignment="0" applyProtection="0"/>
    <xf numFmtId="0" fontId="81" fillId="0" borderId="52" applyNumberFormat="0" applyFill="0" applyAlignment="0" applyProtection="0"/>
    <xf numFmtId="0" fontId="81" fillId="0" borderId="52" applyNumberFormat="0" applyFill="0" applyAlignment="0" applyProtection="0"/>
    <xf numFmtId="0" fontId="81" fillId="0" borderId="52" applyNumberFormat="0" applyFill="0" applyAlignment="0" applyProtection="0"/>
    <xf numFmtId="0" fontId="81" fillId="0" borderId="52" applyNumberFormat="0" applyFill="0" applyAlignment="0" applyProtection="0"/>
    <xf numFmtId="0" fontId="81" fillId="0" borderId="52" applyNumberFormat="0" applyFill="0" applyAlignment="0" applyProtection="0"/>
    <xf numFmtId="0" fontId="81" fillId="0" borderId="52" applyNumberFormat="0" applyFill="0" applyAlignment="0" applyProtection="0"/>
    <xf numFmtId="0" fontId="81" fillId="0" borderId="52" applyNumberFormat="0" applyFill="0" applyAlignment="0" applyProtection="0"/>
    <xf numFmtId="183" fontId="81" fillId="0" borderId="52" applyNumberFormat="0" applyFill="0" applyAlignment="0" applyProtection="0"/>
    <xf numFmtId="183" fontId="81" fillId="0" borderId="52" applyNumberFormat="0" applyFill="0" applyAlignment="0" applyProtection="0"/>
    <xf numFmtId="0" fontId="49" fillId="0" borderId="26" applyNumberFormat="0" applyFill="0" applyAlignment="0" applyProtection="0"/>
    <xf numFmtId="0" fontId="49" fillId="0" borderId="26" applyNumberFormat="0" applyFill="0" applyAlignment="0" applyProtection="0"/>
    <xf numFmtId="0" fontId="81" fillId="0" borderId="52" applyNumberFormat="0" applyFill="0" applyAlignment="0" applyProtection="0"/>
    <xf numFmtId="0" fontId="49" fillId="0" borderId="52" applyNumberFormat="0" applyFill="0" applyAlignment="0" applyProtection="0"/>
    <xf numFmtId="0" fontId="49" fillId="0" borderId="52" applyNumberFormat="0" applyFill="0" applyAlignment="0" applyProtection="0"/>
    <xf numFmtId="0" fontId="81" fillId="0" borderId="52" applyNumberFormat="0" applyFill="0" applyAlignment="0" applyProtection="0"/>
    <xf numFmtId="183" fontId="81" fillId="0" borderId="52" applyNumberFormat="0" applyFill="0" applyAlignment="0" applyProtection="0"/>
    <xf numFmtId="183" fontId="81" fillId="0" borderId="52" applyNumberFormat="0" applyFill="0" applyAlignment="0" applyProtection="0"/>
    <xf numFmtId="183" fontId="81" fillId="0" borderId="52" applyNumberFormat="0" applyFill="0" applyAlignment="0" applyProtection="0"/>
    <xf numFmtId="183" fontId="81" fillId="0" borderId="52" applyNumberFormat="0" applyFill="0" applyAlignment="0" applyProtection="0"/>
    <xf numFmtId="183" fontId="81" fillId="0" borderId="52" applyNumberFormat="0" applyFill="0" applyAlignment="0" applyProtection="0"/>
    <xf numFmtId="183" fontId="81" fillId="0" borderId="52" applyNumberFormat="0" applyFill="0" applyAlignment="0" applyProtection="0"/>
    <xf numFmtId="0" fontId="20" fillId="0" borderId="26" applyNumberFormat="0" applyFill="0" applyAlignment="0" applyProtection="0"/>
    <xf numFmtId="0" fontId="20" fillId="0" borderId="26" applyNumberFormat="0" applyFill="0" applyAlignment="0" applyProtection="0"/>
    <xf numFmtId="0" fontId="81" fillId="0" borderId="52" applyNumberFormat="0" applyFill="0" applyAlignment="0" applyProtection="0"/>
    <xf numFmtId="0" fontId="81" fillId="0" borderId="52" applyNumberFormat="0" applyFill="0" applyAlignment="0" applyProtection="0"/>
    <xf numFmtId="0" fontId="81" fillId="0" borderId="52" applyNumberFormat="0" applyFill="0" applyAlignment="0" applyProtection="0"/>
    <xf numFmtId="0" fontId="81" fillId="0" borderId="52" applyNumberFormat="0" applyFill="0" applyAlignment="0" applyProtection="0"/>
    <xf numFmtId="0" fontId="81" fillId="0" borderId="52" applyNumberFormat="0" applyFill="0" applyAlignment="0" applyProtection="0"/>
    <xf numFmtId="0" fontId="90" fillId="71" borderId="6" applyNumberFormat="0" applyAlignment="0" applyProtection="0"/>
    <xf numFmtId="0" fontId="90" fillId="71" borderId="6" applyNumberFormat="0" applyAlignment="0" applyProtection="0"/>
    <xf numFmtId="166" fontId="16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1" fillId="0" borderId="0" applyFont="0" applyFill="0" applyBorder="0" applyAlignment="0" applyProtection="0"/>
    <xf numFmtId="169" fontId="16" fillId="0" borderId="0" applyFont="0" applyFill="0" applyBorder="0" applyAlignment="0" applyProtection="0"/>
    <xf numFmtId="208" fontId="78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1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209" fontId="78" fillId="0" borderId="0" applyFont="0" applyFill="0" applyBorder="0" applyAlignment="0" applyProtection="0"/>
    <xf numFmtId="182" fontId="78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78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8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10" fillId="0" borderId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0" fontId="16" fillId="0" borderId="0"/>
    <xf numFmtId="0" fontId="134" fillId="0" borderId="0"/>
    <xf numFmtId="0" fontId="37" fillId="0" borderId="0"/>
    <xf numFmtId="166" fontId="37" fillId="0" borderId="0" applyFont="0" applyFill="0" applyBorder="0" applyAlignment="0" applyProtection="0"/>
    <xf numFmtId="0" fontId="135" fillId="0" borderId="0" applyNumberFormat="0" applyFill="0" applyBorder="0" applyAlignment="0" applyProtection="0"/>
    <xf numFmtId="0" fontId="56" fillId="56" borderId="0" applyNumberFormat="0" applyBorder="0" applyAlignment="0" applyProtection="0"/>
    <xf numFmtId="0" fontId="59" fillId="47" borderId="15" applyNumberFormat="0" applyAlignment="0" applyProtection="0"/>
    <xf numFmtId="0" fontId="54" fillId="47" borderId="13" applyNumberFormat="0" applyAlignment="0" applyProtection="0"/>
    <xf numFmtId="0" fontId="64" fillId="59" borderId="17" applyNumberFormat="0" applyAlignment="0" applyProtection="0"/>
    <xf numFmtId="0" fontId="61" fillId="0" borderId="0" applyNumberFormat="0" applyFill="0" applyBorder="0" applyAlignment="0" applyProtection="0"/>
    <xf numFmtId="0" fontId="51" fillId="48" borderId="0" applyNumberFormat="0" applyBorder="0" applyAlignment="0" applyProtection="0"/>
    <xf numFmtId="0" fontId="9" fillId="29" borderId="0" applyNumberFormat="0" applyBorder="0" applyAlignment="0" applyProtection="0"/>
    <xf numFmtId="0" fontId="9" fillId="35" borderId="0" applyNumberFormat="0" applyBorder="0" applyAlignment="0" applyProtection="0"/>
    <xf numFmtId="0" fontId="51" fillId="49" borderId="0" applyNumberFormat="0" applyBorder="0" applyAlignment="0" applyProtection="0"/>
    <xf numFmtId="0" fontId="9" fillId="30" borderId="0" applyNumberFormat="0" applyBorder="0" applyAlignment="0" applyProtection="0"/>
    <xf numFmtId="0" fontId="9" fillId="36" borderId="0" applyNumberFormat="0" applyBorder="0" applyAlignment="0" applyProtection="0"/>
    <xf numFmtId="0" fontId="51" fillId="50" borderId="0" applyNumberFormat="0" applyBorder="0" applyAlignment="0" applyProtection="0"/>
    <xf numFmtId="0" fontId="9" fillId="31" borderId="0" applyNumberFormat="0" applyBorder="0" applyAlignment="0" applyProtection="0"/>
    <xf numFmtId="0" fontId="9" fillId="37" borderId="0" applyNumberFormat="0" applyBorder="0" applyAlignment="0" applyProtection="0"/>
    <xf numFmtId="0" fontId="51" fillId="51" borderId="0" applyNumberFormat="0" applyBorder="0" applyAlignment="0" applyProtection="0"/>
    <xf numFmtId="0" fontId="9" fillId="32" borderId="0" applyNumberFormat="0" applyBorder="0" applyAlignment="0" applyProtection="0"/>
    <xf numFmtId="0" fontId="9" fillId="38" borderId="0" applyNumberFormat="0" applyBorder="0" applyAlignment="0" applyProtection="0"/>
    <xf numFmtId="0" fontId="51" fillId="52" borderId="0" applyNumberFormat="0" applyBorder="0" applyAlignment="0" applyProtection="0"/>
    <xf numFmtId="0" fontId="9" fillId="33" borderId="0" applyNumberFormat="0" applyBorder="0" applyAlignment="0" applyProtection="0"/>
    <xf numFmtId="0" fontId="9" fillId="39" borderId="0" applyNumberFormat="0" applyBorder="0" applyAlignment="0" applyProtection="0"/>
    <xf numFmtId="0" fontId="51" fillId="53" borderId="0" applyNumberFormat="0" applyBorder="0" applyAlignment="0" applyProtection="0"/>
    <xf numFmtId="0" fontId="9" fillId="34" borderId="0" applyNumberFormat="0" applyBorder="0" applyAlignment="0" applyProtection="0"/>
    <xf numFmtId="0" fontId="9" fillId="40" borderId="0" applyNumberFormat="0" applyBorder="0" applyAlignment="0" applyProtection="0"/>
    <xf numFmtId="0" fontId="137" fillId="0" borderId="0"/>
    <xf numFmtId="167" fontId="28" fillId="0" borderId="58"/>
    <xf numFmtId="4" fontId="138" fillId="0" borderId="0"/>
    <xf numFmtId="9" fontId="9" fillId="0" borderId="0" applyFont="0" applyFill="0" applyBorder="0" applyAlignment="0" applyProtection="0"/>
    <xf numFmtId="0" fontId="141" fillId="54" borderId="0" applyNumberFormat="0" applyBorder="0" applyAlignment="0" applyProtection="0"/>
    <xf numFmtId="210" fontId="84" fillId="0" borderId="0" applyFont="0" applyFill="0" applyBorder="0" applyAlignment="0" applyProtection="0"/>
    <xf numFmtId="0" fontId="139" fillId="0" borderId="0" applyNumberFormat="0" applyFill="0" applyBorder="0" applyAlignment="0" applyProtection="0">
      <alignment vertical="top"/>
      <protection locked="0"/>
    </xf>
    <xf numFmtId="0" fontId="142" fillId="56" borderId="0" applyNumberFormat="0" applyBorder="0" applyAlignment="0" applyProtection="0"/>
    <xf numFmtId="0" fontId="143" fillId="82" borderId="0" applyNumberFormat="0" applyBorder="0" applyAlignment="0" applyProtection="0"/>
    <xf numFmtId="0" fontId="89" fillId="81" borderId="59" applyNumberFormat="0" applyAlignment="0" applyProtection="0"/>
    <xf numFmtId="0" fontId="9" fillId="0" borderId="0"/>
    <xf numFmtId="0" fontId="78" fillId="0" borderId="0"/>
    <xf numFmtId="0" fontId="85" fillId="0" borderId="0"/>
    <xf numFmtId="0" fontId="9" fillId="0" borderId="0"/>
    <xf numFmtId="164" fontId="16" fillId="0" borderId="0" applyFont="0" applyFill="0" applyBorder="0" applyAlignment="0" applyProtection="0"/>
    <xf numFmtId="0" fontId="9" fillId="0" borderId="0"/>
    <xf numFmtId="164" fontId="85" fillId="0" borderId="0" applyFont="0" applyFill="0" applyBorder="0" applyAlignment="0" applyProtection="0"/>
    <xf numFmtId="183" fontId="44" fillId="82" borderId="59" applyNumberFormat="0" applyAlignment="0" applyProtection="0"/>
    <xf numFmtId="0" fontId="9" fillId="0" borderId="0"/>
    <xf numFmtId="0" fontId="9" fillId="58" borderId="14" applyNumberFormat="0" applyFont="0" applyAlignment="0" applyProtection="0"/>
    <xf numFmtId="0" fontId="9" fillId="0" borderId="0"/>
    <xf numFmtId="0" fontId="145" fillId="4" borderId="0" applyNumberFormat="0" applyBorder="0" applyAlignment="0" applyProtection="0"/>
    <xf numFmtId="0" fontId="146" fillId="0" borderId="1" applyNumberFormat="0" applyFill="0" applyAlignment="0" applyProtection="0"/>
    <xf numFmtId="0" fontId="147" fillId="0" borderId="2" applyNumberFormat="0" applyFill="0" applyAlignment="0" applyProtection="0"/>
    <xf numFmtId="0" fontId="148" fillId="0" borderId="3" applyNumberFormat="0" applyFill="0" applyAlignment="0" applyProtection="0"/>
    <xf numFmtId="0" fontId="148" fillId="0" borderId="0" applyNumberFormat="0" applyFill="0" applyBorder="0" applyAlignment="0" applyProtection="0"/>
    <xf numFmtId="0" fontId="140" fillId="7" borderId="59" applyNumberFormat="0" applyAlignment="0" applyProtection="0"/>
    <xf numFmtId="0" fontId="149" fillId="0" borderId="5" applyNumberFormat="0" applyFill="0" applyAlignment="0" applyProtection="0"/>
    <xf numFmtId="0" fontId="37" fillId="27" borderId="60" applyNumberFormat="0" applyFont="0" applyAlignment="0" applyProtection="0"/>
    <xf numFmtId="0" fontId="150" fillId="0" borderId="61" applyNumberFormat="0" applyFill="0" applyAlignment="0" applyProtection="0"/>
    <xf numFmtId="0" fontId="151" fillId="0" borderId="0" applyNumberFormat="0" applyFill="0" applyBorder="0" applyAlignment="0" applyProtection="0"/>
    <xf numFmtId="0" fontId="84" fillId="0" borderId="0"/>
    <xf numFmtId="0" fontId="37" fillId="0" borderId="0"/>
    <xf numFmtId="0" fontId="37" fillId="0" borderId="0"/>
    <xf numFmtId="0" fontId="37" fillId="0" borderId="0"/>
    <xf numFmtId="0" fontId="9" fillId="0" borderId="0"/>
    <xf numFmtId="0" fontId="9" fillId="0" borderId="0"/>
    <xf numFmtId="0" fontId="52" fillId="0" borderId="53" applyNumberFormat="0" applyFill="0" applyAlignment="0" applyProtection="0"/>
    <xf numFmtId="0" fontId="129" fillId="0" borderId="54" applyNumberFormat="0" applyFill="0" applyAlignment="0" applyProtection="0"/>
    <xf numFmtId="0" fontId="53" fillId="0" borderId="12" applyNumberFormat="0" applyFill="0" applyAlignment="0" applyProtection="0"/>
    <xf numFmtId="0" fontId="53" fillId="0" borderId="0" applyNumberFormat="0" applyFill="0" applyBorder="0" applyAlignment="0" applyProtection="0"/>
    <xf numFmtId="0" fontId="131" fillId="54" borderId="0" applyNumberFormat="0" applyBorder="0" applyAlignment="0" applyProtection="0"/>
    <xf numFmtId="0" fontId="132" fillId="55" borderId="13" applyNumberFormat="0" applyAlignment="0" applyProtection="0"/>
    <xf numFmtId="0" fontId="130" fillId="0" borderId="55" applyNumberFormat="0" applyFill="0" applyAlignment="0" applyProtection="0"/>
    <xf numFmtId="0" fontId="60" fillId="0" borderId="0" applyNumberFormat="0" applyFill="0" applyBorder="0" applyAlignment="0" applyProtection="0"/>
    <xf numFmtId="0" fontId="9" fillId="58" borderId="14" applyNumberFormat="0" applyFont="0" applyAlignment="0" applyProtection="0"/>
    <xf numFmtId="0" fontId="84" fillId="0" borderId="0"/>
    <xf numFmtId="0" fontId="37" fillId="0" borderId="0"/>
    <xf numFmtId="0" fontId="37" fillId="0" borderId="0"/>
    <xf numFmtId="164" fontId="9" fillId="0" borderId="0" applyFont="0" applyFill="0" applyBorder="0" applyAlignment="0" applyProtection="0"/>
    <xf numFmtId="0" fontId="44" fillId="7" borderId="59" applyNumberFormat="0" applyAlignment="0" applyProtection="0"/>
    <xf numFmtId="0" fontId="9" fillId="0" borderId="0"/>
    <xf numFmtId="0" fontId="9" fillId="29" borderId="0" applyNumberFormat="0" applyBorder="0" applyAlignment="0" applyProtection="0"/>
    <xf numFmtId="0" fontId="9" fillId="35" borderId="0" applyNumberFormat="0" applyBorder="0" applyAlignment="0" applyProtection="0"/>
    <xf numFmtId="44" fontId="9" fillId="0" borderId="0" applyFont="0" applyFill="0" applyBorder="0" applyAlignment="0" applyProtection="0"/>
    <xf numFmtId="0" fontId="9" fillId="30" borderId="0" applyNumberFormat="0" applyBorder="0" applyAlignment="0" applyProtection="0"/>
    <xf numFmtId="0" fontId="9" fillId="36" borderId="0" applyNumberFormat="0" applyBorder="0" applyAlignment="0" applyProtection="0"/>
    <xf numFmtId="44" fontId="17" fillId="0" borderId="0" applyFont="0" applyFill="0" applyBorder="0" applyAlignment="0" applyProtection="0"/>
    <xf numFmtId="0" fontId="9" fillId="31" borderId="0" applyNumberFormat="0" applyBorder="0" applyAlignment="0" applyProtection="0"/>
    <xf numFmtId="0" fontId="9" fillId="37" borderId="0" applyNumberFormat="0" applyBorder="0" applyAlignment="0" applyProtection="0"/>
    <xf numFmtId="0" fontId="16" fillId="0" borderId="0" applyFont="0" applyFill="0" applyBorder="0" applyAlignment="0" applyProtection="0"/>
    <xf numFmtId="0" fontId="9" fillId="32" borderId="0" applyNumberFormat="0" applyBorder="0" applyAlignment="0" applyProtection="0"/>
    <xf numFmtId="0" fontId="9" fillId="38" borderId="0" applyNumberFormat="0" applyBorder="0" applyAlignment="0" applyProtection="0"/>
    <xf numFmtId="0" fontId="9" fillId="33" borderId="0" applyNumberFormat="0" applyBorder="0" applyAlignment="0" applyProtection="0"/>
    <xf numFmtId="0" fontId="9" fillId="39" borderId="0" applyNumberFormat="0" applyBorder="0" applyAlignment="0" applyProtection="0"/>
    <xf numFmtId="0" fontId="9" fillId="34" borderId="0" applyNumberFormat="0" applyBorder="0" applyAlignment="0" applyProtection="0"/>
    <xf numFmtId="0" fontId="9" fillId="40" borderId="0" applyNumberFormat="0" applyBorder="0" applyAlignment="0" applyProtection="0"/>
    <xf numFmtId="0" fontId="85" fillId="0" borderId="0"/>
    <xf numFmtId="0" fontId="9" fillId="0" borderId="0"/>
    <xf numFmtId="0" fontId="44" fillId="7" borderId="59" applyNumberFormat="0" applyAlignment="0" applyProtection="0"/>
    <xf numFmtId="0" fontId="105" fillId="23" borderId="59" applyNumberFormat="0" applyAlignment="0" applyProtection="0"/>
    <xf numFmtId="0" fontId="44" fillId="7" borderId="59" applyNumberFormat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89" fillId="81" borderId="59" applyNumberFormat="0" applyAlignment="0" applyProtection="0"/>
    <xf numFmtId="164" fontId="9" fillId="0" borderId="0" applyFont="0" applyFill="0" applyBorder="0" applyAlignment="0" applyProtection="0"/>
    <xf numFmtId="194" fontId="9" fillId="0" borderId="0" applyFont="0" applyFill="0" applyBorder="0" applyAlignment="0" applyProtection="0"/>
    <xf numFmtId="194" fontId="9" fillId="0" borderId="0" applyFont="0" applyFill="0" applyBorder="0" applyAlignment="0" applyProtection="0"/>
    <xf numFmtId="171" fontId="16" fillId="0" borderId="0" applyFont="0" applyFill="0" applyBorder="0" applyAlignment="0" applyProtection="0"/>
    <xf numFmtId="44" fontId="17" fillId="0" borderId="0" applyFont="0" applyFill="0" applyBorder="0" applyAlignment="0" applyProtection="0"/>
    <xf numFmtId="171" fontId="16" fillId="0" borderId="0" applyFont="0" applyFill="0" applyBorder="0" applyAlignment="0" applyProtection="0"/>
    <xf numFmtId="0" fontId="101" fillId="68" borderId="59" applyNumberFormat="0" applyAlignment="0" applyProtection="0"/>
    <xf numFmtId="0" fontId="9" fillId="0" borderId="0"/>
    <xf numFmtId="0" fontId="23" fillId="0" borderId="0"/>
    <xf numFmtId="0" fontId="9" fillId="0" borderId="0"/>
    <xf numFmtId="0" fontId="16" fillId="0" borderId="0"/>
    <xf numFmtId="0" fontId="16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83" fontId="44" fillId="82" borderId="59" applyNumberFormat="0" applyAlignment="0" applyProtection="0"/>
    <xf numFmtId="0" fontId="17" fillId="0" borderId="0"/>
    <xf numFmtId="0" fontId="16" fillId="0" borderId="0"/>
    <xf numFmtId="0" fontId="17" fillId="0" borderId="0"/>
    <xf numFmtId="0" fontId="17" fillId="0" borderId="0"/>
    <xf numFmtId="0" fontId="125" fillId="68" borderId="59" applyNumberForma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6" fillId="0" borderId="0"/>
    <xf numFmtId="0" fontId="92" fillId="81" borderId="62" applyNumberFormat="0" applyAlignment="0" applyProtection="0"/>
    <xf numFmtId="194" fontId="9" fillId="0" borderId="0" applyFont="0" applyFill="0" applyBorder="0" applyAlignment="0" applyProtection="0"/>
    <xf numFmtId="169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80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9" fillId="0" borderId="0"/>
    <xf numFmtId="0" fontId="84" fillId="0" borderId="0"/>
    <xf numFmtId="0" fontId="9" fillId="0" borderId="0"/>
    <xf numFmtId="0" fontId="18" fillId="73" borderId="0" applyNumberFormat="0" applyBorder="0" applyAlignment="0" applyProtection="0"/>
    <xf numFmtId="0" fontId="18" fillId="75" borderId="0" applyNumberFormat="0" applyBorder="0" applyAlignment="0" applyProtection="0"/>
    <xf numFmtId="0" fontId="18" fillId="74" borderId="0" applyNumberFormat="0" applyBorder="0" applyAlignment="0" applyProtection="0"/>
    <xf numFmtId="0" fontId="18" fillId="75" borderId="0" applyNumberFormat="0" applyBorder="0" applyAlignment="0" applyProtection="0"/>
    <xf numFmtId="0" fontId="18" fillId="73" borderId="0" applyNumberFormat="0" applyBorder="0" applyAlignment="0" applyProtection="0"/>
    <xf numFmtId="0" fontId="18" fillId="76" borderId="0" applyNumberFormat="0" applyBorder="0" applyAlignment="0" applyProtection="0"/>
    <xf numFmtId="0" fontId="18" fillId="73" borderId="0" applyNumberFormat="0" applyBorder="0" applyAlignment="0" applyProtection="0"/>
    <xf numFmtId="0" fontId="18" fillId="20" borderId="0" applyNumberFormat="0" applyBorder="0" applyAlignment="0" applyProtection="0"/>
    <xf numFmtId="0" fontId="18" fillId="76" borderId="0" applyNumberFormat="0" applyBorder="0" applyAlignment="0" applyProtection="0"/>
    <xf numFmtId="0" fontId="9" fillId="0" borderId="0"/>
    <xf numFmtId="44" fontId="9" fillId="0" borderId="0" applyFont="0" applyFill="0" applyBorder="0" applyAlignment="0" applyProtection="0"/>
    <xf numFmtId="0" fontId="9" fillId="58" borderId="14" applyNumberFormat="0" applyFont="0" applyAlignment="0" applyProtection="0"/>
    <xf numFmtId="0" fontId="9" fillId="0" borderId="0"/>
    <xf numFmtId="44" fontId="9" fillId="0" borderId="0" applyFont="0" applyFill="0" applyBorder="0" applyAlignment="0" applyProtection="0"/>
    <xf numFmtId="0" fontId="9" fillId="58" borderId="14" applyNumberFormat="0" applyFont="0" applyAlignment="0" applyProtection="0"/>
    <xf numFmtId="0" fontId="9" fillId="29" borderId="0" applyNumberFormat="0" applyBorder="0" applyAlignment="0" applyProtection="0"/>
    <xf numFmtId="0" fontId="9" fillId="35" borderId="0" applyNumberFormat="0" applyBorder="0" applyAlignment="0" applyProtection="0"/>
    <xf numFmtId="0" fontId="9" fillId="30" borderId="0" applyNumberFormat="0" applyBorder="0" applyAlignment="0" applyProtection="0"/>
    <xf numFmtId="0" fontId="9" fillId="36" borderId="0" applyNumberFormat="0" applyBorder="0" applyAlignment="0" applyProtection="0"/>
    <xf numFmtId="0" fontId="9" fillId="31" borderId="0" applyNumberFormat="0" applyBorder="0" applyAlignment="0" applyProtection="0"/>
    <xf numFmtId="0" fontId="9" fillId="37" borderId="0" applyNumberFormat="0" applyBorder="0" applyAlignment="0" applyProtection="0"/>
    <xf numFmtId="0" fontId="9" fillId="32" borderId="0" applyNumberFormat="0" applyBorder="0" applyAlignment="0" applyProtection="0"/>
    <xf numFmtId="0" fontId="9" fillId="38" borderId="0" applyNumberFormat="0" applyBorder="0" applyAlignment="0" applyProtection="0"/>
    <xf numFmtId="0" fontId="9" fillId="33" borderId="0" applyNumberFormat="0" applyBorder="0" applyAlignment="0" applyProtection="0"/>
    <xf numFmtId="0" fontId="9" fillId="39" borderId="0" applyNumberFormat="0" applyBorder="0" applyAlignment="0" applyProtection="0"/>
    <xf numFmtId="0" fontId="9" fillId="34" borderId="0" applyNumberFormat="0" applyBorder="0" applyAlignment="0" applyProtection="0"/>
    <xf numFmtId="0" fontId="9" fillId="40" borderId="0" applyNumberFormat="0" applyBorder="0" applyAlignment="0" applyProtection="0"/>
    <xf numFmtId="0" fontId="8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4" fontId="9" fillId="0" borderId="0" applyFont="0" applyFill="0" applyBorder="0" applyAlignment="0" applyProtection="0"/>
    <xf numFmtId="0" fontId="9" fillId="58" borderId="14" applyNumberFormat="0" applyFont="0" applyAlignment="0" applyProtection="0"/>
    <xf numFmtId="0" fontId="18" fillId="73" borderId="0" applyNumberFormat="0" applyBorder="0" applyAlignment="0" applyProtection="0"/>
    <xf numFmtId="0" fontId="18" fillId="73" borderId="0" applyNumberFormat="0" applyBorder="0" applyAlignment="0" applyProtection="0"/>
    <xf numFmtId="0" fontId="18" fillId="74" borderId="0" applyNumberFormat="0" applyBorder="0" applyAlignment="0" applyProtection="0"/>
    <xf numFmtId="0" fontId="18" fillId="73" borderId="0" applyNumberFormat="0" applyBorder="0" applyAlignment="0" applyProtection="0"/>
    <xf numFmtId="0" fontId="18" fillId="76" borderId="0" applyNumberFormat="0" applyBorder="0" applyAlignment="0" applyProtection="0"/>
    <xf numFmtId="0" fontId="18" fillId="20" borderId="0" applyNumberFormat="0" applyBorder="0" applyAlignment="0" applyProtection="0"/>
    <xf numFmtId="0" fontId="18" fillId="73" borderId="0" applyNumberFormat="0" applyBorder="0" applyAlignment="0" applyProtection="0"/>
    <xf numFmtId="0" fontId="18" fillId="20" borderId="0" applyNumberFormat="0" applyBorder="0" applyAlignment="0" applyProtection="0"/>
    <xf numFmtId="0" fontId="18" fillId="73" borderId="0" applyNumberFormat="0" applyBorder="0" applyAlignment="0" applyProtection="0"/>
    <xf numFmtId="0" fontId="18" fillId="75" borderId="0" applyNumberFormat="0" applyBorder="0" applyAlignment="0" applyProtection="0"/>
    <xf numFmtId="0" fontId="18" fillId="20" borderId="0" applyNumberFormat="0" applyBorder="0" applyAlignment="0" applyProtection="0"/>
    <xf numFmtId="0" fontId="18" fillId="74" borderId="0" applyNumberFormat="0" applyBorder="0" applyAlignment="0" applyProtection="0"/>
    <xf numFmtId="0" fontId="18" fillId="75" borderId="0" applyNumberFormat="0" applyBorder="0" applyAlignment="0" applyProtection="0"/>
    <xf numFmtId="0" fontId="18" fillId="74" borderId="0" applyNumberFormat="0" applyBorder="0" applyAlignment="0" applyProtection="0"/>
    <xf numFmtId="0" fontId="18" fillId="76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58" borderId="14" applyNumberFormat="0" applyFont="0" applyAlignment="0" applyProtection="0"/>
    <xf numFmtId="0" fontId="9" fillId="0" borderId="0"/>
    <xf numFmtId="0" fontId="9" fillId="0" borderId="0"/>
    <xf numFmtId="0" fontId="9" fillId="29" borderId="0" applyNumberFormat="0" applyBorder="0" applyAlignment="0" applyProtection="0"/>
    <xf numFmtId="0" fontId="9" fillId="35" borderId="0" applyNumberFormat="0" applyBorder="0" applyAlignment="0" applyProtection="0"/>
    <xf numFmtId="0" fontId="9" fillId="30" borderId="0" applyNumberFormat="0" applyBorder="0" applyAlignment="0" applyProtection="0"/>
    <xf numFmtId="0" fontId="9" fillId="36" borderId="0" applyNumberFormat="0" applyBorder="0" applyAlignment="0" applyProtection="0"/>
    <xf numFmtId="0" fontId="9" fillId="31" borderId="0" applyNumberFormat="0" applyBorder="0" applyAlignment="0" applyProtection="0"/>
    <xf numFmtId="0" fontId="9" fillId="37" borderId="0" applyNumberFormat="0" applyBorder="0" applyAlignment="0" applyProtection="0"/>
    <xf numFmtId="0" fontId="9" fillId="32" borderId="0" applyNumberFormat="0" applyBorder="0" applyAlignment="0" applyProtection="0"/>
    <xf numFmtId="0" fontId="9" fillId="38" borderId="0" applyNumberFormat="0" applyBorder="0" applyAlignment="0" applyProtection="0"/>
    <xf numFmtId="0" fontId="9" fillId="33" borderId="0" applyNumberFormat="0" applyBorder="0" applyAlignment="0" applyProtection="0"/>
    <xf numFmtId="0" fontId="9" fillId="39" borderId="0" applyNumberFormat="0" applyBorder="0" applyAlignment="0" applyProtection="0"/>
    <xf numFmtId="0" fontId="9" fillId="34" borderId="0" applyNumberFormat="0" applyBorder="0" applyAlignment="0" applyProtection="0"/>
    <xf numFmtId="0" fontId="9" fillId="40" borderId="0" applyNumberFormat="0" applyBorder="0" applyAlignment="0" applyProtection="0"/>
    <xf numFmtId="0" fontId="9" fillId="0" borderId="0"/>
    <xf numFmtId="0" fontId="9" fillId="58" borderId="14" applyNumberFormat="0" applyFont="0" applyAlignment="0" applyProtection="0"/>
    <xf numFmtId="0" fontId="9" fillId="29" borderId="0" applyNumberFormat="0" applyBorder="0" applyAlignment="0" applyProtection="0"/>
    <xf numFmtId="0" fontId="9" fillId="35" borderId="0" applyNumberFormat="0" applyBorder="0" applyAlignment="0" applyProtection="0"/>
    <xf numFmtId="0" fontId="9" fillId="30" borderId="0" applyNumberFormat="0" applyBorder="0" applyAlignment="0" applyProtection="0"/>
    <xf numFmtId="0" fontId="9" fillId="36" borderId="0" applyNumberFormat="0" applyBorder="0" applyAlignment="0" applyProtection="0"/>
    <xf numFmtId="0" fontId="9" fillId="31" borderId="0" applyNumberFormat="0" applyBorder="0" applyAlignment="0" applyProtection="0"/>
    <xf numFmtId="0" fontId="9" fillId="37" borderId="0" applyNumberFormat="0" applyBorder="0" applyAlignment="0" applyProtection="0"/>
    <xf numFmtId="0" fontId="9" fillId="32" borderId="0" applyNumberFormat="0" applyBorder="0" applyAlignment="0" applyProtection="0"/>
    <xf numFmtId="0" fontId="9" fillId="38" borderId="0" applyNumberFormat="0" applyBorder="0" applyAlignment="0" applyProtection="0"/>
    <xf numFmtId="0" fontId="9" fillId="33" borderId="0" applyNumberFormat="0" applyBorder="0" applyAlignment="0" applyProtection="0"/>
    <xf numFmtId="0" fontId="9" fillId="39" borderId="0" applyNumberFormat="0" applyBorder="0" applyAlignment="0" applyProtection="0"/>
    <xf numFmtId="0" fontId="9" fillId="34" borderId="0" applyNumberFormat="0" applyBorder="0" applyAlignment="0" applyProtection="0"/>
    <xf numFmtId="0" fontId="9" fillId="40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4" fontId="9" fillId="0" borderId="0" applyFont="0" applyFill="0" applyBorder="0" applyAlignment="0" applyProtection="0"/>
    <xf numFmtId="0" fontId="9" fillId="58" borderId="14" applyNumberFormat="0" applyFont="0" applyAlignment="0" applyProtection="0"/>
    <xf numFmtId="0" fontId="9" fillId="0" borderId="0"/>
    <xf numFmtId="44" fontId="9" fillId="0" borderId="0" applyFont="0" applyFill="0" applyBorder="0" applyAlignment="0" applyProtection="0"/>
    <xf numFmtId="0" fontId="9" fillId="58" borderId="14" applyNumberFormat="0" applyFont="0" applyAlignment="0" applyProtection="0"/>
    <xf numFmtId="0" fontId="9" fillId="29" borderId="0" applyNumberFormat="0" applyBorder="0" applyAlignment="0" applyProtection="0"/>
    <xf numFmtId="0" fontId="9" fillId="35" borderId="0" applyNumberFormat="0" applyBorder="0" applyAlignment="0" applyProtection="0"/>
    <xf numFmtId="0" fontId="9" fillId="30" borderId="0" applyNumberFormat="0" applyBorder="0" applyAlignment="0" applyProtection="0"/>
    <xf numFmtId="0" fontId="9" fillId="36" borderId="0" applyNumberFormat="0" applyBorder="0" applyAlignment="0" applyProtection="0"/>
    <xf numFmtId="0" fontId="9" fillId="31" borderId="0" applyNumberFormat="0" applyBorder="0" applyAlignment="0" applyProtection="0"/>
    <xf numFmtId="0" fontId="9" fillId="37" borderId="0" applyNumberFormat="0" applyBorder="0" applyAlignment="0" applyProtection="0"/>
    <xf numFmtId="0" fontId="9" fillId="32" borderId="0" applyNumberFormat="0" applyBorder="0" applyAlignment="0" applyProtection="0"/>
    <xf numFmtId="0" fontId="9" fillId="38" borderId="0" applyNumberFormat="0" applyBorder="0" applyAlignment="0" applyProtection="0"/>
    <xf numFmtId="0" fontId="9" fillId="33" borderId="0" applyNumberFormat="0" applyBorder="0" applyAlignment="0" applyProtection="0"/>
    <xf numFmtId="0" fontId="9" fillId="39" borderId="0" applyNumberFormat="0" applyBorder="0" applyAlignment="0" applyProtection="0"/>
    <xf numFmtId="0" fontId="9" fillId="34" borderId="0" applyNumberFormat="0" applyBorder="0" applyAlignment="0" applyProtection="0"/>
    <xf numFmtId="0" fontId="9" fillId="40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4" fontId="9" fillId="0" borderId="0" applyFont="0" applyFill="0" applyBorder="0" applyAlignment="0" applyProtection="0"/>
    <xf numFmtId="0" fontId="9" fillId="58" borderId="14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18" fillId="20" borderId="0" applyNumberFormat="0" applyBorder="0" applyAlignment="0" applyProtection="0"/>
    <xf numFmtId="0" fontId="18" fillId="73" borderId="0" applyNumberFormat="0" applyBorder="0" applyAlignment="0" applyProtection="0"/>
    <xf numFmtId="0" fontId="18" fillId="74" borderId="0" applyNumberFormat="0" applyBorder="0" applyAlignment="0" applyProtection="0"/>
    <xf numFmtId="0" fontId="18" fillId="20" borderId="0" applyNumberFormat="0" applyBorder="0" applyAlignment="0" applyProtection="0"/>
    <xf numFmtId="0" fontId="18" fillId="73" borderId="0" applyNumberFormat="0" applyBorder="0" applyAlignment="0" applyProtection="0"/>
    <xf numFmtId="0" fontId="18" fillId="75" borderId="0" applyNumberFormat="0" applyBorder="0" applyAlignment="0" applyProtection="0"/>
    <xf numFmtId="0" fontId="18" fillId="76" borderId="0" applyNumberFormat="0" applyBorder="0" applyAlignment="0" applyProtection="0"/>
    <xf numFmtId="0" fontId="18" fillId="76" borderId="0" applyNumberFormat="0" applyBorder="0" applyAlignment="0" applyProtection="0"/>
    <xf numFmtId="0" fontId="18" fillId="76" borderId="0" applyNumberFormat="0" applyBorder="0" applyAlignment="0" applyProtection="0"/>
    <xf numFmtId="0" fontId="18" fillId="75" borderId="0" applyNumberFormat="0" applyBorder="0" applyAlignment="0" applyProtection="0"/>
    <xf numFmtId="164" fontId="58" fillId="0" borderId="0" applyFont="0" applyFill="0" applyBorder="0" applyAlignment="0" applyProtection="0"/>
    <xf numFmtId="0" fontId="18" fillId="75" borderId="0" applyNumberFormat="0" applyBorder="0" applyAlignment="0" applyProtection="0"/>
    <xf numFmtId="0" fontId="18" fillId="73" borderId="0" applyNumberFormat="0" applyBorder="0" applyAlignment="0" applyProtection="0"/>
    <xf numFmtId="44" fontId="152" fillId="0" borderId="0" applyFont="0" applyFill="0" applyBorder="0" applyAlignment="0" applyProtection="0"/>
    <xf numFmtId="0" fontId="18" fillId="73" borderId="0" applyNumberFormat="0" applyBorder="0" applyAlignment="0" applyProtection="0"/>
    <xf numFmtId="0" fontId="9" fillId="0" borderId="0"/>
    <xf numFmtId="0" fontId="9" fillId="0" borderId="0"/>
    <xf numFmtId="0" fontId="152" fillId="0" borderId="0"/>
    <xf numFmtId="0" fontId="152" fillId="0" borderId="0"/>
    <xf numFmtId="0" fontId="9" fillId="0" borderId="0"/>
    <xf numFmtId="0" fontId="153" fillId="0" borderId="0"/>
    <xf numFmtId="0" fontId="9" fillId="0" borderId="0"/>
    <xf numFmtId="0" fontId="9" fillId="0" borderId="0"/>
    <xf numFmtId="0" fontId="9" fillId="0" borderId="0"/>
    <xf numFmtId="0" fontId="152" fillId="0" borderId="0"/>
    <xf numFmtId="0" fontId="152" fillId="0" borderId="0"/>
    <xf numFmtId="0" fontId="152" fillId="0" borderId="0"/>
    <xf numFmtId="0" fontId="152" fillId="0" borderId="0"/>
    <xf numFmtId="0" fontId="152" fillId="0" borderId="0"/>
    <xf numFmtId="0" fontId="152" fillId="0" borderId="0"/>
    <xf numFmtId="0" fontId="152" fillId="0" borderId="0"/>
    <xf numFmtId="0" fontId="15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6" fillId="0" borderId="0"/>
    <xf numFmtId="0" fontId="18" fillId="74" borderId="0" applyNumberFormat="0" applyBorder="0" applyAlignment="0" applyProtection="0"/>
    <xf numFmtId="9" fontId="152" fillId="0" borderId="0" applyFont="0" applyFill="0" applyBorder="0" applyAlignment="0" applyProtection="0"/>
    <xf numFmtId="9" fontId="152" fillId="0" borderId="0" applyFont="0" applyFill="0" applyBorder="0" applyAlignment="0" applyProtection="0"/>
    <xf numFmtId="9" fontId="152" fillId="0" borderId="0" applyFont="0" applyFill="0" applyBorder="0" applyAlignment="0" applyProtection="0"/>
    <xf numFmtId="0" fontId="18" fillId="20" borderId="0" applyNumberFormat="0" applyBorder="0" applyAlignment="0" applyProtection="0"/>
    <xf numFmtId="164" fontId="152" fillId="0" borderId="0" applyFont="0" applyFill="0" applyBorder="0" applyAlignment="0" applyProtection="0"/>
    <xf numFmtId="164" fontId="152" fillId="0" borderId="0" applyFont="0" applyFill="0" applyBorder="0" applyAlignment="0" applyProtection="0"/>
    <xf numFmtId="0" fontId="18" fillId="73" borderId="0" applyNumberFormat="0" applyBorder="0" applyAlignment="0" applyProtection="0"/>
    <xf numFmtId="164" fontId="16" fillId="0" borderId="0" applyFont="0" applyFill="0" applyBorder="0" applyAlignment="0" applyProtection="0"/>
    <xf numFmtId="0" fontId="18" fillId="76" borderId="0" applyNumberFormat="0" applyBorder="0" applyAlignment="0" applyProtection="0"/>
    <xf numFmtId="0" fontId="18" fillId="76" borderId="0" applyNumberFormat="0" applyBorder="0" applyAlignment="0" applyProtection="0"/>
    <xf numFmtId="0" fontId="18" fillId="75" borderId="0" applyNumberFormat="0" applyBorder="0" applyAlignment="0" applyProtection="0"/>
    <xf numFmtId="0" fontId="18" fillId="75" borderId="0" applyNumberFormat="0" applyBorder="0" applyAlignment="0" applyProtection="0"/>
    <xf numFmtId="0" fontId="18" fillId="73" borderId="0" applyNumberFormat="0" applyBorder="0" applyAlignment="0" applyProtection="0"/>
    <xf numFmtId="0" fontId="18" fillId="73" borderId="0" applyNumberFormat="0" applyBorder="0" applyAlignment="0" applyProtection="0"/>
    <xf numFmtId="0" fontId="18" fillId="20" borderId="0" applyNumberFormat="0" applyBorder="0" applyAlignment="0" applyProtection="0"/>
    <xf numFmtId="0" fontId="18" fillId="74" borderId="0" applyNumberFormat="0" applyBorder="0" applyAlignment="0" applyProtection="0"/>
    <xf numFmtId="0" fontId="18" fillId="20" borderId="0" applyNumberFormat="0" applyBorder="0" applyAlignment="0" applyProtection="0"/>
    <xf numFmtId="0" fontId="18" fillId="73" borderId="0" applyNumberFormat="0" applyBorder="0" applyAlignment="0" applyProtection="0"/>
    <xf numFmtId="0" fontId="18" fillId="74" borderId="0" applyNumberFormat="0" applyBorder="0" applyAlignment="0" applyProtection="0"/>
    <xf numFmtId="0" fontId="18" fillId="73" borderId="0" applyNumberFormat="0" applyBorder="0" applyAlignment="0" applyProtection="0"/>
    <xf numFmtId="0" fontId="18" fillId="74" borderId="0" applyNumberFormat="0" applyBorder="0" applyAlignment="0" applyProtection="0"/>
    <xf numFmtId="0" fontId="18" fillId="73" borderId="0" applyNumberFormat="0" applyBorder="0" applyAlignment="0" applyProtection="0"/>
    <xf numFmtId="0" fontId="9" fillId="0" borderId="0"/>
    <xf numFmtId="0" fontId="37" fillId="88" borderId="0" applyNumberFormat="0" applyBorder="0" applyAlignment="0" applyProtection="0"/>
    <xf numFmtId="0" fontId="37" fillId="19" borderId="0" applyNumberFormat="0" applyBorder="0" applyAlignment="0" applyProtection="0"/>
    <xf numFmtId="0" fontId="38" fillId="89" borderId="0" applyNumberFormat="0" applyBorder="0" applyAlignment="0" applyProtection="0"/>
    <xf numFmtId="0" fontId="37" fillId="16" borderId="0" applyNumberFormat="0" applyBorder="0" applyAlignment="0" applyProtection="0"/>
    <xf numFmtId="0" fontId="37" fillId="90" borderId="0" applyNumberFormat="0" applyBorder="0" applyAlignment="0" applyProtection="0"/>
    <xf numFmtId="0" fontId="38" fillId="77" borderId="0" applyNumberFormat="0" applyBorder="0" applyAlignment="0" applyProtection="0"/>
    <xf numFmtId="0" fontId="37" fillId="91" borderId="0" applyNumberFormat="0" applyBorder="0" applyAlignment="0" applyProtection="0"/>
    <xf numFmtId="0" fontId="37" fillId="92" borderId="0" applyNumberFormat="0" applyBorder="0" applyAlignment="0" applyProtection="0"/>
    <xf numFmtId="0" fontId="38" fillId="93" borderId="0" applyNumberFormat="0" applyBorder="0" applyAlignment="0" applyProtection="0"/>
    <xf numFmtId="0" fontId="37" fillId="16" borderId="0" applyNumberFormat="0" applyBorder="0" applyAlignment="0" applyProtection="0"/>
    <xf numFmtId="0" fontId="37" fillId="20" borderId="0" applyNumberFormat="0" applyBorder="0" applyAlignment="0" applyProtection="0"/>
    <xf numFmtId="0" fontId="38" fillId="90" borderId="0" applyNumberFormat="0" applyBorder="0" applyAlignment="0" applyProtection="0"/>
    <xf numFmtId="0" fontId="37" fillId="94" borderId="0" applyNumberFormat="0" applyBorder="0" applyAlignment="0" applyProtection="0"/>
    <xf numFmtId="0" fontId="37" fillId="73" borderId="0" applyNumberFormat="0" applyBorder="0" applyAlignment="0" applyProtection="0"/>
    <xf numFmtId="0" fontId="38" fillId="89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8" fillId="95" borderId="0" applyNumberFormat="0" applyBorder="0" applyAlignment="0" applyProtection="0"/>
    <xf numFmtId="0" fontId="95" fillId="0" borderId="64" applyNumberFormat="0" applyFill="0" applyAlignment="0" applyProtection="0"/>
    <xf numFmtId="0" fontId="97" fillId="0" borderId="65" applyNumberFormat="0" applyFill="0" applyAlignment="0" applyProtection="0"/>
    <xf numFmtId="0" fontId="99" fillId="0" borderId="66" applyNumberFormat="0" applyFill="0" applyAlignment="0" applyProtection="0"/>
    <xf numFmtId="0" fontId="99" fillId="0" borderId="0" applyNumberFormat="0" applyFill="0" applyBorder="0" applyAlignment="0" applyProtection="0"/>
    <xf numFmtId="0" fontId="154" fillId="96" borderId="67" applyNumberFormat="0" applyAlignment="0" applyProtection="0"/>
    <xf numFmtId="0" fontId="40" fillId="0" borderId="68" applyNumberFormat="0" applyFill="0" applyAlignment="0" applyProtection="0"/>
    <xf numFmtId="0" fontId="38" fillId="97" borderId="0" applyNumberFormat="0" applyBorder="0" applyAlignment="0" applyProtection="0"/>
    <xf numFmtId="0" fontId="38" fillId="74" borderId="0" applyNumberFormat="0" applyBorder="0" applyAlignment="0" applyProtection="0"/>
    <xf numFmtId="0" fontId="38" fillId="98" borderId="0" applyNumberFormat="0" applyBorder="0" applyAlignment="0" applyProtection="0"/>
    <xf numFmtId="0" fontId="38" fillId="99" borderId="0" applyNumberFormat="0" applyBorder="0" applyAlignment="0" applyProtection="0"/>
    <xf numFmtId="0" fontId="38" fillId="89" borderId="0" applyNumberFormat="0" applyBorder="0" applyAlignment="0" applyProtection="0"/>
    <xf numFmtId="0" fontId="38" fillId="100" borderId="0" applyNumberFormat="0" applyBorder="0" applyAlignment="0" applyProtection="0"/>
    <xf numFmtId="0" fontId="37" fillId="92" borderId="0" applyNumberFormat="0" applyBorder="0" applyAlignment="0" applyProtection="0"/>
    <xf numFmtId="0" fontId="49" fillId="101" borderId="0" applyNumberFormat="0" applyBorder="0" applyAlignment="0" applyProtection="0"/>
    <xf numFmtId="0" fontId="49" fillId="102" borderId="0" applyNumberFormat="0" applyBorder="0" applyAlignment="0" applyProtection="0"/>
    <xf numFmtId="0" fontId="49" fillId="103" borderId="0" applyNumberFormat="0" applyBorder="0" applyAlignment="0" applyProtection="0"/>
    <xf numFmtId="0" fontId="155" fillId="23" borderId="67" applyNumberFormat="0" applyAlignment="0" applyProtection="0"/>
    <xf numFmtId="0" fontId="156" fillId="18" borderId="0" applyNumberFormat="0" applyBorder="0" applyAlignment="0" applyProtection="0"/>
    <xf numFmtId="0" fontId="40" fillId="23" borderId="0" applyNumberFormat="0" applyBorder="0" applyAlignment="0" applyProtection="0"/>
    <xf numFmtId="0" fontId="9" fillId="0" borderId="0"/>
    <xf numFmtId="0" fontId="79" fillId="0" borderId="0"/>
    <xf numFmtId="0" fontId="16" fillId="0" borderId="0"/>
    <xf numFmtId="0" fontId="47" fillId="0" borderId="0"/>
    <xf numFmtId="0" fontId="47" fillId="104" borderId="0"/>
    <xf numFmtId="0" fontId="47" fillId="0" borderId="0"/>
    <xf numFmtId="0" fontId="47" fillId="18" borderId="67" applyNumberFormat="0" applyFont="0" applyAlignment="0" applyProtection="0"/>
    <xf numFmtId="0" fontId="81" fillId="96" borderId="62" applyNumberFormat="0" applyAlignment="0" applyProtection="0"/>
    <xf numFmtId="4" fontId="47" fillId="82" borderId="67" applyNumberFormat="0" applyProtection="0">
      <alignment vertical="center"/>
    </xf>
    <xf numFmtId="4" fontId="144" fillId="84" borderId="67" applyNumberFormat="0" applyProtection="0">
      <alignment vertical="center"/>
    </xf>
    <xf numFmtId="4" fontId="47" fillId="84" borderId="67" applyNumberFormat="0" applyProtection="0">
      <alignment horizontal="left" vertical="center" indent="1"/>
    </xf>
    <xf numFmtId="0" fontId="157" fillId="82" borderId="69" applyNumberFormat="0" applyProtection="0">
      <alignment horizontal="left" vertical="top" indent="1"/>
    </xf>
    <xf numFmtId="4" fontId="47" fillId="14" borderId="67" applyNumberFormat="0" applyProtection="0">
      <alignment horizontal="left" vertical="center" indent="1"/>
    </xf>
    <xf numFmtId="4" fontId="47" fillId="3" borderId="67" applyNumberFormat="0" applyProtection="0">
      <alignment horizontal="right" vertical="center"/>
    </xf>
    <xf numFmtId="4" fontId="47" fillId="105" borderId="67" applyNumberFormat="0" applyProtection="0">
      <alignment horizontal="right" vertical="center"/>
    </xf>
    <xf numFmtId="4" fontId="47" fillId="65" borderId="70" applyNumberFormat="0" applyProtection="0">
      <alignment horizontal="right" vertical="center"/>
    </xf>
    <xf numFmtId="4" fontId="47" fillId="11" borderId="67" applyNumberFormat="0" applyProtection="0">
      <alignment horizontal="right" vertical="center"/>
    </xf>
    <xf numFmtId="4" fontId="47" fillId="15" borderId="67" applyNumberFormat="0" applyProtection="0">
      <alignment horizontal="right" vertical="center"/>
    </xf>
    <xf numFmtId="4" fontId="47" fillId="67" borderId="67" applyNumberFormat="0" applyProtection="0">
      <alignment horizontal="right" vertical="center"/>
    </xf>
    <xf numFmtId="4" fontId="47" fillId="70" borderId="67" applyNumberFormat="0" applyProtection="0">
      <alignment horizontal="right" vertical="center"/>
    </xf>
    <xf numFmtId="4" fontId="47" fillId="106" borderId="67" applyNumberFormat="0" applyProtection="0">
      <alignment horizontal="right" vertical="center"/>
    </xf>
    <xf numFmtId="4" fontId="47" fillId="10" borderId="67" applyNumberFormat="0" applyProtection="0">
      <alignment horizontal="right" vertical="center"/>
    </xf>
    <xf numFmtId="4" fontId="47" fillId="107" borderId="70" applyNumberFormat="0" applyProtection="0">
      <alignment horizontal="left" vertical="center" indent="1"/>
    </xf>
    <xf numFmtId="4" fontId="16" fillId="66" borderId="70" applyNumberFormat="0" applyProtection="0">
      <alignment horizontal="left" vertical="center" indent="1"/>
    </xf>
    <xf numFmtId="4" fontId="16" fillId="66" borderId="70" applyNumberFormat="0" applyProtection="0">
      <alignment horizontal="left" vertical="center" indent="1"/>
    </xf>
    <xf numFmtId="4" fontId="47" fillId="108" borderId="67" applyNumberFormat="0" applyProtection="0">
      <alignment horizontal="right" vertical="center"/>
    </xf>
    <xf numFmtId="4" fontId="47" fillId="109" borderId="70" applyNumberFormat="0" applyProtection="0">
      <alignment horizontal="left" vertical="center" indent="1"/>
    </xf>
    <xf numFmtId="4" fontId="47" fillId="108" borderId="70" applyNumberFormat="0" applyProtection="0">
      <alignment horizontal="left" vertical="center" indent="1"/>
    </xf>
    <xf numFmtId="0" fontId="47" fillId="68" borderId="67" applyNumberFormat="0" applyProtection="0">
      <alignment horizontal="left" vertical="center" indent="1"/>
    </xf>
    <xf numFmtId="0" fontId="47" fillId="66" borderId="69" applyNumberFormat="0" applyProtection="0">
      <alignment horizontal="left" vertical="top" indent="1"/>
    </xf>
    <xf numFmtId="0" fontId="47" fillId="110" borderId="67" applyNumberFormat="0" applyProtection="0">
      <alignment horizontal="left" vertical="center" indent="1"/>
    </xf>
    <xf numFmtId="0" fontId="47" fillId="108" borderId="69" applyNumberFormat="0" applyProtection="0">
      <alignment horizontal="left" vertical="top" indent="1"/>
    </xf>
    <xf numFmtId="0" fontId="47" fillId="8" borderId="67" applyNumberFormat="0" applyProtection="0">
      <alignment horizontal="left" vertical="center" indent="1"/>
    </xf>
    <xf numFmtId="0" fontId="47" fillId="8" borderId="69" applyNumberFormat="0" applyProtection="0">
      <alignment horizontal="left" vertical="top" indent="1"/>
    </xf>
    <xf numFmtId="0" fontId="47" fillId="109" borderId="67" applyNumberFormat="0" applyProtection="0">
      <alignment horizontal="left" vertical="center" indent="1"/>
    </xf>
    <xf numFmtId="0" fontId="47" fillId="109" borderId="69" applyNumberFormat="0" applyProtection="0">
      <alignment horizontal="left" vertical="top" indent="1"/>
    </xf>
    <xf numFmtId="0" fontId="47" fillId="111" borderId="71" applyNumberFormat="0">
      <protection locked="0"/>
    </xf>
    <xf numFmtId="0" fontId="48" fillId="66" borderId="72" applyBorder="0"/>
    <xf numFmtId="4" fontId="158" fillId="27" borderId="69" applyNumberFormat="0" applyProtection="0">
      <alignment vertical="center"/>
    </xf>
    <xf numFmtId="4" fontId="144" fillId="79" borderId="63" applyNumberFormat="0" applyProtection="0">
      <alignment vertical="center"/>
    </xf>
    <xf numFmtId="4" fontId="158" fillId="68" borderId="69" applyNumberFormat="0" applyProtection="0">
      <alignment horizontal="left" vertical="center" indent="1"/>
    </xf>
    <xf numFmtId="0" fontId="158" fillId="27" borderId="69" applyNumberFormat="0" applyProtection="0">
      <alignment horizontal="left" vertical="top" indent="1"/>
    </xf>
    <xf numFmtId="4" fontId="47" fillId="0" borderId="67" applyNumberFormat="0" applyProtection="0">
      <alignment horizontal="right" vertical="center"/>
    </xf>
    <xf numFmtId="4" fontId="144" fillId="28" borderId="67" applyNumberFormat="0" applyProtection="0">
      <alignment horizontal="right" vertical="center"/>
    </xf>
    <xf numFmtId="4" fontId="47" fillId="14" borderId="67" applyNumberFormat="0" applyProtection="0">
      <alignment horizontal="left" vertical="center" indent="1"/>
    </xf>
    <xf numFmtId="0" fontId="158" fillId="108" borderId="69" applyNumberFormat="0" applyProtection="0">
      <alignment horizontal="left" vertical="top" indent="1"/>
    </xf>
    <xf numFmtId="4" fontId="159" fillId="112" borderId="70" applyNumberFormat="0" applyProtection="0">
      <alignment horizontal="left" vertical="center" indent="1"/>
    </xf>
    <xf numFmtId="0" fontId="47" fillId="113" borderId="63"/>
    <xf numFmtId="4" fontId="160" fillId="111" borderId="67" applyNumberFormat="0" applyProtection="0">
      <alignment horizontal="right" vertical="center"/>
    </xf>
    <xf numFmtId="0" fontId="161" fillId="0" borderId="0" applyNumberFormat="0" applyFill="0" applyBorder="0" applyAlignment="0" applyProtection="0"/>
    <xf numFmtId="0" fontId="49" fillId="0" borderId="73" applyNumberFormat="0" applyFill="0" applyAlignment="0" applyProtection="0"/>
    <xf numFmtId="0" fontId="82" fillId="99" borderId="6" applyNumberFormat="0" applyAlignment="0" applyProtection="0"/>
    <xf numFmtId="164" fontId="9" fillId="0" borderId="0" applyFont="0" applyFill="0" applyBorder="0" applyAlignment="0" applyProtection="0"/>
    <xf numFmtId="0" fontId="85" fillId="0" borderId="0"/>
    <xf numFmtId="183" fontId="44" fillId="82" borderId="59" applyNumberFormat="0" applyAlignment="0" applyProtection="0"/>
    <xf numFmtId="164" fontId="37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24" fillId="0" borderId="57" applyNumberFormat="0" applyBorder="0" applyProtection="0">
      <alignment horizontal="center"/>
    </xf>
    <xf numFmtId="164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211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9" fillId="0" borderId="0">
      <alignment vertical="top" wrapText="1"/>
      <protection locked="0"/>
    </xf>
    <xf numFmtId="2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105" fillId="7" borderId="59" applyNumberFormat="0" applyAlignment="0" applyProtection="0"/>
    <xf numFmtId="0" fontId="9" fillId="0" borderId="0"/>
    <xf numFmtId="0" fontId="162" fillId="56" borderId="0" applyNumberFormat="0" applyBorder="0" applyAlignment="0" applyProtection="0"/>
    <xf numFmtId="0" fontId="44" fillId="7" borderId="59" applyNumberFormat="0" applyAlignment="0" applyProtection="0"/>
    <xf numFmtId="205" fontId="126" fillId="0" borderId="74" applyNumberFormat="0" applyFont="0" applyFill="0" applyAlignment="0" applyProtection="0"/>
    <xf numFmtId="194" fontId="9" fillId="0" borderId="0" applyFont="0" applyFill="0" applyBorder="0" applyAlignment="0" applyProtection="0"/>
    <xf numFmtId="205" fontId="126" fillId="0" borderId="75" applyNumberFormat="0" applyFont="0" applyFill="0" applyAlignment="0" applyProtection="0"/>
    <xf numFmtId="164" fontId="9" fillId="0" borderId="0" applyFont="0" applyFill="0" applyBorder="0" applyAlignment="0" applyProtection="0"/>
    <xf numFmtId="0" fontId="16" fillId="0" borderId="0"/>
    <xf numFmtId="0" fontId="9" fillId="0" borderId="0"/>
    <xf numFmtId="0" fontId="16" fillId="0" borderId="0"/>
    <xf numFmtId="0" fontId="8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94" fontId="9" fillId="0" borderId="0" applyFont="0" applyFill="0" applyBorder="0" applyAlignment="0" applyProtection="0"/>
    <xf numFmtId="0" fontId="9" fillId="0" borderId="0"/>
    <xf numFmtId="0" fontId="16" fillId="0" borderId="0"/>
    <xf numFmtId="0" fontId="9" fillId="0" borderId="0"/>
    <xf numFmtId="0" fontId="163" fillId="0" borderId="0"/>
    <xf numFmtId="0" fontId="9" fillId="0" borderId="0"/>
    <xf numFmtId="0" fontId="49" fillId="0" borderId="61" applyNumberFormat="0" applyFill="0" applyAlignment="0" applyProtection="0"/>
    <xf numFmtId="9" fontId="5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8" fillId="0" borderId="0" applyFont="0" applyFill="0" applyBorder="0" applyAlignment="0" applyProtection="0"/>
    <xf numFmtId="40" fontId="164" fillId="0" borderId="0" applyFont="0" applyFill="0" applyBorder="0" applyAlignment="0" applyProtection="0"/>
    <xf numFmtId="0" fontId="137" fillId="0" borderId="0"/>
    <xf numFmtId="205" fontId="165" fillId="0" borderId="0" applyNumberFormat="0" applyFont="0" applyFill="0" applyAlignment="0" applyProtection="0"/>
    <xf numFmtId="0" fontId="57" fillId="57" borderId="0" applyNumberFormat="0" applyBorder="0" applyAlignment="0" applyProtection="0"/>
    <xf numFmtId="194" fontId="9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51" fillId="41" borderId="0" applyNumberFormat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0" fontId="51" fillId="42" borderId="0" applyNumberFormat="0" applyBorder="0" applyAlignment="0" applyProtection="0"/>
    <xf numFmtId="164" fontId="9" fillId="0" borderId="0" applyFont="0" applyFill="0" applyBorder="0" applyAlignment="0" applyProtection="0"/>
    <xf numFmtId="194" fontId="9" fillId="0" borderId="0" applyFont="0" applyFill="0" applyBorder="0" applyAlignment="0" applyProtection="0"/>
    <xf numFmtId="0" fontId="51" fillId="43" borderId="0" applyNumberFormat="0" applyBorder="0" applyAlignment="0" applyProtection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94" fontId="9" fillId="0" borderId="0" applyFont="0" applyFill="0" applyBorder="0" applyAlignment="0" applyProtection="0"/>
    <xf numFmtId="0" fontId="51" fillId="44" borderId="0" applyNumberFormat="0" applyBorder="0" applyAlignment="0" applyProtection="0"/>
    <xf numFmtId="164" fontId="9" fillId="0" borderId="0" applyFont="0" applyFill="0" applyBorder="0" applyAlignment="0" applyProtection="0"/>
    <xf numFmtId="0" fontId="105" fillId="7" borderId="59" applyNumberFormat="0" applyAlignment="0" applyProtection="0"/>
    <xf numFmtId="0" fontId="51" fillId="45" borderId="0" applyNumberFormat="0" applyBorder="0" applyAlignment="0" applyProtection="0"/>
    <xf numFmtId="164" fontId="9" fillId="0" borderId="0" applyFont="0" applyFill="0" applyBorder="0" applyAlignment="0" applyProtection="0"/>
    <xf numFmtId="0" fontId="51" fillId="46" borderId="0" applyNumberFormat="0" applyBorder="0" applyAlignment="0" applyProtection="0"/>
    <xf numFmtId="0" fontId="9" fillId="0" borderId="0"/>
    <xf numFmtId="0" fontId="131" fillId="54" borderId="0" applyNumberFormat="0" applyBorder="0" applyAlignment="0" applyProtection="0"/>
    <xf numFmtId="0" fontId="9" fillId="0" borderId="0"/>
    <xf numFmtId="0" fontId="9" fillId="58" borderId="14" applyNumberFormat="0" applyFont="0" applyAlignment="0" applyProtection="0"/>
    <xf numFmtId="0" fontId="62" fillId="0" borderId="0" applyNumberFormat="0" applyFill="0" applyBorder="0" applyAlignment="0" applyProtection="0"/>
    <xf numFmtId="0" fontId="166" fillId="0" borderId="0"/>
    <xf numFmtId="0" fontId="166" fillId="0" borderId="0" applyNumberFormat="0" applyFont="0" applyBorder="0" applyProtection="0"/>
    <xf numFmtId="0" fontId="9" fillId="0" borderId="0"/>
    <xf numFmtId="0" fontId="9" fillId="0" borderId="0"/>
    <xf numFmtId="0" fontId="9" fillId="0" borderId="0"/>
    <xf numFmtId="0" fontId="9" fillId="0" borderId="0"/>
    <xf numFmtId="4" fontId="159" fillId="112" borderId="70" applyNumberFormat="0" applyProtection="0">
      <alignment horizontal="left" vertical="center" indent="1"/>
    </xf>
    <xf numFmtId="4" fontId="158" fillId="68" borderId="69" applyNumberFormat="0" applyProtection="0">
      <alignment horizontal="left" vertical="center" indent="1"/>
    </xf>
    <xf numFmtId="4" fontId="158" fillId="27" borderId="69" applyNumberFormat="0" applyProtection="0">
      <alignment vertical="center"/>
    </xf>
    <xf numFmtId="0" fontId="47" fillId="108" borderId="69" applyNumberFormat="0" applyProtection="0">
      <alignment horizontal="left" vertical="top" indent="1"/>
    </xf>
    <xf numFmtId="0" fontId="47" fillId="66" borderId="69" applyNumberFormat="0" applyProtection="0">
      <alignment horizontal="left" vertical="top" indent="1"/>
    </xf>
    <xf numFmtId="4" fontId="47" fillId="108" borderId="70" applyNumberFormat="0" applyProtection="0">
      <alignment horizontal="left" vertical="center" indent="1"/>
    </xf>
    <xf numFmtId="4" fontId="16" fillId="66" borderId="70" applyNumberFormat="0" applyProtection="0">
      <alignment horizontal="left" vertical="center" indent="1"/>
    </xf>
    <xf numFmtId="4" fontId="16" fillId="66" borderId="70" applyNumberFormat="0" applyProtection="0">
      <alignment horizontal="left" vertical="center" indent="1"/>
    </xf>
    <xf numFmtId="0" fontId="9" fillId="0" borderId="0"/>
    <xf numFmtId="4" fontId="47" fillId="65" borderId="70" applyNumberFormat="0" applyProtection="0">
      <alignment horizontal="right" vertical="center"/>
    </xf>
    <xf numFmtId="0" fontId="81" fillId="96" borderId="8" applyNumberFormat="0" applyAlignment="0" applyProtection="0"/>
    <xf numFmtId="0" fontId="47" fillId="111" borderId="71" applyNumberFormat="0">
      <protection locked="0"/>
    </xf>
    <xf numFmtId="164" fontId="9" fillId="0" borderId="0" applyFont="0" applyFill="0" applyBorder="0" applyAlignment="0" applyProtection="0"/>
    <xf numFmtId="0" fontId="49" fillId="0" borderId="73" applyNumberFormat="0" applyFill="0" applyAlignment="0" applyProtection="0"/>
    <xf numFmtId="4" fontId="47" fillId="107" borderId="70" applyNumberFormat="0" applyProtection="0">
      <alignment horizontal="left" vertical="center" indent="1"/>
    </xf>
    <xf numFmtId="4" fontId="47" fillId="109" borderId="70" applyNumberFormat="0" applyProtection="0">
      <alignment horizontal="left" vertical="center" indent="1"/>
    </xf>
    <xf numFmtId="0" fontId="157" fillId="82" borderId="69" applyNumberFormat="0" applyProtection="0">
      <alignment horizontal="left" vertical="top" indent="1"/>
    </xf>
    <xf numFmtId="0" fontId="47" fillId="113" borderId="56"/>
    <xf numFmtId="0" fontId="158" fillId="108" borderId="69" applyNumberFormat="0" applyProtection="0">
      <alignment horizontal="left" vertical="top" indent="1"/>
    </xf>
    <xf numFmtId="0" fontId="9" fillId="58" borderId="14" applyNumberFormat="0" applyFont="0" applyAlignment="0" applyProtection="0"/>
    <xf numFmtId="0" fontId="9" fillId="29" borderId="0" applyNumberFormat="0" applyBorder="0" applyAlignment="0" applyProtection="0"/>
    <xf numFmtId="0" fontId="9" fillId="35" borderId="0" applyNumberFormat="0" applyBorder="0" applyAlignment="0" applyProtection="0"/>
    <xf numFmtId="0" fontId="158" fillId="27" borderId="69" applyNumberFormat="0" applyProtection="0">
      <alignment horizontal="left" vertical="top" indent="1"/>
    </xf>
    <xf numFmtId="0" fontId="9" fillId="30" borderId="0" applyNumberFormat="0" applyBorder="0" applyAlignment="0" applyProtection="0"/>
    <xf numFmtId="0" fontId="9" fillId="36" borderId="0" applyNumberFormat="0" applyBorder="0" applyAlignment="0" applyProtection="0"/>
    <xf numFmtId="4" fontId="144" fillId="79" borderId="56" applyNumberFormat="0" applyProtection="0">
      <alignment vertical="center"/>
    </xf>
    <xf numFmtId="0" fontId="9" fillId="31" borderId="0" applyNumberFormat="0" applyBorder="0" applyAlignment="0" applyProtection="0"/>
    <xf numFmtId="0" fontId="9" fillId="37" borderId="0" applyNumberFormat="0" applyBorder="0" applyAlignment="0" applyProtection="0"/>
    <xf numFmtId="0" fontId="48" fillId="66" borderId="72" applyBorder="0"/>
    <xf numFmtId="0" fontId="9" fillId="32" borderId="0" applyNumberFormat="0" applyBorder="0" applyAlignment="0" applyProtection="0"/>
    <xf numFmtId="0" fontId="9" fillId="38" borderId="0" applyNumberFormat="0" applyBorder="0" applyAlignment="0" applyProtection="0"/>
    <xf numFmtId="0" fontId="47" fillId="109" borderId="69" applyNumberFormat="0" applyProtection="0">
      <alignment horizontal="left" vertical="top" indent="1"/>
    </xf>
    <xf numFmtId="0" fontId="9" fillId="33" borderId="0" applyNumberFormat="0" applyBorder="0" applyAlignment="0" applyProtection="0"/>
    <xf numFmtId="0" fontId="9" fillId="39" borderId="0" applyNumberFormat="0" applyBorder="0" applyAlignment="0" applyProtection="0"/>
    <xf numFmtId="0" fontId="47" fillId="8" borderId="69" applyNumberFormat="0" applyProtection="0">
      <alignment horizontal="left" vertical="top" indent="1"/>
    </xf>
    <xf numFmtId="0" fontId="9" fillId="34" borderId="0" applyNumberFormat="0" applyBorder="0" applyAlignment="0" applyProtection="0"/>
    <xf numFmtId="0" fontId="9" fillId="40" borderId="0" applyNumberFormat="0" applyBorder="0" applyAlignment="0" applyProtection="0"/>
    <xf numFmtId="0" fontId="16" fillId="0" borderId="0"/>
    <xf numFmtId="0" fontId="9" fillId="0" borderId="0"/>
    <xf numFmtId="164" fontId="85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136" fillId="57" borderId="0" applyNumberFormat="0" applyBorder="0" applyAlignment="0" applyProtection="0"/>
    <xf numFmtId="0" fontId="9" fillId="0" borderId="0"/>
    <xf numFmtId="0" fontId="9" fillId="58" borderId="14" applyNumberFormat="0" applyFont="0" applyAlignment="0" applyProtection="0"/>
    <xf numFmtId="0" fontId="9" fillId="29" borderId="0" applyNumberFormat="0" applyBorder="0" applyAlignment="0" applyProtection="0"/>
    <xf numFmtId="0" fontId="9" fillId="35" borderId="0" applyNumberFormat="0" applyBorder="0" applyAlignment="0" applyProtection="0"/>
    <xf numFmtId="0" fontId="9" fillId="41" borderId="0" applyNumberFormat="0" applyBorder="0" applyAlignment="0" applyProtection="0"/>
    <xf numFmtId="0" fontId="9" fillId="0" borderId="0"/>
    <xf numFmtId="0" fontId="9" fillId="30" borderId="0" applyNumberFormat="0" applyBorder="0" applyAlignment="0" applyProtection="0"/>
    <xf numFmtId="0" fontId="9" fillId="36" borderId="0" applyNumberFormat="0" applyBorder="0" applyAlignment="0" applyProtection="0"/>
    <xf numFmtId="0" fontId="9" fillId="42" borderId="0" applyNumberFormat="0" applyBorder="0" applyAlignment="0" applyProtection="0"/>
    <xf numFmtId="0" fontId="9" fillId="31" borderId="0" applyNumberFormat="0" applyBorder="0" applyAlignment="0" applyProtection="0"/>
    <xf numFmtId="0" fontId="9" fillId="37" borderId="0" applyNumberFormat="0" applyBorder="0" applyAlignment="0" applyProtection="0"/>
    <xf numFmtId="0" fontId="9" fillId="43" borderId="0" applyNumberFormat="0" applyBorder="0" applyAlignment="0" applyProtection="0"/>
    <xf numFmtId="0" fontId="9" fillId="32" borderId="0" applyNumberFormat="0" applyBorder="0" applyAlignment="0" applyProtection="0"/>
    <xf numFmtId="0" fontId="9" fillId="38" borderId="0" applyNumberFormat="0" applyBorder="0" applyAlignment="0" applyProtection="0"/>
    <xf numFmtId="0" fontId="9" fillId="44" borderId="0" applyNumberFormat="0" applyBorder="0" applyAlignment="0" applyProtection="0"/>
    <xf numFmtId="0" fontId="9" fillId="33" borderId="0" applyNumberFormat="0" applyBorder="0" applyAlignment="0" applyProtection="0"/>
    <xf numFmtId="0" fontId="9" fillId="39" borderId="0" applyNumberFormat="0" applyBorder="0" applyAlignment="0" applyProtection="0"/>
    <xf numFmtId="0" fontId="9" fillId="45" borderId="0" applyNumberFormat="0" applyBorder="0" applyAlignment="0" applyProtection="0"/>
    <xf numFmtId="0" fontId="9" fillId="34" borderId="0" applyNumberFormat="0" applyBorder="0" applyAlignment="0" applyProtection="0"/>
    <xf numFmtId="0" fontId="9" fillId="40" borderId="0" applyNumberFormat="0" applyBorder="0" applyAlignment="0" applyProtection="0"/>
    <xf numFmtId="0" fontId="9" fillId="46" borderId="0" applyNumberFormat="0" applyBorder="0" applyAlignment="0" applyProtection="0"/>
    <xf numFmtId="0" fontId="9" fillId="0" borderId="0"/>
    <xf numFmtId="0" fontId="9" fillId="0" borderId="0"/>
    <xf numFmtId="0" fontId="154" fillId="96" borderId="67" applyNumberFormat="0" applyAlignment="0" applyProtection="0"/>
    <xf numFmtId="0" fontId="155" fillId="23" borderId="67" applyNumberFormat="0" applyAlignment="0" applyProtection="0"/>
    <xf numFmtId="0" fontId="9" fillId="0" borderId="0"/>
    <xf numFmtId="0" fontId="47" fillId="18" borderId="67" applyNumberFormat="0" applyFont="0" applyAlignment="0" applyProtection="0"/>
    <xf numFmtId="4" fontId="47" fillId="82" borderId="67" applyNumberFormat="0" applyProtection="0">
      <alignment vertical="center"/>
    </xf>
    <xf numFmtId="4" fontId="144" fillId="84" borderId="67" applyNumberFormat="0" applyProtection="0">
      <alignment vertical="center"/>
    </xf>
    <xf numFmtId="4" fontId="47" fillId="84" borderId="67" applyNumberFormat="0" applyProtection="0">
      <alignment horizontal="left" vertical="center" indent="1"/>
    </xf>
    <xf numFmtId="4" fontId="47" fillId="14" borderId="67" applyNumberFormat="0" applyProtection="0">
      <alignment horizontal="left" vertical="center" indent="1"/>
    </xf>
    <xf numFmtId="4" fontId="47" fillId="3" borderId="67" applyNumberFormat="0" applyProtection="0">
      <alignment horizontal="right" vertical="center"/>
    </xf>
    <xf numFmtId="4" fontId="47" fillId="105" borderId="67" applyNumberFormat="0" applyProtection="0">
      <alignment horizontal="right" vertical="center"/>
    </xf>
    <xf numFmtId="4" fontId="47" fillId="11" borderId="67" applyNumberFormat="0" applyProtection="0">
      <alignment horizontal="right" vertical="center"/>
    </xf>
    <xf numFmtId="4" fontId="47" fillId="15" borderId="67" applyNumberFormat="0" applyProtection="0">
      <alignment horizontal="right" vertical="center"/>
    </xf>
    <xf numFmtId="4" fontId="47" fillId="67" borderId="67" applyNumberFormat="0" applyProtection="0">
      <alignment horizontal="right" vertical="center"/>
    </xf>
    <xf numFmtId="4" fontId="47" fillId="70" borderId="67" applyNumberFormat="0" applyProtection="0">
      <alignment horizontal="right" vertical="center"/>
    </xf>
    <xf numFmtId="4" fontId="47" fillId="106" borderId="67" applyNumberFormat="0" applyProtection="0">
      <alignment horizontal="right" vertical="center"/>
    </xf>
    <xf numFmtId="4" fontId="47" fillId="10" borderId="67" applyNumberFormat="0" applyProtection="0">
      <alignment horizontal="right" vertical="center"/>
    </xf>
    <xf numFmtId="4" fontId="47" fillId="108" borderId="67" applyNumberFormat="0" applyProtection="0">
      <alignment horizontal="right" vertical="center"/>
    </xf>
    <xf numFmtId="0" fontId="47" fillId="68" borderId="67" applyNumberFormat="0" applyProtection="0">
      <alignment horizontal="left" vertical="center" indent="1"/>
    </xf>
    <xf numFmtId="0" fontId="47" fillId="110" borderId="67" applyNumberFormat="0" applyProtection="0">
      <alignment horizontal="left" vertical="center" indent="1"/>
    </xf>
    <xf numFmtId="0" fontId="47" fillId="8" borderId="67" applyNumberFormat="0" applyProtection="0">
      <alignment horizontal="left" vertical="center" indent="1"/>
    </xf>
    <xf numFmtId="0" fontId="47" fillId="109" borderId="67" applyNumberFormat="0" applyProtection="0">
      <alignment horizontal="left" vertical="center" indent="1"/>
    </xf>
    <xf numFmtId="4" fontId="144" fillId="79" borderId="63" applyNumberFormat="0" applyProtection="0">
      <alignment vertical="center"/>
    </xf>
    <xf numFmtId="4" fontId="47" fillId="0" borderId="67" applyNumberFormat="0" applyProtection="0">
      <alignment horizontal="right" vertical="center"/>
    </xf>
    <xf numFmtId="4" fontId="144" fillId="28" borderId="67" applyNumberFormat="0" applyProtection="0">
      <alignment horizontal="right" vertical="center"/>
    </xf>
    <xf numFmtId="4" fontId="47" fillId="14" borderId="67" applyNumberFormat="0" applyProtection="0">
      <alignment horizontal="left" vertical="center" indent="1"/>
    </xf>
    <xf numFmtId="0" fontId="47" fillId="113" borderId="63"/>
    <xf numFmtId="4" fontId="160" fillId="111" borderId="67" applyNumberFormat="0" applyProtection="0">
      <alignment horizontal="right" vertical="center"/>
    </xf>
    <xf numFmtId="164" fontId="9" fillId="0" borderId="0" applyFont="0" applyFill="0" applyBorder="0" applyAlignment="0" applyProtection="0"/>
    <xf numFmtId="0" fontId="9" fillId="58" borderId="14" applyNumberFormat="0" applyFont="0" applyAlignment="0" applyProtection="0"/>
    <xf numFmtId="0" fontId="9" fillId="29" borderId="0" applyNumberFormat="0" applyBorder="0" applyAlignment="0" applyProtection="0"/>
    <xf numFmtId="0" fontId="9" fillId="35" borderId="0" applyNumberFormat="0" applyBorder="0" applyAlignment="0" applyProtection="0"/>
    <xf numFmtId="0" fontId="9" fillId="30" borderId="0" applyNumberFormat="0" applyBorder="0" applyAlignment="0" applyProtection="0"/>
    <xf numFmtId="0" fontId="9" fillId="36" borderId="0" applyNumberFormat="0" applyBorder="0" applyAlignment="0" applyProtection="0"/>
    <xf numFmtId="0" fontId="9" fillId="31" borderId="0" applyNumberFormat="0" applyBorder="0" applyAlignment="0" applyProtection="0"/>
    <xf numFmtId="0" fontId="9" fillId="37" borderId="0" applyNumberFormat="0" applyBorder="0" applyAlignment="0" applyProtection="0"/>
    <xf numFmtId="0" fontId="9" fillId="32" borderId="0" applyNumberFormat="0" applyBorder="0" applyAlignment="0" applyProtection="0"/>
    <xf numFmtId="0" fontId="9" fillId="38" borderId="0" applyNumberFormat="0" applyBorder="0" applyAlignment="0" applyProtection="0"/>
    <xf numFmtId="0" fontId="9" fillId="33" borderId="0" applyNumberFormat="0" applyBorder="0" applyAlignment="0" applyProtection="0"/>
    <xf numFmtId="0" fontId="9" fillId="39" borderId="0" applyNumberFormat="0" applyBorder="0" applyAlignment="0" applyProtection="0"/>
    <xf numFmtId="0" fontId="9" fillId="34" borderId="0" applyNumberFormat="0" applyBorder="0" applyAlignment="0" applyProtection="0"/>
    <xf numFmtId="0" fontId="9" fillId="40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9" fillId="0" borderId="0" applyFont="0" applyFill="0" applyBorder="0" applyAlignment="0" applyProtection="0"/>
    <xf numFmtId="0" fontId="16" fillId="0" borderId="0"/>
    <xf numFmtId="0" fontId="135" fillId="0" borderId="0" applyNumberFormat="0" applyFill="0" applyBorder="0" applyAlignment="0" applyProtection="0"/>
    <xf numFmtId="0" fontId="16" fillId="0" borderId="0"/>
    <xf numFmtId="0" fontId="9" fillId="0" borderId="0"/>
    <xf numFmtId="183" fontId="44" fillId="82" borderId="59" applyNumberFormat="0" applyAlignment="0" applyProtection="0"/>
    <xf numFmtId="183" fontId="44" fillId="82" borderId="59" applyNumberFormat="0" applyAlignment="0" applyProtection="0"/>
    <xf numFmtId="0" fontId="9" fillId="0" borderId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37" fillId="2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37" fillId="3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37" fillId="4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37" fillId="5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37" fillId="6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37" fillId="7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37" fillId="8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37" fillId="9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37" fillId="10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37" fillId="5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37" fillId="8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37" fillId="11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51" fillId="41" borderId="0" applyNumberFormat="0" applyBorder="0" applyAlignment="0" applyProtection="0"/>
    <xf numFmtId="0" fontId="38" fillId="12" borderId="0" applyNumberFormat="0" applyBorder="0" applyAlignment="0" applyProtection="0"/>
    <xf numFmtId="0" fontId="51" fillId="42" borderId="0" applyNumberFormat="0" applyBorder="0" applyAlignment="0" applyProtection="0"/>
    <xf numFmtId="0" fontId="38" fillId="9" borderId="0" applyNumberFormat="0" applyBorder="0" applyAlignment="0" applyProtection="0"/>
    <xf numFmtId="0" fontId="51" fillId="43" borderId="0" applyNumberFormat="0" applyBorder="0" applyAlignment="0" applyProtection="0"/>
    <xf numFmtId="0" fontId="38" fillId="10" borderId="0" applyNumberFormat="0" applyBorder="0" applyAlignment="0" applyProtection="0"/>
    <xf numFmtId="0" fontId="51" fillId="44" borderId="0" applyNumberFormat="0" applyBorder="0" applyAlignment="0" applyProtection="0"/>
    <xf numFmtId="0" fontId="38" fillId="13" borderId="0" applyNumberFormat="0" applyBorder="0" applyAlignment="0" applyProtection="0"/>
    <xf numFmtId="0" fontId="51" fillId="45" borderId="0" applyNumberFormat="0" applyBorder="0" applyAlignment="0" applyProtection="0"/>
    <xf numFmtId="0" fontId="38" fillId="14" borderId="0" applyNumberFormat="0" applyBorder="0" applyAlignment="0" applyProtection="0"/>
    <xf numFmtId="0" fontId="51" fillId="46" borderId="0" applyNumberFormat="0" applyBorder="0" applyAlignment="0" applyProtection="0"/>
    <xf numFmtId="0" fontId="38" fillId="15" borderId="0" applyNumberFormat="0" applyBorder="0" applyAlignment="0" applyProtection="0"/>
    <xf numFmtId="0" fontId="52" fillId="0" borderId="53" applyNumberFormat="0" applyFill="0" applyAlignment="0" applyProtection="0"/>
    <xf numFmtId="0" fontId="41" fillId="0" borderId="1" applyNumberFormat="0" applyFill="0" applyAlignment="0" applyProtection="0"/>
    <xf numFmtId="0" fontId="129" fillId="0" borderId="54" applyNumberFormat="0" applyFill="0" applyAlignment="0" applyProtection="0"/>
    <xf numFmtId="0" fontId="42" fillId="0" borderId="2" applyNumberFormat="0" applyFill="0" applyAlignment="0" applyProtection="0"/>
    <xf numFmtId="0" fontId="53" fillId="0" borderId="12" applyNumberFormat="0" applyFill="0" applyAlignment="0" applyProtection="0"/>
    <xf numFmtId="0" fontId="43" fillId="0" borderId="3" applyNumberFormat="0" applyFill="0" applyAlignment="0" applyProtection="0"/>
    <xf numFmtId="0" fontId="5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54" fillId="47" borderId="13" applyNumberFormat="0" applyAlignment="0" applyProtection="0"/>
    <xf numFmtId="0" fontId="125" fillId="68" borderId="59" applyNumberFormat="0" applyAlignment="0" applyProtection="0"/>
    <xf numFmtId="0" fontId="130" fillId="0" borderId="55" applyNumberFormat="0" applyFill="0" applyAlignment="0" applyProtection="0"/>
    <xf numFmtId="0" fontId="45" fillId="0" borderId="5" applyNumberFormat="0" applyFill="0" applyAlignment="0" applyProtection="0"/>
    <xf numFmtId="0" fontId="51" fillId="48" borderId="0" applyNumberFormat="0" applyBorder="0" applyAlignment="0" applyProtection="0"/>
    <xf numFmtId="0" fontId="38" fillId="69" borderId="0" applyNumberFormat="0" applyBorder="0" applyAlignment="0" applyProtection="0"/>
    <xf numFmtId="0" fontId="51" fillId="49" borderId="0" applyNumberFormat="0" applyBorder="0" applyAlignment="0" applyProtection="0"/>
    <xf numFmtId="0" fontId="38" fillId="65" borderId="0" applyNumberFormat="0" applyBorder="0" applyAlignment="0" applyProtection="0"/>
    <xf numFmtId="0" fontId="51" fillId="50" borderId="0" applyNumberFormat="0" applyBorder="0" applyAlignment="0" applyProtection="0"/>
    <xf numFmtId="0" fontId="38" fillId="70" borderId="0" applyNumberFormat="0" applyBorder="0" applyAlignment="0" applyProtection="0"/>
    <xf numFmtId="0" fontId="51" fillId="51" borderId="0" applyNumberFormat="0" applyBorder="0" applyAlignment="0" applyProtection="0"/>
    <xf numFmtId="0" fontId="38" fillId="13" borderId="0" applyNumberFormat="0" applyBorder="0" applyAlignment="0" applyProtection="0"/>
    <xf numFmtId="0" fontId="51" fillId="52" borderId="0" applyNumberFormat="0" applyBorder="0" applyAlignment="0" applyProtection="0"/>
    <xf numFmtId="0" fontId="38" fillId="14" borderId="0" applyNumberFormat="0" applyBorder="0" applyAlignment="0" applyProtection="0"/>
    <xf numFmtId="0" fontId="51" fillId="53" borderId="0" applyNumberFormat="0" applyBorder="0" applyAlignment="0" applyProtection="0"/>
    <xf numFmtId="0" fontId="38" fillId="67" borderId="0" applyNumberFormat="0" applyBorder="0" applyAlignment="0" applyProtection="0"/>
    <xf numFmtId="0" fontId="131" fillId="54" borderId="0" applyNumberFormat="0" applyBorder="0" applyAlignment="0" applyProtection="0"/>
    <xf numFmtId="0" fontId="40" fillId="4" borderId="0" applyNumberFormat="0" applyBorder="0" applyAlignment="0" applyProtection="0"/>
    <xf numFmtId="0" fontId="132" fillId="55" borderId="13" applyNumberFormat="0" applyAlignment="0" applyProtection="0"/>
    <xf numFmtId="0" fontId="44" fillId="7" borderId="59" applyNumberFormat="0" applyAlignment="0" applyProtection="0"/>
    <xf numFmtId="171" fontId="16" fillId="0" borderId="0" applyFont="0" applyFill="0" applyBorder="0" applyAlignment="0" applyProtection="0"/>
    <xf numFmtId="0" fontId="56" fillId="56" borderId="0" applyNumberFormat="0" applyBorder="0" applyAlignment="0" applyProtection="0"/>
    <xf numFmtId="0" fontId="80" fillId="3" borderId="0" applyNumberFormat="0" applyBorder="0" applyAlignment="0" applyProtection="0"/>
    <xf numFmtId="0" fontId="57" fillId="57" borderId="0" applyNumberFormat="0" applyBorder="0" applyAlignment="0" applyProtection="0"/>
    <xf numFmtId="0" fontId="127" fillId="82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6" fillId="0" borderId="0"/>
    <xf numFmtId="0" fontId="9" fillId="0" borderId="0"/>
    <xf numFmtId="0" fontId="9" fillId="0" borderId="0"/>
    <xf numFmtId="0" fontId="8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16" fillId="27" borderId="60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9" fontId="16" fillId="0" borderId="0" applyFont="0" applyFill="0" applyBorder="0" applyAlignment="0" applyProtection="0"/>
    <xf numFmtId="0" fontId="59" fillId="47" borderId="15" applyNumberFormat="0" applyAlignment="0" applyProtection="0"/>
    <xf numFmtId="0" fontId="81" fillId="68" borderId="8" applyNumberFormat="0" applyAlignment="0" applyProtection="0"/>
    <xf numFmtId="212" fontId="167" fillId="0" borderId="23" applyFont="0" applyFill="0" applyBorder="0" applyAlignment="0" applyProtection="0"/>
    <xf numFmtId="0" fontId="60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16" applyNumberFormat="0" applyFill="0" applyAlignment="0" applyProtection="0"/>
    <xf numFmtId="0" fontId="49" fillId="0" borderId="61" applyNumberFormat="0" applyFill="0" applyAlignment="0" applyProtection="0"/>
    <xf numFmtId="0" fontId="64" fillId="59" borderId="17" applyNumberFormat="0" applyAlignment="0" applyProtection="0"/>
    <xf numFmtId="0" fontId="82" fillId="71" borderId="6" applyNumberFormat="0" applyAlignment="0" applyProtection="0"/>
    <xf numFmtId="164" fontId="16" fillId="0" borderId="0" applyFont="0" applyFill="0" applyBorder="0" applyAlignment="0" applyProtection="0"/>
    <xf numFmtId="164" fontId="58" fillId="0" borderId="0" applyFont="0" applyFill="0" applyBorder="0" applyAlignment="0" applyProtection="0"/>
    <xf numFmtId="0" fontId="9" fillId="0" borderId="0"/>
    <xf numFmtId="0" fontId="85" fillId="0" borderId="0"/>
    <xf numFmtId="0" fontId="168" fillId="68" borderId="0" applyNumberFormat="0" applyBorder="0" applyAlignment="0" applyProtection="0"/>
    <xf numFmtId="0" fontId="168" fillId="9" borderId="0" applyNumberFormat="0" applyBorder="0" applyAlignment="0" applyProtection="0"/>
    <xf numFmtId="0" fontId="168" fillId="82" borderId="0" applyNumberFormat="0" applyBorder="0" applyAlignment="0" applyProtection="0"/>
    <xf numFmtId="0" fontId="168" fillId="68" borderId="0" applyNumberFormat="0" applyBorder="0" applyAlignment="0" applyProtection="0"/>
    <xf numFmtId="0" fontId="168" fillId="8" borderId="0" applyNumberFormat="0" applyBorder="0" applyAlignment="0" applyProtection="0"/>
    <xf numFmtId="0" fontId="168" fillId="7" borderId="0" applyNumberFormat="0" applyBorder="0" applyAlignment="0" applyProtection="0"/>
    <xf numFmtId="0" fontId="38" fillId="14" borderId="0" applyNumberFormat="0" applyBorder="0" applyAlignment="0" applyProtection="0"/>
    <xf numFmtId="0" fontId="38" fillId="65" borderId="0" applyNumberFormat="0" applyBorder="0" applyAlignment="0" applyProtection="0"/>
    <xf numFmtId="0" fontId="38" fillId="70" borderId="0" applyNumberFormat="0" applyBorder="0" applyAlignment="0" applyProtection="0"/>
    <xf numFmtId="0" fontId="38" fillId="66" borderId="0" applyNumberFormat="0" applyBorder="0" applyAlignment="0" applyProtection="0"/>
    <xf numFmtId="0" fontId="38" fillId="14" borderId="0" applyNumberFormat="0" applyBorder="0" applyAlignment="0" applyProtection="0"/>
    <xf numFmtId="0" fontId="38" fillId="67" borderId="0" applyNumberFormat="0" applyBorder="0" applyAlignment="0" applyProtection="0"/>
    <xf numFmtId="0" fontId="80" fillId="3" borderId="0" applyNumberFormat="0" applyBorder="0" applyAlignment="0" applyProtection="0"/>
    <xf numFmtId="0" fontId="125" fillId="114" borderId="59" applyNumberFormat="0" applyAlignment="0" applyProtection="0"/>
    <xf numFmtId="0" fontId="82" fillId="71" borderId="6" applyNumberFormat="0" applyAlignment="0" applyProtection="0"/>
    <xf numFmtId="0" fontId="127" fillId="82" borderId="0" applyNumberFormat="0" applyBorder="0" applyAlignment="0" applyProtection="0"/>
    <xf numFmtId="0" fontId="16" fillId="0" borderId="0"/>
    <xf numFmtId="0" fontId="81" fillId="114" borderId="8" applyNumberFormat="0" applyAlignment="0" applyProtection="0"/>
    <xf numFmtId="164" fontId="85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16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16" fillId="0" borderId="0"/>
    <xf numFmtId="164" fontId="16" fillId="0" borderId="0" applyFont="0" applyFill="0" applyBorder="0" applyAlignment="0" applyProtection="0"/>
    <xf numFmtId="164" fontId="58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16" fillId="0" borderId="0"/>
    <xf numFmtId="164" fontId="9" fillId="0" borderId="0" applyFont="0" applyFill="0" applyBorder="0" applyAlignment="0" applyProtection="0"/>
    <xf numFmtId="164" fontId="79" fillId="0" borderId="0" applyFont="0" applyFill="0" applyBorder="0" applyAlignment="0" applyProtection="0"/>
    <xf numFmtId="0" fontId="125" fillId="68" borderId="59" applyNumberFormat="0" applyAlignment="0" applyProtection="0"/>
    <xf numFmtId="0" fontId="44" fillId="7" borderId="59" applyNumberFormat="0" applyAlignment="0" applyProtection="0"/>
    <xf numFmtId="0" fontId="16" fillId="27" borderId="60" applyNumberFormat="0" applyFont="0" applyAlignment="0" applyProtection="0"/>
    <xf numFmtId="164" fontId="37" fillId="0" borderId="0" applyFont="0" applyFill="0" applyBorder="0" applyAlignment="0" applyProtection="0"/>
    <xf numFmtId="0" fontId="9" fillId="0" borderId="0"/>
    <xf numFmtId="0" fontId="9" fillId="0" borderId="0"/>
    <xf numFmtId="0" fontId="89" fillId="81" borderId="59" applyNumberFormat="0" applyAlignment="0" applyProtection="0"/>
    <xf numFmtId="183" fontId="9" fillId="58" borderId="14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125" fillId="68" borderId="59" applyNumberForma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47" fillId="111" borderId="78" applyNumberFormat="0">
      <protection locked="0"/>
    </xf>
    <xf numFmtId="0" fontId="53" fillId="0" borderId="0" applyNumberFormat="0" applyFill="0" applyBorder="0" applyAlignment="0" applyProtection="0"/>
    <xf numFmtId="0" fontId="9" fillId="0" borderId="0"/>
    <xf numFmtId="0" fontId="9" fillId="0" borderId="0"/>
    <xf numFmtId="0" fontId="125" fillId="68" borderId="59" applyNumberForma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83" fontId="9" fillId="58" borderId="14" applyNumberFormat="0" applyFont="0" applyAlignment="0" applyProtection="0"/>
    <xf numFmtId="0" fontId="9" fillId="0" borderId="0"/>
    <xf numFmtId="0" fontId="9" fillId="0" borderId="0"/>
    <xf numFmtId="0" fontId="16" fillId="27" borderId="60" applyNumberFormat="0" applyFont="0" applyAlignment="0" applyProtection="0"/>
    <xf numFmtId="0" fontId="9" fillId="0" borderId="0"/>
    <xf numFmtId="0" fontId="89" fillId="81" borderId="59" applyNumberFormat="0" applyAlignment="0" applyProtection="0"/>
    <xf numFmtId="9" fontId="9" fillId="0" borderId="0" applyFont="0" applyFill="0" applyBorder="0" applyAlignment="0" applyProtection="0"/>
    <xf numFmtId="183" fontId="9" fillId="58" borderId="14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9" fillId="0" borderId="54" applyNumberFormat="0" applyFill="0" applyAlignment="0" applyProtection="0"/>
    <xf numFmtId="164" fontId="9" fillId="0" borderId="0" applyFont="0" applyFill="0" applyBorder="0" applyAlignment="0" applyProtection="0"/>
    <xf numFmtId="0" fontId="124" fillId="0" borderId="57" applyNumberFormat="0" applyBorder="0" applyProtection="0">
      <alignment horizontal="center"/>
    </xf>
    <xf numFmtId="0" fontId="9" fillId="0" borderId="0"/>
    <xf numFmtId="9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44" fontId="128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105" fillId="23" borderId="59" applyNumberFormat="0" applyAlignment="0" applyProtection="0"/>
    <xf numFmtId="0" fontId="44" fillId="7" borderId="59" applyNumberFormat="0" applyAlignment="0" applyProtection="0"/>
    <xf numFmtId="0" fontId="44" fillId="7" borderId="59" applyNumberFormat="0" applyAlignment="0" applyProtection="0"/>
    <xf numFmtId="183" fontId="44" fillId="82" borderId="59" applyNumberFormat="0" applyAlignment="0" applyProtection="0"/>
    <xf numFmtId="0" fontId="44" fillId="7" borderId="59" applyNumberFormat="0" applyAlignment="0" applyProtection="0"/>
    <xf numFmtId="194" fontId="9" fillId="0" borderId="0" applyFont="0" applyFill="0" applyBorder="0" applyAlignment="0" applyProtection="0"/>
    <xf numFmtId="194" fontId="9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16" fillId="27" borderId="60" applyNumberFormat="0" applyFont="0" applyAlignment="0" applyProtection="0"/>
    <xf numFmtId="0" fontId="47" fillId="111" borderId="76" applyNumberFormat="0">
      <protection locked="0"/>
    </xf>
    <xf numFmtId="0" fontId="124" fillId="0" borderId="57" applyNumberFormat="0" applyBorder="0" applyProtection="0">
      <alignment horizontal="center"/>
    </xf>
    <xf numFmtId="194" fontId="9" fillId="0" borderId="0" applyFont="0" applyFill="0" applyBorder="0" applyAlignment="0" applyProtection="0"/>
    <xf numFmtId="164" fontId="37" fillId="0" borderId="0" applyFont="0" applyFill="0" applyBorder="0" applyAlignment="0" applyProtection="0"/>
    <xf numFmtId="0" fontId="16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19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4" fillId="0" borderId="57" applyNumberFormat="0" applyBorder="0" applyProtection="0">
      <alignment horizontal="center"/>
    </xf>
    <xf numFmtId="0" fontId="124" fillId="0" borderId="57" applyNumberFormat="0" applyBorder="0" applyProtection="0">
      <alignment horizontal="center"/>
    </xf>
    <xf numFmtId="0" fontId="124" fillId="0" borderId="57" applyNumberFormat="0" applyBorder="0" applyProtection="0">
      <alignment horizontal="center"/>
    </xf>
    <xf numFmtId="0" fontId="124" fillId="0" borderId="57" applyNumberFormat="0" applyBorder="0" applyProtection="0">
      <alignment horizontal="center"/>
    </xf>
    <xf numFmtId="0" fontId="124" fillId="0" borderId="57" applyNumberFormat="0" applyBorder="0" applyProtection="0">
      <alignment horizontal="center"/>
    </xf>
    <xf numFmtId="9" fontId="9" fillId="0" borderId="0" applyFont="0" applyFill="0" applyBorder="0" applyAlignment="0" applyProtection="0"/>
    <xf numFmtId="183" fontId="16" fillId="27" borderId="60" applyNumberFormat="0" applyFont="0" applyAlignment="0" applyProtection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94" fontId="9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0" fontId="9" fillId="0" borderId="0"/>
    <xf numFmtId="164" fontId="7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125" fillId="68" borderId="59" applyNumberFormat="0" applyAlignment="0" applyProtection="0"/>
    <xf numFmtId="0" fontId="89" fillId="81" borderId="59" applyNumberFormat="0" applyAlignment="0" applyProtection="0"/>
    <xf numFmtId="0" fontId="124" fillId="0" borderId="57" applyNumberFormat="0" applyBorder="0" applyProtection="0">
      <alignment horizontal="center"/>
    </xf>
    <xf numFmtId="164" fontId="37" fillId="0" borderId="0" applyFont="0" applyFill="0" applyBorder="0" applyAlignment="0" applyProtection="0"/>
    <xf numFmtId="0" fontId="137" fillId="0" borderId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20" fillId="0" borderId="61" applyNumberFormat="0" applyFill="0" applyAlignment="0" applyProtection="0"/>
    <xf numFmtId="0" fontId="20" fillId="0" borderId="61" applyNumberFormat="0" applyFill="0" applyAlignment="0" applyProtection="0"/>
    <xf numFmtId="0" fontId="49" fillId="0" borderId="61" applyNumberFormat="0" applyFill="0" applyAlignment="0" applyProtection="0"/>
    <xf numFmtId="0" fontId="49" fillId="0" borderId="61" applyNumberFormat="0" applyFill="0" applyAlignment="0" applyProtection="0"/>
    <xf numFmtId="0" fontId="48" fillId="86" borderId="63" applyNumberFormat="0" applyFont="0" applyBorder="0" applyAlignment="0">
      <alignment vertical="top" wrapText="1"/>
    </xf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205" fontId="47" fillId="0" borderId="77" applyNumberFormat="0" applyFill="0" applyBorder="0" applyAlignment="0" applyProtection="0"/>
    <xf numFmtId="0" fontId="16" fillId="27" borderId="60" applyNumberFormat="0" applyFont="0" applyAlignment="0" applyProtection="0"/>
    <xf numFmtId="0" fontId="16" fillId="27" borderId="60" applyNumberFormat="0" applyFont="0" applyAlignment="0" applyProtection="0"/>
    <xf numFmtId="0" fontId="16" fillId="18" borderId="60" applyNumberFormat="0" applyFont="0" applyAlignment="0" applyProtection="0"/>
    <xf numFmtId="0" fontId="16" fillId="18" borderId="60" applyNumberFormat="0" applyFont="0" applyAlignment="0" applyProtection="0"/>
    <xf numFmtId="0" fontId="16" fillId="27" borderId="60" applyNumberFormat="0" applyFont="0" applyAlignment="0" applyProtection="0"/>
    <xf numFmtId="0" fontId="16" fillId="27" borderId="60" applyNumberFormat="0" applyFont="0" applyAlignment="0" applyProtection="0"/>
    <xf numFmtId="0" fontId="16" fillId="27" borderId="60" applyNumberFormat="0" applyFont="0" applyAlignment="0" applyProtection="0"/>
    <xf numFmtId="183" fontId="9" fillId="58" borderId="14" applyNumberFormat="0" applyFont="0" applyAlignment="0" applyProtection="0"/>
    <xf numFmtId="183" fontId="9" fillId="58" borderId="14" applyNumberFormat="0" applyFont="0" applyAlignment="0" applyProtection="0"/>
    <xf numFmtId="183" fontId="9" fillId="58" borderId="14" applyNumberFormat="0" applyFont="0" applyAlignment="0" applyProtection="0"/>
    <xf numFmtId="183" fontId="9" fillId="58" borderId="14" applyNumberFormat="0" applyFont="0" applyAlignment="0" applyProtection="0"/>
    <xf numFmtId="183" fontId="9" fillId="58" borderId="14" applyNumberFormat="0" applyFont="0" applyAlignment="0" applyProtection="0"/>
    <xf numFmtId="183" fontId="9" fillId="58" borderId="14" applyNumberFormat="0" applyFont="0" applyAlignment="0" applyProtection="0"/>
    <xf numFmtId="183" fontId="9" fillId="58" borderId="14" applyNumberFormat="0" applyFont="0" applyAlignment="0" applyProtection="0"/>
    <xf numFmtId="183" fontId="9" fillId="58" borderId="14" applyNumberFormat="0" applyFont="0" applyAlignment="0" applyProtection="0"/>
    <xf numFmtId="183" fontId="9" fillId="58" borderId="14" applyNumberFormat="0" applyFont="0" applyAlignment="0" applyProtection="0"/>
    <xf numFmtId="183" fontId="9" fillId="58" borderId="14" applyNumberFormat="0" applyFont="0" applyAlignment="0" applyProtection="0"/>
    <xf numFmtId="183" fontId="9" fillId="58" borderId="14" applyNumberFormat="0" applyFont="0" applyAlignment="0" applyProtection="0"/>
    <xf numFmtId="183" fontId="9" fillId="58" borderId="14" applyNumberFormat="0" applyFont="0" applyAlignment="0" applyProtection="0"/>
    <xf numFmtId="0" fontId="19" fillId="27" borderId="60" applyNumberFormat="0" applyFont="0" applyAlignment="0" applyProtection="0"/>
    <xf numFmtId="0" fontId="19" fillId="27" borderId="60" applyNumberFormat="0" applyFont="0" applyAlignment="0" applyProtection="0"/>
    <xf numFmtId="183" fontId="16" fillId="27" borderId="60" applyNumberFormat="0" applyFont="0" applyAlignment="0" applyProtection="0"/>
    <xf numFmtId="183" fontId="16" fillId="27" borderId="60" applyNumberFormat="0" applyFont="0" applyAlignment="0" applyProtection="0"/>
    <xf numFmtId="183" fontId="16" fillId="27" borderId="60" applyNumberFormat="0" applyFont="0" applyAlignment="0" applyProtection="0"/>
    <xf numFmtId="183" fontId="16" fillId="27" borderId="60" applyNumberFormat="0" applyFont="0" applyAlignment="0" applyProtection="0"/>
    <xf numFmtId="183" fontId="16" fillId="27" borderId="60" applyNumberFormat="0" applyFont="0" applyAlignment="0" applyProtection="0"/>
    <xf numFmtId="183" fontId="16" fillId="27" borderId="60" applyNumberFormat="0" applyFont="0" applyAlignment="0" applyProtection="0"/>
    <xf numFmtId="183" fontId="16" fillId="27" borderId="60" applyNumberFormat="0" applyFont="0" applyAlignment="0" applyProtection="0"/>
    <xf numFmtId="183" fontId="16" fillId="27" borderId="60" applyNumberFormat="0" applyFont="0" applyAlignment="0" applyProtection="0"/>
    <xf numFmtId="0" fontId="16" fillId="27" borderId="60" applyNumberFormat="0" applyFont="0" applyAlignment="0" applyProtection="0"/>
    <xf numFmtId="0" fontId="16" fillId="27" borderId="60" applyNumberFormat="0" applyFont="0" applyAlignment="0" applyProtection="0"/>
    <xf numFmtId="183" fontId="16" fillId="27" borderId="60" applyNumberFormat="0" applyFont="0" applyAlignment="0" applyProtection="0"/>
    <xf numFmtId="183" fontId="16" fillId="27" borderId="60" applyNumberFormat="0" applyFont="0" applyAlignment="0" applyProtection="0"/>
    <xf numFmtId="183" fontId="9" fillId="58" borderId="14" applyNumberFormat="0" applyFont="0" applyAlignment="0" applyProtection="0"/>
    <xf numFmtId="183" fontId="9" fillId="58" borderId="14" applyNumberFormat="0" applyFont="0" applyAlignment="0" applyProtection="0"/>
    <xf numFmtId="183" fontId="9" fillId="58" borderId="14" applyNumberFormat="0" applyFont="0" applyAlignment="0" applyProtection="0"/>
    <xf numFmtId="183" fontId="9" fillId="58" borderId="14" applyNumberFormat="0" applyFont="0" applyAlignment="0" applyProtection="0"/>
    <xf numFmtId="183" fontId="9" fillId="58" borderId="14" applyNumberFormat="0" applyFont="0" applyAlignment="0" applyProtection="0"/>
    <xf numFmtId="183" fontId="9" fillId="58" borderId="14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83" fontId="44" fillId="82" borderId="59" applyNumberFormat="0" applyAlignment="0" applyProtection="0"/>
    <xf numFmtId="183" fontId="44" fillId="82" borderId="59" applyNumberFormat="0" applyAlignment="0" applyProtection="0"/>
    <xf numFmtId="0" fontId="44" fillId="7" borderId="59" applyNumberFormat="0" applyAlignment="0" applyProtection="0"/>
    <xf numFmtId="183" fontId="44" fillId="82" borderId="59" applyNumberFormat="0" applyAlignment="0" applyProtection="0"/>
    <xf numFmtId="184" fontId="104" fillId="0" borderId="57" applyBorder="0">
      <alignment vertical="center"/>
    </xf>
    <xf numFmtId="184" fontId="104" fillId="0" borderId="57" applyBorder="0">
      <alignment vertical="center"/>
    </xf>
    <xf numFmtId="194" fontId="9" fillId="0" borderId="0" applyFont="0" applyFill="0" applyBorder="0" applyAlignment="0" applyProtection="0"/>
    <xf numFmtId="194" fontId="9" fillId="0" borderId="0" applyFont="0" applyFill="0" applyBorder="0" applyAlignment="0" applyProtection="0"/>
    <xf numFmtId="194" fontId="9" fillId="0" borderId="0" applyFont="0" applyFill="0" applyBorder="0" applyAlignment="0" applyProtection="0"/>
    <xf numFmtId="194" fontId="9" fillId="0" borderId="0" applyFont="0" applyFill="0" applyBorder="0" applyAlignment="0" applyProtection="0"/>
    <xf numFmtId="194" fontId="9" fillId="0" borderId="0" applyFont="0" applyFill="0" applyBorder="0" applyAlignment="0" applyProtection="0"/>
    <xf numFmtId="194" fontId="9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101" fillId="68" borderId="59" applyNumberFormat="0" applyAlignment="0" applyProtection="0"/>
    <xf numFmtId="0" fontId="125" fillId="68" borderId="59" applyNumberFormat="0" applyAlignment="0" applyProtection="0"/>
    <xf numFmtId="0" fontId="89" fillId="81" borderId="59" applyNumberFormat="0" applyAlignment="0" applyProtection="0"/>
    <xf numFmtId="0" fontId="89" fillId="81" borderId="59" applyNumberFormat="0" applyAlignment="0" applyProtection="0"/>
    <xf numFmtId="0" fontId="124" fillId="0" borderId="57" applyNumberFormat="0" applyBorder="0" applyProtection="0">
      <alignment horizontal="center"/>
    </xf>
    <xf numFmtId="0" fontId="124" fillId="0" borderId="57" applyNumberFormat="0" applyBorder="0" applyProtection="0">
      <alignment horizontal="center"/>
    </xf>
    <xf numFmtId="164" fontId="9" fillId="0" borderId="0" applyFont="0" applyFill="0" applyBorder="0" applyAlignment="0" applyProtection="0"/>
    <xf numFmtId="164" fontId="16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78" fillId="0" borderId="0" applyFont="0" applyFill="0" applyBorder="0" applyAlignment="0" applyProtection="0"/>
    <xf numFmtId="9" fontId="9" fillId="0" borderId="0" applyFont="0" applyFill="0" applyBorder="0" applyAlignment="0" applyProtection="0"/>
    <xf numFmtId="44" fontId="1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183" fontId="44" fillId="82" borderId="59" applyNumberFormat="0" applyAlignment="0" applyProtection="0"/>
    <xf numFmtId="194" fontId="9" fillId="0" borderId="0" applyFont="0" applyFill="0" applyBorder="0" applyAlignment="0" applyProtection="0"/>
    <xf numFmtId="194" fontId="9" fillId="0" borderId="0" applyFont="0" applyFill="0" applyBorder="0" applyAlignment="0" applyProtection="0"/>
    <xf numFmtId="194" fontId="9" fillId="0" borderId="0" applyFont="0" applyFill="0" applyBorder="0" applyAlignment="0" applyProtection="0"/>
    <xf numFmtId="194" fontId="9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89" fillId="81" borderId="59" applyNumberFormat="0" applyAlignment="0" applyProtection="0"/>
    <xf numFmtId="0" fontId="53" fillId="0" borderId="12" applyNumberFormat="0" applyFill="0" applyAlignment="0" applyProtection="0"/>
    <xf numFmtId="19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58" borderId="14" applyNumberFormat="0" applyFont="0" applyAlignment="0" applyProtection="0"/>
    <xf numFmtId="0" fontId="8" fillId="0" borderId="0"/>
    <xf numFmtId="0" fontId="140" fillId="7" borderId="4" applyNumberFormat="0" applyAlignment="0" applyProtection="0"/>
    <xf numFmtId="0" fontId="8" fillId="0" borderId="0"/>
    <xf numFmtId="0" fontId="8" fillId="0" borderId="0"/>
    <xf numFmtId="0" fontId="8" fillId="0" borderId="0"/>
    <xf numFmtId="0" fontId="8" fillId="58" borderId="14" applyNumberFormat="0" applyFont="0" applyAlignment="0" applyProtection="0"/>
    <xf numFmtId="0" fontId="8" fillId="0" borderId="0"/>
    <xf numFmtId="0" fontId="8" fillId="0" borderId="0"/>
    <xf numFmtId="0" fontId="8" fillId="29" borderId="0" applyNumberFormat="0" applyBorder="0" applyAlignment="0" applyProtection="0"/>
    <xf numFmtId="0" fontId="8" fillId="35" borderId="0" applyNumberFormat="0" applyBorder="0" applyAlignment="0" applyProtection="0"/>
    <xf numFmtId="0" fontId="8" fillId="30" borderId="0" applyNumberFormat="0" applyBorder="0" applyAlignment="0" applyProtection="0"/>
    <xf numFmtId="0" fontId="8" fillId="36" borderId="0" applyNumberFormat="0" applyBorder="0" applyAlignment="0" applyProtection="0"/>
    <xf numFmtId="0" fontId="8" fillId="31" borderId="0" applyNumberFormat="0" applyBorder="0" applyAlignment="0" applyProtection="0"/>
    <xf numFmtId="0" fontId="8" fillId="37" borderId="0" applyNumberFormat="0" applyBorder="0" applyAlignment="0" applyProtection="0"/>
    <xf numFmtId="0" fontId="8" fillId="32" borderId="0" applyNumberFormat="0" applyBorder="0" applyAlignment="0" applyProtection="0"/>
    <xf numFmtId="0" fontId="8" fillId="38" borderId="0" applyNumberFormat="0" applyBorder="0" applyAlignment="0" applyProtection="0"/>
    <xf numFmtId="0" fontId="8" fillId="33" borderId="0" applyNumberFormat="0" applyBorder="0" applyAlignment="0" applyProtection="0"/>
    <xf numFmtId="0" fontId="8" fillId="39" borderId="0" applyNumberFormat="0" applyBorder="0" applyAlignment="0" applyProtection="0"/>
    <xf numFmtId="0" fontId="8" fillId="34" borderId="0" applyNumberFormat="0" applyBorder="0" applyAlignment="0" applyProtection="0"/>
    <xf numFmtId="0" fontId="8" fillId="40" borderId="0" applyNumberFormat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124" fillId="0" borderId="57" applyNumberFormat="0" applyBorder="0" applyProtection="0">
      <alignment horizontal="center"/>
    </xf>
    <xf numFmtId="0" fontId="8" fillId="0" borderId="0"/>
    <xf numFmtId="44" fontId="8" fillId="0" borderId="0" applyFont="0" applyFill="0" applyBorder="0" applyAlignment="0" applyProtection="0"/>
    <xf numFmtId="0" fontId="8" fillId="58" borderId="14" applyNumberFormat="0" applyFont="0" applyAlignment="0" applyProtection="0"/>
    <xf numFmtId="0" fontId="8" fillId="0" borderId="0"/>
    <xf numFmtId="44" fontId="8" fillId="0" borderId="0" applyFont="0" applyFill="0" applyBorder="0" applyAlignment="0" applyProtection="0"/>
    <xf numFmtId="0" fontId="8" fillId="58" borderId="14" applyNumberFormat="0" applyFont="0" applyAlignment="0" applyProtection="0"/>
    <xf numFmtId="0" fontId="8" fillId="29" borderId="0" applyNumberFormat="0" applyBorder="0" applyAlignment="0" applyProtection="0"/>
    <xf numFmtId="0" fontId="8" fillId="35" borderId="0" applyNumberFormat="0" applyBorder="0" applyAlignment="0" applyProtection="0"/>
    <xf numFmtId="0" fontId="8" fillId="30" borderId="0" applyNumberFormat="0" applyBorder="0" applyAlignment="0" applyProtection="0"/>
    <xf numFmtId="0" fontId="8" fillId="36" borderId="0" applyNumberFormat="0" applyBorder="0" applyAlignment="0" applyProtection="0"/>
    <xf numFmtId="0" fontId="8" fillId="31" borderId="0" applyNumberFormat="0" applyBorder="0" applyAlignment="0" applyProtection="0"/>
    <xf numFmtId="0" fontId="8" fillId="37" borderId="0" applyNumberFormat="0" applyBorder="0" applyAlignment="0" applyProtection="0"/>
    <xf numFmtId="0" fontId="8" fillId="32" borderId="0" applyNumberFormat="0" applyBorder="0" applyAlignment="0" applyProtection="0"/>
    <xf numFmtId="0" fontId="8" fillId="38" borderId="0" applyNumberFormat="0" applyBorder="0" applyAlignment="0" applyProtection="0"/>
    <xf numFmtId="0" fontId="8" fillId="33" borderId="0" applyNumberFormat="0" applyBorder="0" applyAlignment="0" applyProtection="0"/>
    <xf numFmtId="0" fontId="8" fillId="39" borderId="0" applyNumberFormat="0" applyBorder="0" applyAlignment="0" applyProtection="0"/>
    <xf numFmtId="0" fontId="8" fillId="34" borderId="0" applyNumberFormat="0" applyBorder="0" applyAlignment="0" applyProtection="0"/>
    <xf numFmtId="0" fontId="8" fillId="40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4" fontId="8" fillId="0" borderId="0" applyFont="0" applyFill="0" applyBorder="0" applyAlignment="0" applyProtection="0"/>
    <xf numFmtId="0" fontId="8" fillId="58" borderId="14" applyNumberFormat="0" applyFont="0" applyAlignment="0" applyProtection="0"/>
    <xf numFmtId="0" fontId="124" fillId="0" borderId="57" applyNumberFormat="0" applyBorder="0" applyProtection="0">
      <alignment horizontal="center"/>
    </xf>
    <xf numFmtId="0" fontId="124" fillId="0" borderId="57" applyNumberFormat="0" applyBorder="0" applyProtection="0">
      <alignment horizontal="center"/>
    </xf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58" borderId="14" applyNumberFormat="0" applyFont="0" applyAlignment="0" applyProtection="0"/>
    <xf numFmtId="0" fontId="8" fillId="0" borderId="0"/>
    <xf numFmtId="0" fontId="8" fillId="0" borderId="0"/>
    <xf numFmtId="0" fontId="8" fillId="29" borderId="0" applyNumberFormat="0" applyBorder="0" applyAlignment="0" applyProtection="0"/>
    <xf numFmtId="0" fontId="8" fillId="35" borderId="0" applyNumberFormat="0" applyBorder="0" applyAlignment="0" applyProtection="0"/>
    <xf numFmtId="0" fontId="8" fillId="30" borderId="0" applyNumberFormat="0" applyBorder="0" applyAlignment="0" applyProtection="0"/>
    <xf numFmtId="0" fontId="8" fillId="36" borderId="0" applyNumberFormat="0" applyBorder="0" applyAlignment="0" applyProtection="0"/>
    <xf numFmtId="0" fontId="8" fillId="31" borderId="0" applyNumberFormat="0" applyBorder="0" applyAlignment="0" applyProtection="0"/>
    <xf numFmtId="0" fontId="8" fillId="37" borderId="0" applyNumberFormat="0" applyBorder="0" applyAlignment="0" applyProtection="0"/>
    <xf numFmtId="0" fontId="8" fillId="32" borderId="0" applyNumberFormat="0" applyBorder="0" applyAlignment="0" applyProtection="0"/>
    <xf numFmtId="0" fontId="8" fillId="38" borderId="0" applyNumberFormat="0" applyBorder="0" applyAlignment="0" applyProtection="0"/>
    <xf numFmtId="0" fontId="8" fillId="33" borderId="0" applyNumberFormat="0" applyBorder="0" applyAlignment="0" applyProtection="0"/>
    <xf numFmtId="0" fontId="8" fillId="39" borderId="0" applyNumberFormat="0" applyBorder="0" applyAlignment="0" applyProtection="0"/>
    <xf numFmtId="0" fontId="8" fillId="34" borderId="0" applyNumberFormat="0" applyBorder="0" applyAlignment="0" applyProtection="0"/>
    <xf numFmtId="0" fontId="8" fillId="40" borderId="0" applyNumberFormat="0" applyBorder="0" applyAlignment="0" applyProtection="0"/>
    <xf numFmtId="0" fontId="8" fillId="0" borderId="0"/>
    <xf numFmtId="0" fontId="8" fillId="58" borderId="14" applyNumberFormat="0" applyFont="0" applyAlignment="0" applyProtection="0"/>
    <xf numFmtId="0" fontId="8" fillId="29" borderId="0" applyNumberFormat="0" applyBorder="0" applyAlignment="0" applyProtection="0"/>
    <xf numFmtId="0" fontId="8" fillId="35" borderId="0" applyNumberFormat="0" applyBorder="0" applyAlignment="0" applyProtection="0"/>
    <xf numFmtId="0" fontId="8" fillId="30" borderId="0" applyNumberFormat="0" applyBorder="0" applyAlignment="0" applyProtection="0"/>
    <xf numFmtId="0" fontId="8" fillId="36" borderId="0" applyNumberFormat="0" applyBorder="0" applyAlignment="0" applyProtection="0"/>
    <xf numFmtId="0" fontId="8" fillId="31" borderId="0" applyNumberFormat="0" applyBorder="0" applyAlignment="0" applyProtection="0"/>
    <xf numFmtId="0" fontId="8" fillId="37" borderId="0" applyNumberFormat="0" applyBorder="0" applyAlignment="0" applyProtection="0"/>
    <xf numFmtId="0" fontId="8" fillId="32" borderId="0" applyNumberFormat="0" applyBorder="0" applyAlignment="0" applyProtection="0"/>
    <xf numFmtId="0" fontId="8" fillId="38" borderId="0" applyNumberFormat="0" applyBorder="0" applyAlignment="0" applyProtection="0"/>
    <xf numFmtId="0" fontId="8" fillId="33" borderId="0" applyNumberFormat="0" applyBorder="0" applyAlignment="0" applyProtection="0"/>
    <xf numFmtId="0" fontId="8" fillId="39" borderId="0" applyNumberFormat="0" applyBorder="0" applyAlignment="0" applyProtection="0"/>
    <xf numFmtId="0" fontId="8" fillId="34" borderId="0" applyNumberFormat="0" applyBorder="0" applyAlignment="0" applyProtection="0"/>
    <xf numFmtId="0" fontId="8" fillId="40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4" fontId="8" fillId="0" borderId="0" applyFont="0" applyFill="0" applyBorder="0" applyAlignment="0" applyProtection="0"/>
    <xf numFmtId="0" fontId="8" fillId="58" borderId="14" applyNumberFormat="0" applyFont="0" applyAlignment="0" applyProtection="0"/>
    <xf numFmtId="0" fontId="8" fillId="0" borderId="0"/>
    <xf numFmtId="44" fontId="8" fillId="0" borderId="0" applyFont="0" applyFill="0" applyBorder="0" applyAlignment="0" applyProtection="0"/>
    <xf numFmtId="0" fontId="8" fillId="58" borderId="14" applyNumberFormat="0" applyFont="0" applyAlignment="0" applyProtection="0"/>
    <xf numFmtId="0" fontId="8" fillId="29" borderId="0" applyNumberFormat="0" applyBorder="0" applyAlignment="0" applyProtection="0"/>
    <xf numFmtId="0" fontId="8" fillId="35" borderId="0" applyNumberFormat="0" applyBorder="0" applyAlignment="0" applyProtection="0"/>
    <xf numFmtId="0" fontId="8" fillId="30" borderId="0" applyNumberFormat="0" applyBorder="0" applyAlignment="0" applyProtection="0"/>
    <xf numFmtId="0" fontId="8" fillId="36" borderId="0" applyNumberFormat="0" applyBorder="0" applyAlignment="0" applyProtection="0"/>
    <xf numFmtId="0" fontId="8" fillId="31" borderId="0" applyNumberFormat="0" applyBorder="0" applyAlignment="0" applyProtection="0"/>
    <xf numFmtId="0" fontId="8" fillId="37" borderId="0" applyNumberFormat="0" applyBorder="0" applyAlignment="0" applyProtection="0"/>
    <xf numFmtId="0" fontId="8" fillId="32" borderId="0" applyNumberFormat="0" applyBorder="0" applyAlignment="0" applyProtection="0"/>
    <xf numFmtId="0" fontId="8" fillId="38" borderId="0" applyNumberFormat="0" applyBorder="0" applyAlignment="0" applyProtection="0"/>
    <xf numFmtId="0" fontId="8" fillId="33" borderId="0" applyNumberFormat="0" applyBorder="0" applyAlignment="0" applyProtection="0"/>
    <xf numFmtId="0" fontId="8" fillId="39" borderId="0" applyNumberFormat="0" applyBorder="0" applyAlignment="0" applyProtection="0"/>
    <xf numFmtId="0" fontId="8" fillId="34" borderId="0" applyNumberFormat="0" applyBorder="0" applyAlignment="0" applyProtection="0"/>
    <xf numFmtId="0" fontId="8" fillId="40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4" fontId="8" fillId="0" borderId="0" applyFont="0" applyFill="0" applyBorder="0" applyAlignment="0" applyProtection="0"/>
    <xf numFmtId="0" fontId="8" fillId="58" borderId="14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4" fillId="0" borderId="57" applyNumberFormat="0" applyBorder="0" applyProtection="0">
      <alignment horizontal="center"/>
    </xf>
    <xf numFmtId="0" fontId="8" fillId="0" borderId="0"/>
    <xf numFmtId="0" fontId="124" fillId="0" borderId="57" applyNumberFormat="0" applyBorder="0" applyProtection="0">
      <alignment horizontal="center"/>
    </xf>
    <xf numFmtId="9" fontId="8" fillId="0" borderId="0" applyFont="0" applyFill="0" applyBorder="0" applyAlignment="0" applyProtection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124" fillId="0" borderId="57" applyNumberFormat="0" applyBorder="0" applyProtection="0">
      <alignment horizontal="center"/>
    </xf>
    <xf numFmtId="0" fontId="81" fillId="68" borderId="62" applyNumberFormat="0" applyAlignment="0" applyProtection="0"/>
    <xf numFmtId="0" fontId="16" fillId="0" borderId="0" applyFont="0" applyFill="0" applyBorder="0" applyAlignment="0" applyProtection="0"/>
    <xf numFmtId="0" fontId="8" fillId="0" borderId="0">
      <alignment vertical="top" wrapText="1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29" borderId="0" applyNumberFormat="0" applyBorder="0" applyAlignment="0" applyProtection="0"/>
    <xf numFmtId="0" fontId="8" fillId="35" borderId="0" applyNumberFormat="0" applyBorder="0" applyAlignment="0" applyProtection="0"/>
    <xf numFmtId="0" fontId="8" fillId="30" borderId="0" applyNumberFormat="0" applyBorder="0" applyAlignment="0" applyProtection="0"/>
    <xf numFmtId="0" fontId="8" fillId="36" borderId="0" applyNumberFormat="0" applyBorder="0" applyAlignment="0" applyProtection="0"/>
    <xf numFmtId="0" fontId="8" fillId="31" borderId="0" applyNumberFormat="0" applyBorder="0" applyAlignment="0" applyProtection="0"/>
    <xf numFmtId="0" fontId="8" fillId="37" borderId="0" applyNumberFormat="0" applyBorder="0" applyAlignment="0" applyProtection="0"/>
    <xf numFmtId="0" fontId="8" fillId="32" borderId="0" applyNumberFormat="0" applyBorder="0" applyAlignment="0" applyProtection="0"/>
    <xf numFmtId="0" fontId="8" fillId="38" borderId="0" applyNumberFormat="0" applyBorder="0" applyAlignment="0" applyProtection="0"/>
    <xf numFmtId="0" fontId="8" fillId="33" borderId="0" applyNumberFormat="0" applyBorder="0" applyAlignment="0" applyProtection="0"/>
    <xf numFmtId="0" fontId="8" fillId="39" borderId="0" applyNumberFormat="0" applyBorder="0" applyAlignment="0" applyProtection="0"/>
    <xf numFmtId="0" fontId="8" fillId="34" borderId="0" applyNumberFormat="0" applyBorder="0" applyAlignment="0" applyProtection="0"/>
    <xf numFmtId="0" fontId="8" fillId="40" borderId="0" applyNumberFormat="0" applyBorder="0" applyAlignment="0" applyProtection="0"/>
    <xf numFmtId="0" fontId="8" fillId="0" borderId="0"/>
    <xf numFmtId="0" fontId="8" fillId="0" borderId="0"/>
    <xf numFmtId="0" fontId="8" fillId="58" borderId="14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1" fillId="96" borderId="62" applyNumberFormat="0" applyAlignment="0" applyProtection="0"/>
    <xf numFmtId="164" fontId="8" fillId="0" borderId="0" applyFont="0" applyFill="0" applyBorder="0" applyAlignment="0" applyProtection="0"/>
    <xf numFmtId="0" fontId="8" fillId="58" borderId="14" applyNumberFormat="0" applyFont="0" applyAlignment="0" applyProtection="0"/>
    <xf numFmtId="0" fontId="8" fillId="29" borderId="0" applyNumberFormat="0" applyBorder="0" applyAlignment="0" applyProtection="0"/>
    <xf numFmtId="0" fontId="8" fillId="35" borderId="0" applyNumberFormat="0" applyBorder="0" applyAlignment="0" applyProtection="0"/>
    <xf numFmtId="0" fontId="8" fillId="30" borderId="0" applyNumberFormat="0" applyBorder="0" applyAlignment="0" applyProtection="0"/>
    <xf numFmtId="0" fontId="8" fillId="36" borderId="0" applyNumberFormat="0" applyBorder="0" applyAlignment="0" applyProtection="0"/>
    <xf numFmtId="0" fontId="8" fillId="31" borderId="0" applyNumberFormat="0" applyBorder="0" applyAlignment="0" applyProtection="0"/>
    <xf numFmtId="0" fontId="8" fillId="37" borderId="0" applyNumberFormat="0" applyBorder="0" applyAlignment="0" applyProtection="0"/>
    <xf numFmtId="0" fontId="8" fillId="32" borderId="0" applyNumberFormat="0" applyBorder="0" applyAlignment="0" applyProtection="0"/>
    <xf numFmtId="0" fontId="8" fillId="38" borderId="0" applyNumberFormat="0" applyBorder="0" applyAlignment="0" applyProtection="0"/>
    <xf numFmtId="0" fontId="8" fillId="33" borderId="0" applyNumberFormat="0" applyBorder="0" applyAlignment="0" applyProtection="0"/>
    <xf numFmtId="0" fontId="8" fillId="39" borderId="0" applyNumberFormat="0" applyBorder="0" applyAlignment="0" applyProtection="0"/>
    <xf numFmtId="0" fontId="8" fillId="34" borderId="0" applyNumberFormat="0" applyBorder="0" applyAlignment="0" applyProtection="0"/>
    <xf numFmtId="0" fontId="8" fillId="40" borderId="0" applyNumberFormat="0" applyBorder="0" applyAlignment="0" applyProtection="0"/>
    <xf numFmtId="0" fontId="8" fillId="0" borderId="0"/>
    <xf numFmtId="164" fontId="8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58" borderId="14" applyNumberFormat="0" applyFont="0" applyAlignment="0" applyProtection="0"/>
    <xf numFmtId="0" fontId="8" fillId="29" borderId="0" applyNumberFormat="0" applyBorder="0" applyAlignment="0" applyProtection="0"/>
    <xf numFmtId="0" fontId="8" fillId="35" borderId="0" applyNumberFormat="0" applyBorder="0" applyAlignment="0" applyProtection="0"/>
    <xf numFmtId="0" fontId="8" fillId="41" borderId="0" applyNumberFormat="0" applyBorder="0" applyAlignment="0" applyProtection="0"/>
    <xf numFmtId="0" fontId="8" fillId="0" borderId="0"/>
    <xf numFmtId="0" fontId="8" fillId="30" borderId="0" applyNumberFormat="0" applyBorder="0" applyAlignment="0" applyProtection="0"/>
    <xf numFmtId="0" fontId="8" fillId="36" borderId="0" applyNumberFormat="0" applyBorder="0" applyAlignment="0" applyProtection="0"/>
    <xf numFmtId="0" fontId="8" fillId="42" borderId="0" applyNumberFormat="0" applyBorder="0" applyAlignment="0" applyProtection="0"/>
    <xf numFmtId="0" fontId="8" fillId="31" borderId="0" applyNumberFormat="0" applyBorder="0" applyAlignment="0" applyProtection="0"/>
    <xf numFmtId="0" fontId="8" fillId="37" borderId="0" applyNumberFormat="0" applyBorder="0" applyAlignment="0" applyProtection="0"/>
    <xf numFmtId="0" fontId="8" fillId="43" borderId="0" applyNumberFormat="0" applyBorder="0" applyAlignment="0" applyProtection="0"/>
    <xf numFmtId="0" fontId="8" fillId="32" borderId="0" applyNumberFormat="0" applyBorder="0" applyAlignment="0" applyProtection="0"/>
    <xf numFmtId="0" fontId="8" fillId="38" borderId="0" applyNumberFormat="0" applyBorder="0" applyAlignment="0" applyProtection="0"/>
    <xf numFmtId="0" fontId="8" fillId="44" borderId="0" applyNumberFormat="0" applyBorder="0" applyAlignment="0" applyProtection="0"/>
    <xf numFmtId="0" fontId="8" fillId="33" borderId="0" applyNumberFormat="0" applyBorder="0" applyAlignment="0" applyProtection="0"/>
    <xf numFmtId="0" fontId="8" fillId="39" borderId="0" applyNumberFormat="0" applyBorder="0" applyAlignment="0" applyProtection="0"/>
    <xf numFmtId="0" fontId="8" fillId="45" borderId="0" applyNumberFormat="0" applyBorder="0" applyAlignment="0" applyProtection="0"/>
    <xf numFmtId="0" fontId="8" fillId="34" borderId="0" applyNumberFormat="0" applyBorder="0" applyAlignment="0" applyProtection="0"/>
    <xf numFmtId="0" fontId="8" fillId="40" borderId="0" applyNumberFormat="0" applyBorder="0" applyAlignment="0" applyProtection="0"/>
    <xf numFmtId="0" fontId="8" fillId="46" borderId="0" applyNumberFormat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58" borderId="14" applyNumberFormat="0" applyFont="0" applyAlignment="0" applyProtection="0"/>
    <xf numFmtId="0" fontId="8" fillId="29" borderId="0" applyNumberFormat="0" applyBorder="0" applyAlignment="0" applyProtection="0"/>
    <xf numFmtId="0" fontId="8" fillId="35" borderId="0" applyNumberFormat="0" applyBorder="0" applyAlignment="0" applyProtection="0"/>
    <xf numFmtId="0" fontId="8" fillId="30" borderId="0" applyNumberFormat="0" applyBorder="0" applyAlignment="0" applyProtection="0"/>
    <xf numFmtId="0" fontId="8" fillId="36" borderId="0" applyNumberFormat="0" applyBorder="0" applyAlignment="0" applyProtection="0"/>
    <xf numFmtId="0" fontId="8" fillId="31" borderId="0" applyNumberFormat="0" applyBorder="0" applyAlignment="0" applyProtection="0"/>
    <xf numFmtId="0" fontId="8" fillId="37" borderId="0" applyNumberFormat="0" applyBorder="0" applyAlignment="0" applyProtection="0"/>
    <xf numFmtId="0" fontId="8" fillId="32" borderId="0" applyNumberFormat="0" applyBorder="0" applyAlignment="0" applyProtection="0"/>
    <xf numFmtId="0" fontId="8" fillId="38" borderId="0" applyNumberFormat="0" applyBorder="0" applyAlignment="0" applyProtection="0"/>
    <xf numFmtId="0" fontId="8" fillId="33" borderId="0" applyNumberFormat="0" applyBorder="0" applyAlignment="0" applyProtection="0"/>
    <xf numFmtId="0" fontId="8" fillId="39" borderId="0" applyNumberFormat="0" applyBorder="0" applyAlignment="0" applyProtection="0"/>
    <xf numFmtId="0" fontId="8" fillId="34" borderId="0" applyNumberFormat="0" applyBorder="0" applyAlignment="0" applyProtection="0"/>
    <xf numFmtId="0" fontId="8" fillId="40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124" fillId="0" borderId="57" applyNumberFormat="0" applyBorder="0" applyProtection="0">
      <alignment horizontal="center"/>
    </xf>
    <xf numFmtId="0" fontId="124" fillId="0" borderId="57" applyNumberFormat="0" applyBorder="0" applyProtection="0">
      <alignment horizontal="center"/>
    </xf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1" fillId="68" borderId="62" applyNumberFormat="0" applyAlignment="0" applyProtection="0"/>
    <xf numFmtId="164" fontId="16" fillId="0" borderId="0" applyFont="0" applyFill="0" applyBorder="0" applyAlignment="0" applyProtection="0"/>
    <xf numFmtId="164" fontId="5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4" fontId="8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58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79" fillId="0" borderId="0" applyFont="0" applyFill="0" applyBorder="0" applyAlignment="0" applyProtection="0"/>
    <xf numFmtId="0" fontId="125" fillId="68" borderId="4" applyNumberFormat="0" applyAlignment="0" applyProtection="0"/>
    <xf numFmtId="0" fontId="44" fillId="7" borderId="4" applyNumberFormat="0" applyAlignment="0" applyProtection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94" fontId="8" fillId="0" borderId="0" applyFont="0" applyFill="0" applyBorder="0" applyAlignment="0" applyProtection="0"/>
    <xf numFmtId="194" fontId="8" fillId="0" borderId="0" applyFont="0" applyFill="0" applyBorder="0" applyAlignment="0" applyProtection="0"/>
    <xf numFmtId="194" fontId="8" fillId="0" borderId="0" applyFont="0" applyFill="0" applyBorder="0" applyAlignment="0" applyProtection="0"/>
    <xf numFmtId="194" fontId="8" fillId="0" borderId="0" applyFont="0" applyFill="0" applyBorder="0" applyAlignment="0" applyProtection="0"/>
    <xf numFmtId="194" fontId="8" fillId="0" borderId="0" applyFont="0" applyFill="0" applyBorder="0" applyAlignment="0" applyProtection="0"/>
    <xf numFmtId="194" fontId="8" fillId="0" borderId="0" applyFont="0" applyFill="0" applyBorder="0" applyAlignment="0" applyProtection="0"/>
    <xf numFmtId="194" fontId="8" fillId="0" borderId="0" applyFont="0" applyFill="0" applyBorder="0" applyAlignment="0" applyProtection="0"/>
    <xf numFmtId="194" fontId="8" fillId="0" borderId="0" applyFont="0" applyFill="0" applyBorder="0" applyAlignment="0" applyProtection="0"/>
    <xf numFmtId="194" fontId="8" fillId="0" borderId="0" applyFont="0" applyFill="0" applyBorder="0" applyAlignment="0" applyProtection="0"/>
    <xf numFmtId="194" fontId="8" fillId="0" borderId="0" applyFont="0" applyFill="0" applyBorder="0" applyAlignment="0" applyProtection="0"/>
    <xf numFmtId="194" fontId="8" fillId="0" borderId="0" applyFont="0" applyFill="0" applyBorder="0" applyAlignment="0" applyProtection="0"/>
    <xf numFmtId="194" fontId="8" fillId="0" borderId="0" applyFont="0" applyFill="0" applyBorder="0" applyAlignment="0" applyProtection="0"/>
    <xf numFmtId="194" fontId="8" fillId="0" borderId="0" applyFont="0" applyFill="0" applyBorder="0" applyAlignment="0" applyProtection="0"/>
    <xf numFmtId="194" fontId="8" fillId="0" borderId="0" applyFont="0" applyFill="0" applyBorder="0" applyAlignment="0" applyProtection="0"/>
    <xf numFmtId="194" fontId="8" fillId="0" borderId="0" applyFont="0" applyFill="0" applyBorder="0" applyAlignment="0" applyProtection="0"/>
    <xf numFmtId="194" fontId="8" fillId="0" borderId="0" applyFont="0" applyFill="0" applyBorder="0" applyAlignment="0" applyProtection="0"/>
    <xf numFmtId="194" fontId="8" fillId="0" borderId="0" applyFont="0" applyFill="0" applyBorder="0" applyAlignment="0" applyProtection="0"/>
    <xf numFmtId="194" fontId="8" fillId="0" borderId="0" applyFont="0" applyFill="0" applyBorder="0" applyAlignment="0" applyProtection="0"/>
    <xf numFmtId="194" fontId="8" fillId="0" borderId="0" applyFont="0" applyFill="0" applyBorder="0" applyAlignment="0" applyProtection="0"/>
    <xf numFmtId="194" fontId="8" fillId="0" borderId="0" applyFont="0" applyFill="0" applyBorder="0" applyAlignment="0" applyProtection="0"/>
    <xf numFmtId="194" fontId="8" fillId="0" borderId="0" applyFont="0" applyFill="0" applyBorder="0" applyAlignment="0" applyProtection="0"/>
    <xf numFmtId="194" fontId="8" fillId="0" borderId="0" applyFont="0" applyFill="0" applyBorder="0" applyAlignment="0" applyProtection="0"/>
    <xf numFmtId="194" fontId="8" fillId="0" borderId="0" applyFont="0" applyFill="0" applyBorder="0" applyAlignment="0" applyProtection="0"/>
    <xf numFmtId="194" fontId="8" fillId="0" borderId="0" applyFont="0" applyFill="0" applyBorder="0" applyAlignment="0" applyProtection="0"/>
    <xf numFmtId="184" fontId="23" fillId="64" borderId="62" applyNumberFormat="0">
      <alignment vertical="center"/>
    </xf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3" fontId="8" fillId="58" borderId="14" applyNumberFormat="0" applyFont="0" applyAlignment="0" applyProtection="0"/>
    <xf numFmtId="183" fontId="8" fillId="58" borderId="14" applyNumberFormat="0" applyFont="0" applyAlignment="0" applyProtection="0"/>
    <xf numFmtId="183" fontId="8" fillId="58" borderId="14" applyNumberFormat="0" applyFont="0" applyAlignment="0" applyProtection="0"/>
    <xf numFmtId="183" fontId="8" fillId="58" borderId="14" applyNumberFormat="0" applyFont="0" applyAlignment="0" applyProtection="0"/>
    <xf numFmtId="183" fontId="8" fillId="58" borderId="14" applyNumberFormat="0" applyFont="0" applyAlignment="0" applyProtection="0"/>
    <xf numFmtId="183" fontId="8" fillId="58" borderId="14" applyNumberFormat="0" applyFont="0" applyAlignment="0" applyProtection="0"/>
    <xf numFmtId="183" fontId="8" fillId="58" borderId="14" applyNumberFormat="0" applyFont="0" applyAlignment="0" applyProtection="0"/>
    <xf numFmtId="183" fontId="8" fillId="58" borderId="14" applyNumberFormat="0" applyFont="0" applyAlignment="0" applyProtection="0"/>
    <xf numFmtId="183" fontId="8" fillId="58" borderId="14" applyNumberFormat="0" applyFont="0" applyAlignment="0" applyProtection="0"/>
    <xf numFmtId="183" fontId="8" fillId="58" borderId="14" applyNumberFormat="0" applyFont="0" applyAlignment="0" applyProtection="0"/>
    <xf numFmtId="183" fontId="8" fillId="58" borderId="14" applyNumberFormat="0" applyFont="0" applyAlignment="0" applyProtection="0"/>
    <xf numFmtId="183" fontId="8" fillId="58" borderId="14" applyNumberFormat="0" applyFont="0" applyAlignment="0" applyProtection="0"/>
    <xf numFmtId="183" fontId="8" fillId="58" borderId="14" applyNumberFormat="0" applyFont="0" applyAlignment="0" applyProtection="0"/>
    <xf numFmtId="183" fontId="8" fillId="58" borderId="14" applyNumberFormat="0" applyFont="0" applyAlignment="0" applyProtection="0"/>
    <xf numFmtId="183" fontId="8" fillId="58" borderId="14" applyNumberFormat="0" applyFont="0" applyAlignment="0" applyProtection="0"/>
    <xf numFmtId="183" fontId="8" fillId="58" borderId="14" applyNumberFormat="0" applyFont="0" applyAlignment="0" applyProtection="0"/>
    <xf numFmtId="183" fontId="8" fillId="58" borderId="14" applyNumberFormat="0" applyFont="0" applyAlignment="0" applyProtection="0"/>
    <xf numFmtId="183" fontId="8" fillId="58" borderId="14" applyNumberFormat="0" applyFont="0" applyAlignment="0" applyProtection="0"/>
    <xf numFmtId="183" fontId="8" fillId="58" borderId="14" applyNumberFormat="0" applyFont="0" applyAlignment="0" applyProtection="0"/>
    <xf numFmtId="183" fontId="8" fillId="58" borderId="14" applyNumberFormat="0" applyFont="0" applyAlignment="0" applyProtection="0"/>
    <xf numFmtId="183" fontId="8" fillId="58" borderId="14" applyNumberFormat="0" applyFont="0" applyAlignment="0" applyProtection="0"/>
    <xf numFmtId="0" fontId="92" fillId="81" borderId="62" applyNumberFormat="0" applyAlignment="0" applyProtection="0"/>
    <xf numFmtId="0" fontId="92" fillId="81" borderId="62" applyNumberFormat="0" applyAlignment="0" applyProtection="0"/>
    <xf numFmtId="0" fontId="92" fillId="81" borderId="62" applyNumberFormat="0" applyAlignment="0" applyProtection="0"/>
    <xf numFmtId="0" fontId="92" fillId="81" borderId="62" applyNumberFormat="0" applyAlignment="0" applyProtection="0"/>
    <xf numFmtId="0" fontId="92" fillId="81" borderId="62" applyNumberFormat="0" applyAlignment="0" applyProtection="0"/>
    <xf numFmtId="0" fontId="92" fillId="81" borderId="62" applyNumberFormat="0" applyAlignment="0" applyProtection="0"/>
    <xf numFmtId="0" fontId="92" fillId="81" borderId="62" applyNumberFormat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1" fillId="68" borderId="62" applyNumberFormat="0" applyAlignment="0" applyProtection="0"/>
    <xf numFmtId="0" fontId="81" fillId="68" borderId="62" applyNumberFormat="0" applyAlignment="0" applyProtection="0"/>
    <xf numFmtId="0" fontId="81" fillId="68" borderId="62" applyNumberFormat="0" applyAlignment="0" applyProtection="0"/>
    <xf numFmtId="0" fontId="81" fillId="68" borderId="62" applyNumberFormat="0" applyAlignment="0" applyProtection="0"/>
    <xf numFmtId="0" fontId="81" fillId="68" borderId="62" applyNumberFormat="0" applyAlignment="0" applyProtection="0"/>
    <xf numFmtId="0" fontId="92" fillId="68" borderId="62" applyNumberFormat="0" applyAlignment="0" applyProtection="0"/>
    <xf numFmtId="0" fontId="92" fillId="68" borderId="62" applyNumberFormat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0" fontId="7" fillId="29" borderId="0" applyNumberFormat="0" applyBorder="0" applyAlignment="0" applyProtection="0"/>
    <xf numFmtId="0" fontId="7" fillId="35" borderId="0" applyNumberFormat="0" applyBorder="0" applyAlignment="0" applyProtection="0"/>
    <xf numFmtId="0" fontId="7" fillId="30" borderId="0" applyNumberFormat="0" applyBorder="0" applyAlignment="0" applyProtection="0"/>
    <xf numFmtId="0" fontId="7" fillId="36" borderId="0" applyNumberFormat="0" applyBorder="0" applyAlignment="0" applyProtection="0"/>
    <xf numFmtId="0" fontId="7" fillId="31" borderId="0" applyNumberFormat="0" applyBorder="0" applyAlignment="0" applyProtection="0"/>
    <xf numFmtId="0" fontId="7" fillId="37" borderId="0" applyNumberFormat="0" applyBorder="0" applyAlignment="0" applyProtection="0"/>
    <xf numFmtId="0" fontId="7" fillId="32" borderId="0" applyNumberFormat="0" applyBorder="0" applyAlignment="0" applyProtection="0"/>
    <xf numFmtId="0" fontId="7" fillId="38" borderId="0" applyNumberFormat="0" applyBorder="0" applyAlignment="0" applyProtection="0"/>
    <xf numFmtId="0" fontId="7" fillId="33" borderId="0" applyNumberFormat="0" applyBorder="0" applyAlignment="0" applyProtection="0"/>
    <xf numFmtId="0" fontId="7" fillId="39" borderId="0" applyNumberFormat="0" applyBorder="0" applyAlignment="0" applyProtection="0"/>
    <xf numFmtId="0" fontId="7" fillId="34" borderId="0" applyNumberFormat="0" applyBorder="0" applyAlignment="0" applyProtection="0"/>
    <xf numFmtId="0" fontId="7" fillId="40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36" borderId="0" applyNumberFormat="0" applyBorder="0" applyAlignment="0" applyProtection="0"/>
    <xf numFmtId="0" fontId="7" fillId="37" borderId="0" applyNumberFormat="0" applyBorder="0" applyAlignment="0" applyProtection="0"/>
    <xf numFmtId="0" fontId="7" fillId="38" borderId="0" applyNumberFormat="0" applyBorder="0" applyAlignment="0" applyProtection="0"/>
    <xf numFmtId="0" fontId="7" fillId="39" borderId="0" applyNumberFormat="0" applyBorder="0" applyAlignment="0" applyProtection="0"/>
    <xf numFmtId="0" fontId="7" fillId="40" borderId="0" applyNumberFormat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40" fillId="4" borderId="0" applyNumberFormat="0" applyBorder="0" applyAlignment="0" applyProtection="0"/>
    <xf numFmtId="0" fontId="41" fillId="0" borderId="1" applyNumberFormat="0" applyFill="0" applyAlignment="0" applyProtection="0"/>
    <xf numFmtId="0" fontId="42" fillId="0" borderId="2" applyNumberFormat="0" applyFill="0" applyAlignment="0" applyProtection="0"/>
    <xf numFmtId="0" fontId="43" fillId="0" borderId="3" applyNumberFormat="0" applyFill="0" applyAlignment="0" applyProtection="0"/>
    <xf numFmtId="0" fontId="43" fillId="0" borderId="0" applyNumberFormat="0" applyFill="0" applyBorder="0" applyAlignment="0" applyProtection="0"/>
    <xf numFmtId="0" fontId="44" fillId="7" borderId="59" applyNumberFormat="0" applyAlignment="0" applyProtection="0"/>
    <xf numFmtId="0" fontId="45" fillId="0" borderId="5" applyNumberFormat="0" applyFill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58" borderId="14" applyNumberFormat="0" applyFont="0" applyAlignment="0" applyProtection="0"/>
    <xf numFmtId="9" fontId="16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8" fillId="0" borderId="0" applyFont="0" applyFill="0" applyBorder="0" applyAlignment="0" applyProtection="0"/>
    <xf numFmtId="0" fontId="7" fillId="58" borderId="14" applyNumberFormat="0" applyFont="0" applyAlignment="0" applyProtection="0"/>
    <xf numFmtId="0" fontId="7" fillId="29" borderId="0" applyNumberFormat="0" applyBorder="0" applyAlignment="0" applyProtection="0"/>
    <xf numFmtId="0" fontId="7" fillId="35" borderId="0" applyNumberFormat="0" applyBorder="0" applyAlignment="0" applyProtection="0"/>
    <xf numFmtId="0" fontId="7" fillId="30" borderId="0" applyNumberFormat="0" applyBorder="0" applyAlignment="0" applyProtection="0"/>
    <xf numFmtId="0" fontId="7" fillId="36" borderId="0" applyNumberFormat="0" applyBorder="0" applyAlignment="0" applyProtection="0"/>
    <xf numFmtId="0" fontId="7" fillId="31" borderId="0" applyNumberFormat="0" applyBorder="0" applyAlignment="0" applyProtection="0"/>
    <xf numFmtId="0" fontId="7" fillId="37" borderId="0" applyNumberFormat="0" applyBorder="0" applyAlignment="0" applyProtection="0"/>
    <xf numFmtId="0" fontId="7" fillId="32" borderId="0" applyNumberFormat="0" applyBorder="0" applyAlignment="0" applyProtection="0"/>
    <xf numFmtId="0" fontId="7" fillId="38" borderId="0" applyNumberFormat="0" applyBorder="0" applyAlignment="0" applyProtection="0"/>
    <xf numFmtId="0" fontId="7" fillId="33" borderId="0" applyNumberFormat="0" applyBorder="0" applyAlignment="0" applyProtection="0"/>
    <xf numFmtId="0" fontId="7" fillId="39" borderId="0" applyNumberFormat="0" applyBorder="0" applyAlignment="0" applyProtection="0"/>
    <xf numFmtId="0" fontId="7" fillId="34" borderId="0" applyNumberFormat="0" applyBorder="0" applyAlignment="0" applyProtection="0"/>
    <xf numFmtId="0" fontId="7" fillId="4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37" fillId="0" borderId="0" applyFont="0" applyFill="0" applyBorder="0" applyAlignment="0" applyProtection="0"/>
    <xf numFmtId="0" fontId="124" fillId="0" borderId="57" applyNumberFormat="0" applyBorder="0" applyProtection="0">
      <alignment horizontal="center"/>
    </xf>
    <xf numFmtId="0" fontId="124" fillId="0" borderId="57" applyNumberFormat="0" applyBorder="0" applyProtection="0">
      <alignment horizontal="center"/>
    </xf>
    <xf numFmtId="0" fontId="124" fillId="0" borderId="57" applyNumberFormat="0" applyBorder="0" applyProtection="0">
      <alignment horizontal="center"/>
    </xf>
    <xf numFmtId="0" fontId="124" fillId="0" borderId="57" applyNumberFormat="0" applyBorder="0" applyProtection="0">
      <alignment horizontal="center"/>
    </xf>
    <xf numFmtId="0" fontId="124" fillId="0" borderId="57" applyNumberFormat="0" applyBorder="0" applyProtection="0">
      <alignment horizontal="center"/>
    </xf>
    <xf numFmtId="0" fontId="124" fillId="0" borderId="57" applyNumberFormat="0" applyBorder="0" applyProtection="0">
      <alignment horizontal="center"/>
    </xf>
    <xf numFmtId="0" fontId="124" fillId="0" borderId="57" applyNumberFormat="0" applyBorder="0" applyProtection="0">
      <alignment horizontal="center"/>
    </xf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28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205" fontId="47" fillId="0" borderId="79" applyNumberForma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48" fillId="86" borderId="80" applyNumberFormat="0" applyFont="0" applyBorder="0" applyAlignment="0">
      <alignment vertical="top" wrapText="1"/>
    </xf>
    <xf numFmtId="164" fontId="16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0" fontId="7" fillId="0" borderId="0"/>
    <xf numFmtId="164" fontId="37" fillId="0" borderId="0" applyFont="0" applyFill="0" applyBorder="0" applyAlignment="0" applyProtection="0"/>
    <xf numFmtId="0" fontId="16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164" fontId="16" fillId="0" borderId="0" applyFont="0" applyFill="0" applyBorder="0" applyAlignment="0" applyProtection="0"/>
    <xf numFmtId="0" fontId="7" fillId="0" borderId="0"/>
    <xf numFmtId="164" fontId="85" fillId="0" borderId="0" applyFont="0" applyFill="0" applyBorder="0" applyAlignment="0" applyProtection="0"/>
    <xf numFmtId="0" fontId="7" fillId="0" borderId="0"/>
    <xf numFmtId="0" fontId="7" fillId="58" borderId="14" applyNumberFormat="0" applyFont="0" applyAlignment="0" applyProtection="0"/>
    <xf numFmtId="0" fontId="7" fillId="0" borderId="0"/>
    <xf numFmtId="0" fontId="150" fillId="0" borderId="26" applyNumberFormat="0" applyFill="0" applyAlignment="0" applyProtection="0"/>
    <xf numFmtId="0" fontId="7" fillId="0" borderId="0"/>
    <xf numFmtId="0" fontId="7" fillId="0" borderId="0"/>
    <xf numFmtId="0" fontId="7" fillId="58" borderId="14" applyNumberFormat="0" applyFont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29" borderId="0" applyNumberFormat="0" applyBorder="0" applyAlignment="0" applyProtection="0"/>
    <xf numFmtId="0" fontId="7" fillId="35" borderId="0" applyNumberFormat="0" applyBorder="0" applyAlignment="0" applyProtection="0"/>
    <xf numFmtId="44" fontId="7" fillId="0" borderId="0" applyFont="0" applyFill="0" applyBorder="0" applyAlignment="0" applyProtection="0"/>
    <xf numFmtId="0" fontId="7" fillId="30" borderId="0" applyNumberFormat="0" applyBorder="0" applyAlignment="0" applyProtection="0"/>
    <xf numFmtId="0" fontId="7" fillId="36" borderId="0" applyNumberFormat="0" applyBorder="0" applyAlignment="0" applyProtection="0"/>
    <xf numFmtId="44" fontId="17" fillId="0" borderId="0" applyFont="0" applyFill="0" applyBorder="0" applyAlignment="0" applyProtection="0"/>
    <xf numFmtId="0" fontId="7" fillId="31" borderId="0" applyNumberFormat="0" applyBorder="0" applyAlignment="0" applyProtection="0"/>
    <xf numFmtId="0" fontId="7" fillId="37" borderId="0" applyNumberFormat="0" applyBorder="0" applyAlignment="0" applyProtection="0"/>
    <xf numFmtId="0" fontId="7" fillId="32" borderId="0" applyNumberFormat="0" applyBorder="0" applyAlignment="0" applyProtection="0"/>
    <xf numFmtId="0" fontId="7" fillId="38" borderId="0" applyNumberFormat="0" applyBorder="0" applyAlignment="0" applyProtection="0"/>
    <xf numFmtId="0" fontId="7" fillId="33" borderId="0" applyNumberFormat="0" applyBorder="0" applyAlignment="0" applyProtection="0"/>
    <xf numFmtId="0" fontId="7" fillId="39" borderId="0" applyNumberFormat="0" applyBorder="0" applyAlignment="0" applyProtection="0"/>
    <xf numFmtId="0" fontId="7" fillId="34" borderId="0" applyNumberFormat="0" applyBorder="0" applyAlignment="0" applyProtection="0"/>
    <xf numFmtId="0" fontId="7" fillId="40" borderId="0" applyNumberFormat="0" applyBorder="0" applyAlignment="0" applyProtection="0"/>
    <xf numFmtId="0" fontId="7" fillId="0" borderId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2" fillId="81" borderId="8" applyNumberFormat="0" applyAlignment="0" applyProtection="0"/>
    <xf numFmtId="194" fontId="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44" fontId="7" fillId="0" borderId="0" applyFont="0" applyFill="0" applyBorder="0" applyAlignment="0" applyProtection="0"/>
    <xf numFmtId="0" fontId="7" fillId="58" borderId="14" applyNumberFormat="0" applyFont="0" applyAlignment="0" applyProtection="0"/>
    <xf numFmtId="0" fontId="7" fillId="0" borderId="0"/>
    <xf numFmtId="44" fontId="7" fillId="0" borderId="0" applyFont="0" applyFill="0" applyBorder="0" applyAlignment="0" applyProtection="0"/>
    <xf numFmtId="0" fontId="7" fillId="58" borderId="14" applyNumberFormat="0" applyFont="0" applyAlignment="0" applyProtection="0"/>
    <xf numFmtId="0" fontId="7" fillId="29" borderId="0" applyNumberFormat="0" applyBorder="0" applyAlignment="0" applyProtection="0"/>
    <xf numFmtId="0" fontId="7" fillId="35" borderId="0" applyNumberFormat="0" applyBorder="0" applyAlignment="0" applyProtection="0"/>
    <xf numFmtId="0" fontId="7" fillId="30" borderId="0" applyNumberFormat="0" applyBorder="0" applyAlignment="0" applyProtection="0"/>
    <xf numFmtId="0" fontId="7" fillId="36" borderId="0" applyNumberFormat="0" applyBorder="0" applyAlignment="0" applyProtection="0"/>
    <xf numFmtId="0" fontId="7" fillId="31" borderId="0" applyNumberFormat="0" applyBorder="0" applyAlignment="0" applyProtection="0"/>
    <xf numFmtId="0" fontId="7" fillId="37" borderId="0" applyNumberFormat="0" applyBorder="0" applyAlignment="0" applyProtection="0"/>
    <xf numFmtId="0" fontId="7" fillId="32" borderId="0" applyNumberFormat="0" applyBorder="0" applyAlignment="0" applyProtection="0"/>
    <xf numFmtId="0" fontId="7" fillId="38" borderId="0" applyNumberFormat="0" applyBorder="0" applyAlignment="0" applyProtection="0"/>
    <xf numFmtId="0" fontId="7" fillId="33" borderId="0" applyNumberFormat="0" applyBorder="0" applyAlignment="0" applyProtection="0"/>
    <xf numFmtId="0" fontId="7" fillId="39" borderId="0" applyNumberFormat="0" applyBorder="0" applyAlignment="0" applyProtection="0"/>
    <xf numFmtId="0" fontId="7" fillId="34" borderId="0" applyNumberFormat="0" applyBorder="0" applyAlignment="0" applyProtection="0"/>
    <xf numFmtId="0" fontId="7" fillId="4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4" fontId="7" fillId="0" borderId="0" applyFont="0" applyFill="0" applyBorder="0" applyAlignment="0" applyProtection="0"/>
    <xf numFmtId="0" fontId="7" fillId="58" borderId="14" applyNumberFormat="0" applyFont="0" applyAlignment="0" applyProtection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58" borderId="14" applyNumberFormat="0" applyFont="0" applyAlignment="0" applyProtection="0"/>
    <xf numFmtId="0" fontId="7" fillId="0" borderId="0"/>
    <xf numFmtId="0" fontId="7" fillId="0" borderId="0"/>
    <xf numFmtId="0" fontId="7" fillId="29" borderId="0" applyNumberFormat="0" applyBorder="0" applyAlignment="0" applyProtection="0"/>
    <xf numFmtId="0" fontId="7" fillId="35" borderId="0" applyNumberFormat="0" applyBorder="0" applyAlignment="0" applyProtection="0"/>
    <xf numFmtId="0" fontId="7" fillId="30" borderId="0" applyNumberFormat="0" applyBorder="0" applyAlignment="0" applyProtection="0"/>
    <xf numFmtId="0" fontId="7" fillId="36" borderId="0" applyNumberFormat="0" applyBorder="0" applyAlignment="0" applyProtection="0"/>
    <xf numFmtId="0" fontId="7" fillId="31" borderId="0" applyNumberFormat="0" applyBorder="0" applyAlignment="0" applyProtection="0"/>
    <xf numFmtId="0" fontId="7" fillId="37" borderId="0" applyNumberFormat="0" applyBorder="0" applyAlignment="0" applyProtection="0"/>
    <xf numFmtId="0" fontId="7" fillId="32" borderId="0" applyNumberFormat="0" applyBorder="0" applyAlignment="0" applyProtection="0"/>
    <xf numFmtId="0" fontId="7" fillId="38" borderId="0" applyNumberFormat="0" applyBorder="0" applyAlignment="0" applyProtection="0"/>
    <xf numFmtId="0" fontId="7" fillId="33" borderId="0" applyNumberFormat="0" applyBorder="0" applyAlignment="0" applyProtection="0"/>
    <xf numFmtId="0" fontId="7" fillId="39" borderId="0" applyNumberFormat="0" applyBorder="0" applyAlignment="0" applyProtection="0"/>
    <xf numFmtId="0" fontId="7" fillId="34" borderId="0" applyNumberFormat="0" applyBorder="0" applyAlignment="0" applyProtection="0"/>
    <xf numFmtId="0" fontId="7" fillId="40" borderId="0" applyNumberFormat="0" applyBorder="0" applyAlignment="0" applyProtection="0"/>
    <xf numFmtId="0" fontId="7" fillId="0" borderId="0"/>
    <xf numFmtId="0" fontId="7" fillId="58" borderId="14" applyNumberFormat="0" applyFont="0" applyAlignment="0" applyProtection="0"/>
    <xf numFmtId="0" fontId="7" fillId="29" borderId="0" applyNumberFormat="0" applyBorder="0" applyAlignment="0" applyProtection="0"/>
    <xf numFmtId="0" fontId="7" fillId="35" borderId="0" applyNumberFormat="0" applyBorder="0" applyAlignment="0" applyProtection="0"/>
    <xf numFmtId="0" fontId="7" fillId="30" borderId="0" applyNumberFormat="0" applyBorder="0" applyAlignment="0" applyProtection="0"/>
    <xf numFmtId="0" fontId="7" fillId="36" borderId="0" applyNumberFormat="0" applyBorder="0" applyAlignment="0" applyProtection="0"/>
    <xf numFmtId="0" fontId="7" fillId="31" borderId="0" applyNumberFormat="0" applyBorder="0" applyAlignment="0" applyProtection="0"/>
    <xf numFmtId="0" fontId="7" fillId="37" borderId="0" applyNumberFormat="0" applyBorder="0" applyAlignment="0" applyProtection="0"/>
    <xf numFmtId="0" fontId="7" fillId="32" borderId="0" applyNumberFormat="0" applyBorder="0" applyAlignment="0" applyProtection="0"/>
    <xf numFmtId="0" fontId="7" fillId="38" borderId="0" applyNumberFormat="0" applyBorder="0" applyAlignment="0" applyProtection="0"/>
    <xf numFmtId="0" fontId="7" fillId="33" borderId="0" applyNumberFormat="0" applyBorder="0" applyAlignment="0" applyProtection="0"/>
    <xf numFmtId="0" fontId="7" fillId="39" borderId="0" applyNumberFormat="0" applyBorder="0" applyAlignment="0" applyProtection="0"/>
    <xf numFmtId="0" fontId="7" fillId="34" borderId="0" applyNumberFormat="0" applyBorder="0" applyAlignment="0" applyProtection="0"/>
    <xf numFmtId="0" fontId="7" fillId="4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4" fontId="7" fillId="0" borderId="0" applyFont="0" applyFill="0" applyBorder="0" applyAlignment="0" applyProtection="0"/>
    <xf numFmtId="0" fontId="7" fillId="58" borderId="14" applyNumberFormat="0" applyFont="0" applyAlignment="0" applyProtection="0"/>
    <xf numFmtId="0" fontId="7" fillId="0" borderId="0"/>
    <xf numFmtId="44" fontId="7" fillId="0" borderId="0" applyFont="0" applyFill="0" applyBorder="0" applyAlignment="0" applyProtection="0"/>
    <xf numFmtId="0" fontId="7" fillId="58" borderId="14" applyNumberFormat="0" applyFont="0" applyAlignment="0" applyProtection="0"/>
    <xf numFmtId="0" fontId="7" fillId="29" borderId="0" applyNumberFormat="0" applyBorder="0" applyAlignment="0" applyProtection="0"/>
    <xf numFmtId="0" fontId="7" fillId="35" borderId="0" applyNumberFormat="0" applyBorder="0" applyAlignment="0" applyProtection="0"/>
    <xf numFmtId="0" fontId="7" fillId="30" borderId="0" applyNumberFormat="0" applyBorder="0" applyAlignment="0" applyProtection="0"/>
    <xf numFmtId="0" fontId="7" fillId="36" borderId="0" applyNumberFormat="0" applyBorder="0" applyAlignment="0" applyProtection="0"/>
    <xf numFmtId="0" fontId="7" fillId="31" borderId="0" applyNumberFormat="0" applyBorder="0" applyAlignment="0" applyProtection="0"/>
    <xf numFmtId="0" fontId="7" fillId="37" borderId="0" applyNumberFormat="0" applyBorder="0" applyAlignment="0" applyProtection="0"/>
    <xf numFmtId="0" fontId="7" fillId="32" borderId="0" applyNumberFormat="0" applyBorder="0" applyAlignment="0" applyProtection="0"/>
    <xf numFmtId="0" fontId="7" fillId="38" borderId="0" applyNumberFormat="0" applyBorder="0" applyAlignment="0" applyProtection="0"/>
    <xf numFmtId="0" fontId="7" fillId="33" borderId="0" applyNumberFormat="0" applyBorder="0" applyAlignment="0" applyProtection="0"/>
    <xf numFmtId="0" fontId="7" fillId="39" borderId="0" applyNumberFormat="0" applyBorder="0" applyAlignment="0" applyProtection="0"/>
    <xf numFmtId="0" fontId="7" fillId="34" borderId="0" applyNumberFormat="0" applyBorder="0" applyAlignment="0" applyProtection="0"/>
    <xf numFmtId="0" fontId="7" fillId="4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4" fontId="7" fillId="0" borderId="0" applyFont="0" applyFill="0" applyBorder="0" applyAlignment="0" applyProtection="0"/>
    <xf numFmtId="0" fontId="7" fillId="58" borderId="14" applyNumberFormat="0" applyFont="0" applyAlignment="0" applyProtection="0"/>
    <xf numFmtId="0" fontId="7" fillId="0" borderId="0"/>
    <xf numFmtId="0" fontId="7" fillId="0" borderId="0"/>
    <xf numFmtId="0" fontId="7" fillId="0" borderId="0"/>
    <xf numFmtId="164" fontId="58" fillId="0" borderId="0" applyFont="0" applyFill="0" applyBorder="0" applyAlignment="0" applyProtection="0"/>
    <xf numFmtId="44" fontId="152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152" fillId="0" borderId="0" applyFont="0" applyFill="0" applyBorder="0" applyAlignment="0" applyProtection="0"/>
    <xf numFmtId="164" fontId="152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7" fillId="0" borderId="0"/>
    <xf numFmtId="0" fontId="7" fillId="0" borderId="0"/>
    <xf numFmtId="0" fontId="81" fillId="96" borderId="8" applyNumberFormat="0" applyAlignment="0" applyProtection="0"/>
    <xf numFmtId="4" fontId="144" fillId="79" borderId="80" applyNumberFormat="0" applyProtection="0">
      <alignment vertical="center"/>
    </xf>
    <xf numFmtId="0" fontId="47" fillId="113" borderId="80"/>
    <xf numFmtId="164" fontId="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7" fillId="0" borderId="0">
      <alignment vertical="top" wrapText="1"/>
      <protection locked="0"/>
    </xf>
    <xf numFmtId="164" fontId="16" fillId="0" borderId="0" applyFont="0" applyFill="0" applyBorder="0" applyAlignment="0" applyProtection="0"/>
    <xf numFmtId="0" fontId="7" fillId="0" borderId="0"/>
    <xf numFmtId="19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9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49" fillId="0" borderId="26" applyNumberFormat="0" applyFill="0" applyAlignment="0" applyProtection="0"/>
    <xf numFmtId="9" fontId="7" fillId="0" borderId="0" applyFont="0" applyFill="0" applyBorder="0" applyAlignment="0" applyProtection="0"/>
    <xf numFmtId="0" fontId="16" fillId="0" borderId="0"/>
    <xf numFmtId="194" fontId="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58" borderId="14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58" borderId="14" applyNumberFormat="0" applyFont="0" applyAlignment="0" applyProtection="0"/>
    <xf numFmtId="0" fontId="7" fillId="29" borderId="0" applyNumberFormat="0" applyBorder="0" applyAlignment="0" applyProtection="0"/>
    <xf numFmtId="0" fontId="7" fillId="35" borderId="0" applyNumberFormat="0" applyBorder="0" applyAlignment="0" applyProtection="0"/>
    <xf numFmtId="0" fontId="7" fillId="30" borderId="0" applyNumberFormat="0" applyBorder="0" applyAlignment="0" applyProtection="0"/>
    <xf numFmtId="0" fontId="7" fillId="36" borderId="0" applyNumberFormat="0" applyBorder="0" applyAlignment="0" applyProtection="0"/>
    <xf numFmtId="0" fontId="7" fillId="31" borderId="0" applyNumberFormat="0" applyBorder="0" applyAlignment="0" applyProtection="0"/>
    <xf numFmtId="0" fontId="7" fillId="37" borderId="0" applyNumberFormat="0" applyBorder="0" applyAlignment="0" applyProtection="0"/>
    <xf numFmtId="0" fontId="7" fillId="32" borderId="0" applyNumberFormat="0" applyBorder="0" applyAlignment="0" applyProtection="0"/>
    <xf numFmtId="0" fontId="7" fillId="38" borderId="0" applyNumberFormat="0" applyBorder="0" applyAlignment="0" applyProtection="0"/>
    <xf numFmtId="0" fontId="7" fillId="33" borderId="0" applyNumberFormat="0" applyBorder="0" applyAlignment="0" applyProtection="0"/>
    <xf numFmtId="0" fontId="7" fillId="39" borderId="0" applyNumberFormat="0" applyBorder="0" applyAlignment="0" applyProtection="0"/>
    <xf numFmtId="0" fontId="7" fillId="34" borderId="0" applyNumberFormat="0" applyBorder="0" applyAlignment="0" applyProtection="0"/>
    <xf numFmtId="0" fontId="7" fillId="40" borderId="0" applyNumberFormat="0" applyBorder="0" applyAlignment="0" applyProtection="0"/>
    <xf numFmtId="0" fontId="7" fillId="0" borderId="0"/>
    <xf numFmtId="164" fontId="85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58" borderId="14" applyNumberFormat="0" applyFont="0" applyAlignment="0" applyProtection="0"/>
    <xf numFmtId="0" fontId="7" fillId="29" borderId="0" applyNumberFormat="0" applyBorder="0" applyAlignment="0" applyProtection="0"/>
    <xf numFmtId="0" fontId="7" fillId="35" borderId="0" applyNumberFormat="0" applyBorder="0" applyAlignment="0" applyProtection="0"/>
    <xf numFmtId="0" fontId="7" fillId="41" borderId="0" applyNumberFormat="0" applyBorder="0" applyAlignment="0" applyProtection="0"/>
    <xf numFmtId="0" fontId="7" fillId="0" borderId="0"/>
    <xf numFmtId="0" fontId="7" fillId="30" borderId="0" applyNumberFormat="0" applyBorder="0" applyAlignment="0" applyProtection="0"/>
    <xf numFmtId="0" fontId="7" fillId="36" borderId="0" applyNumberFormat="0" applyBorder="0" applyAlignment="0" applyProtection="0"/>
    <xf numFmtId="0" fontId="7" fillId="42" borderId="0" applyNumberFormat="0" applyBorder="0" applyAlignment="0" applyProtection="0"/>
    <xf numFmtId="0" fontId="7" fillId="31" borderId="0" applyNumberFormat="0" applyBorder="0" applyAlignment="0" applyProtection="0"/>
    <xf numFmtId="0" fontId="7" fillId="37" borderId="0" applyNumberFormat="0" applyBorder="0" applyAlignment="0" applyProtection="0"/>
    <xf numFmtId="0" fontId="7" fillId="43" borderId="0" applyNumberFormat="0" applyBorder="0" applyAlignment="0" applyProtection="0"/>
    <xf numFmtId="0" fontId="7" fillId="32" borderId="0" applyNumberFormat="0" applyBorder="0" applyAlignment="0" applyProtection="0"/>
    <xf numFmtId="0" fontId="7" fillId="38" borderId="0" applyNumberFormat="0" applyBorder="0" applyAlignment="0" applyProtection="0"/>
    <xf numFmtId="0" fontId="7" fillId="44" borderId="0" applyNumberFormat="0" applyBorder="0" applyAlignment="0" applyProtection="0"/>
    <xf numFmtId="0" fontId="7" fillId="33" borderId="0" applyNumberFormat="0" applyBorder="0" applyAlignment="0" applyProtection="0"/>
    <xf numFmtId="0" fontId="7" fillId="39" borderId="0" applyNumberFormat="0" applyBorder="0" applyAlignment="0" applyProtection="0"/>
    <xf numFmtId="0" fontId="7" fillId="45" borderId="0" applyNumberFormat="0" applyBorder="0" applyAlignment="0" applyProtection="0"/>
    <xf numFmtId="0" fontId="7" fillId="34" borderId="0" applyNumberFormat="0" applyBorder="0" applyAlignment="0" applyProtection="0"/>
    <xf numFmtId="0" fontId="7" fillId="40" borderId="0" applyNumberFormat="0" applyBorder="0" applyAlignment="0" applyProtection="0"/>
    <xf numFmtId="0" fontId="7" fillId="46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4" fontId="144" fillId="79" borderId="80" applyNumberFormat="0" applyProtection="0">
      <alignment vertical="center"/>
    </xf>
    <xf numFmtId="0" fontId="47" fillId="113" borderId="80"/>
    <xf numFmtId="164" fontId="7" fillId="0" borderId="0" applyFont="0" applyFill="0" applyBorder="0" applyAlignment="0" applyProtection="0"/>
    <xf numFmtId="0" fontId="7" fillId="58" borderId="14" applyNumberFormat="0" applyFont="0" applyAlignment="0" applyProtection="0"/>
    <xf numFmtId="0" fontId="7" fillId="29" borderId="0" applyNumberFormat="0" applyBorder="0" applyAlignment="0" applyProtection="0"/>
    <xf numFmtId="0" fontId="7" fillId="35" borderId="0" applyNumberFormat="0" applyBorder="0" applyAlignment="0" applyProtection="0"/>
    <xf numFmtId="0" fontId="7" fillId="30" borderId="0" applyNumberFormat="0" applyBorder="0" applyAlignment="0" applyProtection="0"/>
    <xf numFmtId="0" fontId="7" fillId="36" borderId="0" applyNumberFormat="0" applyBorder="0" applyAlignment="0" applyProtection="0"/>
    <xf numFmtId="0" fontId="7" fillId="31" borderId="0" applyNumberFormat="0" applyBorder="0" applyAlignment="0" applyProtection="0"/>
    <xf numFmtId="0" fontId="7" fillId="37" borderId="0" applyNumberFormat="0" applyBorder="0" applyAlignment="0" applyProtection="0"/>
    <xf numFmtId="0" fontId="7" fillId="32" borderId="0" applyNumberFormat="0" applyBorder="0" applyAlignment="0" applyProtection="0"/>
    <xf numFmtId="0" fontId="7" fillId="38" borderId="0" applyNumberFormat="0" applyBorder="0" applyAlignment="0" applyProtection="0"/>
    <xf numFmtId="0" fontId="7" fillId="33" borderId="0" applyNumberFormat="0" applyBorder="0" applyAlignment="0" applyProtection="0"/>
    <xf numFmtId="0" fontId="7" fillId="39" borderId="0" applyNumberFormat="0" applyBorder="0" applyAlignment="0" applyProtection="0"/>
    <xf numFmtId="0" fontId="7" fillId="34" borderId="0" applyNumberFormat="0" applyBorder="0" applyAlignment="0" applyProtection="0"/>
    <xf numFmtId="0" fontId="7" fillId="40" borderId="0" applyNumberFormat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49" fillId="0" borderId="26" applyNumberFormat="0" applyFill="0" applyAlignment="0" applyProtection="0"/>
    <xf numFmtId="164" fontId="16" fillId="0" borderId="0" applyFont="0" applyFill="0" applyBorder="0" applyAlignment="0" applyProtection="0"/>
    <xf numFmtId="164" fontId="58" fillId="0" borderId="0" applyFont="0" applyFill="0" applyBorder="0" applyAlignment="0" applyProtection="0"/>
    <xf numFmtId="0" fontId="7" fillId="0" borderId="0"/>
    <xf numFmtId="164" fontId="8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58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37" fillId="0" borderId="0" applyFont="0" applyFill="0" applyBorder="0" applyAlignment="0" applyProtection="0"/>
    <xf numFmtId="0" fontId="7" fillId="0" borderId="0"/>
    <xf numFmtId="0" fontId="7" fillId="0" borderId="0"/>
    <xf numFmtId="183" fontId="7" fillId="58" borderId="14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83" fontId="7" fillId="58" borderId="14" applyNumberFormat="0" applyFont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183" fontId="7" fillId="58" borderId="14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44" fontId="128" fillId="0" borderId="0" applyFont="0" applyFill="0" applyBorder="0" applyAlignment="0" applyProtection="0"/>
    <xf numFmtId="44" fontId="16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47" fillId="111" borderId="78" applyNumberFormat="0">
      <protection locked="0"/>
    </xf>
    <xf numFmtId="194" fontId="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9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94" fontId="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0" fontId="7" fillId="0" borderId="0"/>
    <xf numFmtId="164" fontId="7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164" fontId="37" fillId="0" borderId="0" applyFont="0" applyFill="0" applyBorder="0" applyAlignment="0" applyProtection="0"/>
    <xf numFmtId="0" fontId="16" fillId="0" borderId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20" fillId="0" borderId="26" applyNumberFormat="0" applyFill="0" applyAlignment="0" applyProtection="0"/>
    <xf numFmtId="0" fontId="20" fillId="0" borderId="26" applyNumberFormat="0" applyFill="0" applyAlignment="0" applyProtection="0"/>
    <xf numFmtId="0" fontId="49" fillId="0" borderId="26" applyNumberFormat="0" applyFill="0" applyAlignment="0" applyProtection="0"/>
    <xf numFmtId="0" fontId="49" fillId="0" borderId="26" applyNumberFormat="0" applyFill="0" applyAlignment="0" applyProtection="0"/>
    <xf numFmtId="0" fontId="48" fillId="86" borderId="80" applyNumberFormat="0" applyFont="0" applyBorder="0" applyAlignment="0">
      <alignment vertical="top" wrapText="1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205" fontId="47" fillId="0" borderId="79" applyNumberFormat="0" applyFill="0" applyBorder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6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8" fillId="0" borderId="0" applyFont="0" applyFill="0" applyBorder="0" applyAlignment="0" applyProtection="0"/>
    <xf numFmtId="9" fontId="7" fillId="0" borderId="0" applyFont="0" applyFill="0" applyBorder="0" applyAlignment="0" applyProtection="0"/>
    <xf numFmtId="44" fontId="1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64" fontId="16" fillId="0" borderId="0" applyFont="0" applyFill="0" applyBorder="0" applyAlignment="0" applyProtection="0"/>
    <xf numFmtId="19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58" borderId="14" applyNumberFormat="0" applyFont="0" applyAlignment="0" applyProtection="0"/>
    <xf numFmtId="0" fontId="7" fillId="0" borderId="0"/>
    <xf numFmtId="0" fontId="140" fillId="7" borderId="59" applyNumberFormat="0" applyAlignment="0" applyProtection="0"/>
    <xf numFmtId="0" fontId="7" fillId="0" borderId="0"/>
    <xf numFmtId="0" fontId="7" fillId="0" borderId="0"/>
    <xf numFmtId="0" fontId="7" fillId="0" borderId="0"/>
    <xf numFmtId="0" fontId="7" fillId="58" borderId="14" applyNumberFormat="0" applyFont="0" applyAlignment="0" applyProtection="0"/>
    <xf numFmtId="0" fontId="7" fillId="0" borderId="0"/>
    <xf numFmtId="0" fontId="7" fillId="0" borderId="0"/>
    <xf numFmtId="0" fontId="7" fillId="29" borderId="0" applyNumberFormat="0" applyBorder="0" applyAlignment="0" applyProtection="0"/>
    <xf numFmtId="0" fontId="7" fillId="35" borderId="0" applyNumberFormat="0" applyBorder="0" applyAlignment="0" applyProtection="0"/>
    <xf numFmtId="0" fontId="7" fillId="30" borderId="0" applyNumberFormat="0" applyBorder="0" applyAlignment="0" applyProtection="0"/>
    <xf numFmtId="0" fontId="7" fillId="36" borderId="0" applyNumberFormat="0" applyBorder="0" applyAlignment="0" applyProtection="0"/>
    <xf numFmtId="0" fontId="7" fillId="31" borderId="0" applyNumberFormat="0" applyBorder="0" applyAlignment="0" applyProtection="0"/>
    <xf numFmtId="0" fontId="7" fillId="37" borderId="0" applyNumberFormat="0" applyBorder="0" applyAlignment="0" applyProtection="0"/>
    <xf numFmtId="0" fontId="7" fillId="32" borderId="0" applyNumberFormat="0" applyBorder="0" applyAlignment="0" applyProtection="0"/>
    <xf numFmtId="0" fontId="7" fillId="38" borderId="0" applyNumberFormat="0" applyBorder="0" applyAlignment="0" applyProtection="0"/>
    <xf numFmtId="0" fontId="7" fillId="33" borderId="0" applyNumberFormat="0" applyBorder="0" applyAlignment="0" applyProtection="0"/>
    <xf numFmtId="0" fontId="7" fillId="39" borderId="0" applyNumberFormat="0" applyBorder="0" applyAlignment="0" applyProtection="0"/>
    <xf numFmtId="0" fontId="7" fillId="34" borderId="0" applyNumberFormat="0" applyBorder="0" applyAlignment="0" applyProtection="0"/>
    <xf numFmtId="0" fontId="7" fillId="40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4" fontId="7" fillId="0" borderId="0" applyFont="0" applyFill="0" applyBorder="0" applyAlignment="0" applyProtection="0"/>
    <xf numFmtId="0" fontId="7" fillId="58" borderId="14" applyNumberFormat="0" applyFont="0" applyAlignment="0" applyProtection="0"/>
    <xf numFmtId="0" fontId="7" fillId="0" borderId="0"/>
    <xf numFmtId="44" fontId="7" fillId="0" borderId="0" applyFont="0" applyFill="0" applyBorder="0" applyAlignment="0" applyProtection="0"/>
    <xf numFmtId="0" fontId="7" fillId="58" borderId="14" applyNumberFormat="0" applyFont="0" applyAlignment="0" applyProtection="0"/>
    <xf numFmtId="0" fontId="7" fillId="29" borderId="0" applyNumberFormat="0" applyBorder="0" applyAlignment="0" applyProtection="0"/>
    <xf numFmtId="0" fontId="7" fillId="35" borderId="0" applyNumberFormat="0" applyBorder="0" applyAlignment="0" applyProtection="0"/>
    <xf numFmtId="0" fontId="7" fillId="30" borderId="0" applyNumberFormat="0" applyBorder="0" applyAlignment="0" applyProtection="0"/>
    <xf numFmtId="0" fontId="7" fillId="36" borderId="0" applyNumberFormat="0" applyBorder="0" applyAlignment="0" applyProtection="0"/>
    <xf numFmtId="0" fontId="7" fillId="31" borderId="0" applyNumberFormat="0" applyBorder="0" applyAlignment="0" applyProtection="0"/>
    <xf numFmtId="0" fontId="7" fillId="37" borderId="0" applyNumberFormat="0" applyBorder="0" applyAlignment="0" applyProtection="0"/>
    <xf numFmtId="0" fontId="7" fillId="32" borderId="0" applyNumberFormat="0" applyBorder="0" applyAlignment="0" applyProtection="0"/>
    <xf numFmtId="0" fontId="7" fillId="38" borderId="0" applyNumberFormat="0" applyBorder="0" applyAlignment="0" applyProtection="0"/>
    <xf numFmtId="0" fontId="7" fillId="33" borderId="0" applyNumberFormat="0" applyBorder="0" applyAlignment="0" applyProtection="0"/>
    <xf numFmtId="0" fontId="7" fillId="39" borderId="0" applyNumberFormat="0" applyBorder="0" applyAlignment="0" applyProtection="0"/>
    <xf numFmtId="0" fontId="7" fillId="34" borderId="0" applyNumberFormat="0" applyBorder="0" applyAlignment="0" applyProtection="0"/>
    <xf numFmtId="0" fontId="7" fillId="4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4" fontId="7" fillId="0" borderId="0" applyFont="0" applyFill="0" applyBorder="0" applyAlignment="0" applyProtection="0"/>
    <xf numFmtId="0" fontId="7" fillId="58" borderId="14" applyNumberFormat="0" applyFont="0" applyAlignment="0" applyProtection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58" borderId="14" applyNumberFormat="0" applyFont="0" applyAlignment="0" applyProtection="0"/>
    <xf numFmtId="0" fontId="7" fillId="0" borderId="0"/>
    <xf numFmtId="0" fontId="7" fillId="0" borderId="0"/>
    <xf numFmtId="0" fontId="7" fillId="29" borderId="0" applyNumberFormat="0" applyBorder="0" applyAlignment="0" applyProtection="0"/>
    <xf numFmtId="0" fontId="7" fillId="35" borderId="0" applyNumberFormat="0" applyBorder="0" applyAlignment="0" applyProtection="0"/>
    <xf numFmtId="0" fontId="7" fillId="30" borderId="0" applyNumberFormat="0" applyBorder="0" applyAlignment="0" applyProtection="0"/>
    <xf numFmtId="0" fontId="7" fillId="36" borderId="0" applyNumberFormat="0" applyBorder="0" applyAlignment="0" applyProtection="0"/>
    <xf numFmtId="0" fontId="7" fillId="31" borderId="0" applyNumberFormat="0" applyBorder="0" applyAlignment="0" applyProtection="0"/>
    <xf numFmtId="0" fontId="7" fillId="37" borderId="0" applyNumberFormat="0" applyBorder="0" applyAlignment="0" applyProtection="0"/>
    <xf numFmtId="0" fontId="7" fillId="32" borderId="0" applyNumberFormat="0" applyBorder="0" applyAlignment="0" applyProtection="0"/>
    <xf numFmtId="0" fontId="7" fillId="38" borderId="0" applyNumberFormat="0" applyBorder="0" applyAlignment="0" applyProtection="0"/>
    <xf numFmtId="0" fontId="7" fillId="33" borderId="0" applyNumberFormat="0" applyBorder="0" applyAlignment="0" applyProtection="0"/>
    <xf numFmtId="0" fontId="7" fillId="39" borderId="0" applyNumberFormat="0" applyBorder="0" applyAlignment="0" applyProtection="0"/>
    <xf numFmtId="0" fontId="7" fillId="34" borderId="0" applyNumberFormat="0" applyBorder="0" applyAlignment="0" applyProtection="0"/>
    <xf numFmtId="0" fontId="7" fillId="40" borderId="0" applyNumberFormat="0" applyBorder="0" applyAlignment="0" applyProtection="0"/>
    <xf numFmtId="0" fontId="7" fillId="0" borderId="0"/>
    <xf numFmtId="0" fontId="7" fillId="58" borderId="14" applyNumberFormat="0" applyFont="0" applyAlignment="0" applyProtection="0"/>
    <xf numFmtId="0" fontId="7" fillId="29" borderId="0" applyNumberFormat="0" applyBorder="0" applyAlignment="0" applyProtection="0"/>
    <xf numFmtId="0" fontId="7" fillId="35" borderId="0" applyNumberFormat="0" applyBorder="0" applyAlignment="0" applyProtection="0"/>
    <xf numFmtId="0" fontId="7" fillId="30" borderId="0" applyNumberFormat="0" applyBorder="0" applyAlignment="0" applyProtection="0"/>
    <xf numFmtId="0" fontId="7" fillId="36" borderId="0" applyNumberFormat="0" applyBorder="0" applyAlignment="0" applyProtection="0"/>
    <xf numFmtId="0" fontId="7" fillId="31" borderId="0" applyNumberFormat="0" applyBorder="0" applyAlignment="0" applyProtection="0"/>
    <xf numFmtId="0" fontId="7" fillId="37" borderId="0" applyNumberFormat="0" applyBorder="0" applyAlignment="0" applyProtection="0"/>
    <xf numFmtId="0" fontId="7" fillId="32" borderId="0" applyNumberFormat="0" applyBorder="0" applyAlignment="0" applyProtection="0"/>
    <xf numFmtId="0" fontId="7" fillId="38" borderId="0" applyNumberFormat="0" applyBorder="0" applyAlignment="0" applyProtection="0"/>
    <xf numFmtId="0" fontId="7" fillId="33" borderId="0" applyNumberFormat="0" applyBorder="0" applyAlignment="0" applyProtection="0"/>
    <xf numFmtId="0" fontId="7" fillId="39" borderId="0" applyNumberFormat="0" applyBorder="0" applyAlignment="0" applyProtection="0"/>
    <xf numFmtId="0" fontId="7" fillId="34" borderId="0" applyNumberFormat="0" applyBorder="0" applyAlignment="0" applyProtection="0"/>
    <xf numFmtId="0" fontId="7" fillId="4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4" fontId="7" fillId="0" borderId="0" applyFont="0" applyFill="0" applyBorder="0" applyAlignment="0" applyProtection="0"/>
    <xf numFmtId="0" fontId="7" fillId="58" borderId="14" applyNumberFormat="0" applyFont="0" applyAlignment="0" applyProtection="0"/>
    <xf numFmtId="0" fontId="7" fillId="0" borderId="0"/>
    <xf numFmtId="44" fontId="7" fillId="0" borderId="0" applyFont="0" applyFill="0" applyBorder="0" applyAlignment="0" applyProtection="0"/>
    <xf numFmtId="0" fontId="7" fillId="58" borderId="14" applyNumberFormat="0" applyFont="0" applyAlignment="0" applyProtection="0"/>
    <xf numFmtId="0" fontId="7" fillId="29" borderId="0" applyNumberFormat="0" applyBorder="0" applyAlignment="0" applyProtection="0"/>
    <xf numFmtId="0" fontId="7" fillId="35" borderId="0" applyNumberFormat="0" applyBorder="0" applyAlignment="0" applyProtection="0"/>
    <xf numFmtId="0" fontId="7" fillId="30" borderId="0" applyNumberFormat="0" applyBorder="0" applyAlignment="0" applyProtection="0"/>
    <xf numFmtId="0" fontId="7" fillId="36" borderId="0" applyNumberFormat="0" applyBorder="0" applyAlignment="0" applyProtection="0"/>
    <xf numFmtId="0" fontId="7" fillId="31" borderId="0" applyNumberFormat="0" applyBorder="0" applyAlignment="0" applyProtection="0"/>
    <xf numFmtId="0" fontId="7" fillId="37" borderId="0" applyNumberFormat="0" applyBorder="0" applyAlignment="0" applyProtection="0"/>
    <xf numFmtId="0" fontId="7" fillId="32" borderId="0" applyNumberFormat="0" applyBorder="0" applyAlignment="0" applyProtection="0"/>
    <xf numFmtId="0" fontId="7" fillId="38" borderId="0" applyNumberFormat="0" applyBorder="0" applyAlignment="0" applyProtection="0"/>
    <xf numFmtId="0" fontId="7" fillId="33" borderId="0" applyNumberFormat="0" applyBorder="0" applyAlignment="0" applyProtection="0"/>
    <xf numFmtId="0" fontId="7" fillId="39" borderId="0" applyNumberFormat="0" applyBorder="0" applyAlignment="0" applyProtection="0"/>
    <xf numFmtId="0" fontId="7" fillId="34" borderId="0" applyNumberFormat="0" applyBorder="0" applyAlignment="0" applyProtection="0"/>
    <xf numFmtId="0" fontId="7" fillId="4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4" fontId="7" fillId="0" borderId="0" applyFont="0" applyFill="0" applyBorder="0" applyAlignment="0" applyProtection="0"/>
    <xf numFmtId="0" fontId="7" fillId="58" borderId="14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81" fillId="68" borderId="8" applyNumberFormat="0" applyAlignment="0" applyProtection="0"/>
    <xf numFmtId="0" fontId="7" fillId="0" borderId="0">
      <alignment vertical="top" wrapText="1"/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9" borderId="0" applyNumberFormat="0" applyBorder="0" applyAlignment="0" applyProtection="0"/>
    <xf numFmtId="0" fontId="7" fillId="35" borderId="0" applyNumberFormat="0" applyBorder="0" applyAlignment="0" applyProtection="0"/>
    <xf numFmtId="0" fontId="7" fillId="30" borderId="0" applyNumberFormat="0" applyBorder="0" applyAlignment="0" applyProtection="0"/>
    <xf numFmtId="0" fontId="7" fillId="36" borderId="0" applyNumberFormat="0" applyBorder="0" applyAlignment="0" applyProtection="0"/>
    <xf numFmtId="0" fontId="7" fillId="31" borderId="0" applyNumberFormat="0" applyBorder="0" applyAlignment="0" applyProtection="0"/>
    <xf numFmtId="0" fontId="7" fillId="37" borderId="0" applyNumberFormat="0" applyBorder="0" applyAlignment="0" applyProtection="0"/>
    <xf numFmtId="0" fontId="7" fillId="32" borderId="0" applyNumberFormat="0" applyBorder="0" applyAlignment="0" applyProtection="0"/>
    <xf numFmtId="0" fontId="7" fillId="38" borderId="0" applyNumberFormat="0" applyBorder="0" applyAlignment="0" applyProtection="0"/>
    <xf numFmtId="0" fontId="7" fillId="33" borderId="0" applyNumberFormat="0" applyBorder="0" applyAlignment="0" applyProtection="0"/>
    <xf numFmtId="0" fontId="7" fillId="39" borderId="0" applyNumberFormat="0" applyBorder="0" applyAlignment="0" applyProtection="0"/>
    <xf numFmtId="0" fontId="7" fillId="34" borderId="0" applyNumberFormat="0" applyBorder="0" applyAlignment="0" applyProtection="0"/>
    <xf numFmtId="0" fontId="7" fillId="40" borderId="0" applyNumberFormat="0" applyBorder="0" applyAlignment="0" applyProtection="0"/>
    <xf numFmtId="0" fontId="7" fillId="0" borderId="0"/>
    <xf numFmtId="0" fontId="7" fillId="0" borderId="0"/>
    <xf numFmtId="0" fontId="7" fillId="58" borderId="14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1" fillId="96" borderId="8" applyNumberFormat="0" applyAlignment="0" applyProtection="0"/>
    <xf numFmtId="164" fontId="7" fillId="0" borderId="0" applyFont="0" applyFill="0" applyBorder="0" applyAlignment="0" applyProtection="0"/>
    <xf numFmtId="0" fontId="7" fillId="58" borderId="14" applyNumberFormat="0" applyFont="0" applyAlignment="0" applyProtection="0"/>
    <xf numFmtId="0" fontId="7" fillId="29" borderId="0" applyNumberFormat="0" applyBorder="0" applyAlignment="0" applyProtection="0"/>
    <xf numFmtId="0" fontId="7" fillId="35" borderId="0" applyNumberFormat="0" applyBorder="0" applyAlignment="0" applyProtection="0"/>
    <xf numFmtId="0" fontId="7" fillId="30" borderId="0" applyNumberFormat="0" applyBorder="0" applyAlignment="0" applyProtection="0"/>
    <xf numFmtId="0" fontId="7" fillId="36" borderId="0" applyNumberFormat="0" applyBorder="0" applyAlignment="0" applyProtection="0"/>
    <xf numFmtId="0" fontId="7" fillId="31" borderId="0" applyNumberFormat="0" applyBorder="0" applyAlignment="0" applyProtection="0"/>
    <xf numFmtId="0" fontId="7" fillId="37" borderId="0" applyNumberFormat="0" applyBorder="0" applyAlignment="0" applyProtection="0"/>
    <xf numFmtId="0" fontId="7" fillId="32" borderId="0" applyNumberFormat="0" applyBorder="0" applyAlignment="0" applyProtection="0"/>
    <xf numFmtId="0" fontId="7" fillId="38" borderId="0" applyNumberFormat="0" applyBorder="0" applyAlignment="0" applyProtection="0"/>
    <xf numFmtId="0" fontId="7" fillId="33" borderId="0" applyNumberFormat="0" applyBorder="0" applyAlignment="0" applyProtection="0"/>
    <xf numFmtId="0" fontId="7" fillId="39" borderId="0" applyNumberFormat="0" applyBorder="0" applyAlignment="0" applyProtection="0"/>
    <xf numFmtId="0" fontId="7" fillId="34" borderId="0" applyNumberFormat="0" applyBorder="0" applyAlignment="0" applyProtection="0"/>
    <xf numFmtId="0" fontId="7" fillId="40" borderId="0" applyNumberFormat="0" applyBorder="0" applyAlignment="0" applyProtection="0"/>
    <xf numFmtId="0" fontId="7" fillId="0" borderId="0"/>
    <xf numFmtId="164" fontId="85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58" borderId="14" applyNumberFormat="0" applyFont="0" applyAlignment="0" applyProtection="0"/>
    <xf numFmtId="0" fontId="7" fillId="29" borderId="0" applyNumberFormat="0" applyBorder="0" applyAlignment="0" applyProtection="0"/>
    <xf numFmtId="0" fontId="7" fillId="35" borderId="0" applyNumberFormat="0" applyBorder="0" applyAlignment="0" applyProtection="0"/>
    <xf numFmtId="0" fontId="7" fillId="41" borderId="0" applyNumberFormat="0" applyBorder="0" applyAlignment="0" applyProtection="0"/>
    <xf numFmtId="0" fontId="7" fillId="0" borderId="0"/>
    <xf numFmtId="0" fontId="7" fillId="30" borderId="0" applyNumberFormat="0" applyBorder="0" applyAlignment="0" applyProtection="0"/>
    <xf numFmtId="0" fontId="7" fillId="36" borderId="0" applyNumberFormat="0" applyBorder="0" applyAlignment="0" applyProtection="0"/>
    <xf numFmtId="0" fontId="7" fillId="42" borderId="0" applyNumberFormat="0" applyBorder="0" applyAlignment="0" applyProtection="0"/>
    <xf numFmtId="0" fontId="7" fillId="31" borderId="0" applyNumberFormat="0" applyBorder="0" applyAlignment="0" applyProtection="0"/>
    <xf numFmtId="0" fontId="7" fillId="37" borderId="0" applyNumberFormat="0" applyBorder="0" applyAlignment="0" applyProtection="0"/>
    <xf numFmtId="0" fontId="7" fillId="43" borderId="0" applyNumberFormat="0" applyBorder="0" applyAlignment="0" applyProtection="0"/>
    <xf numFmtId="0" fontId="7" fillId="32" borderId="0" applyNumberFormat="0" applyBorder="0" applyAlignment="0" applyProtection="0"/>
    <xf numFmtId="0" fontId="7" fillId="38" borderId="0" applyNumberFormat="0" applyBorder="0" applyAlignment="0" applyProtection="0"/>
    <xf numFmtId="0" fontId="7" fillId="44" borderId="0" applyNumberFormat="0" applyBorder="0" applyAlignment="0" applyProtection="0"/>
    <xf numFmtId="0" fontId="7" fillId="33" borderId="0" applyNumberFormat="0" applyBorder="0" applyAlignment="0" applyProtection="0"/>
    <xf numFmtId="0" fontId="7" fillId="39" borderId="0" applyNumberFormat="0" applyBorder="0" applyAlignment="0" applyProtection="0"/>
    <xf numFmtId="0" fontId="7" fillId="45" borderId="0" applyNumberFormat="0" applyBorder="0" applyAlignment="0" applyProtection="0"/>
    <xf numFmtId="0" fontId="7" fillId="34" borderId="0" applyNumberFormat="0" applyBorder="0" applyAlignment="0" applyProtection="0"/>
    <xf numFmtId="0" fontId="7" fillId="40" borderId="0" applyNumberFormat="0" applyBorder="0" applyAlignment="0" applyProtection="0"/>
    <xf numFmtId="0" fontId="7" fillId="46" borderId="0" applyNumberFormat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58" borderId="14" applyNumberFormat="0" applyFont="0" applyAlignment="0" applyProtection="0"/>
    <xf numFmtId="0" fontId="7" fillId="29" borderId="0" applyNumberFormat="0" applyBorder="0" applyAlignment="0" applyProtection="0"/>
    <xf numFmtId="0" fontId="7" fillId="35" borderId="0" applyNumberFormat="0" applyBorder="0" applyAlignment="0" applyProtection="0"/>
    <xf numFmtId="0" fontId="7" fillId="30" borderId="0" applyNumberFormat="0" applyBorder="0" applyAlignment="0" applyProtection="0"/>
    <xf numFmtId="0" fontId="7" fillId="36" borderId="0" applyNumberFormat="0" applyBorder="0" applyAlignment="0" applyProtection="0"/>
    <xf numFmtId="0" fontId="7" fillId="31" borderId="0" applyNumberFormat="0" applyBorder="0" applyAlignment="0" applyProtection="0"/>
    <xf numFmtId="0" fontId="7" fillId="37" borderId="0" applyNumberFormat="0" applyBorder="0" applyAlignment="0" applyProtection="0"/>
    <xf numFmtId="0" fontId="7" fillId="32" borderId="0" applyNumberFormat="0" applyBorder="0" applyAlignment="0" applyProtection="0"/>
    <xf numFmtId="0" fontId="7" fillId="38" borderId="0" applyNumberFormat="0" applyBorder="0" applyAlignment="0" applyProtection="0"/>
    <xf numFmtId="0" fontId="7" fillId="33" borderId="0" applyNumberFormat="0" applyBorder="0" applyAlignment="0" applyProtection="0"/>
    <xf numFmtId="0" fontId="7" fillId="39" borderId="0" applyNumberFormat="0" applyBorder="0" applyAlignment="0" applyProtection="0"/>
    <xf numFmtId="0" fontId="7" fillId="34" borderId="0" applyNumberFormat="0" applyBorder="0" applyAlignment="0" applyProtection="0"/>
    <xf numFmtId="0" fontId="7" fillId="4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81" fillId="68" borderId="8" applyNumberFormat="0" applyAlignment="0" applyProtection="0"/>
    <xf numFmtId="164" fontId="16" fillId="0" borderId="0" applyFont="0" applyFill="0" applyBorder="0" applyAlignment="0" applyProtection="0"/>
    <xf numFmtId="164" fontId="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4" fontId="8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58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9" fillId="0" borderId="0" applyFont="0" applyFill="0" applyBorder="0" applyAlignment="0" applyProtection="0"/>
    <xf numFmtId="0" fontId="125" fillId="68" borderId="59" applyNumberFormat="0" applyAlignment="0" applyProtection="0"/>
    <xf numFmtId="0" fontId="44" fillId="7" borderId="59" applyNumberFormat="0" applyAlignment="0" applyProtection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84" fontId="23" fillId="64" borderId="8" applyNumberFormat="0">
      <alignment vertical="center"/>
    </xf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0" fontId="92" fillId="81" borderId="8" applyNumberFormat="0" applyAlignment="0" applyProtection="0"/>
    <xf numFmtId="0" fontId="92" fillId="81" borderId="8" applyNumberFormat="0" applyAlignment="0" applyProtection="0"/>
    <xf numFmtId="0" fontId="92" fillId="81" borderId="8" applyNumberFormat="0" applyAlignment="0" applyProtection="0"/>
    <xf numFmtId="0" fontId="92" fillId="81" borderId="8" applyNumberFormat="0" applyAlignment="0" applyProtection="0"/>
    <xf numFmtId="0" fontId="92" fillId="81" borderId="8" applyNumberFormat="0" applyAlignment="0" applyProtection="0"/>
    <xf numFmtId="0" fontId="92" fillId="81" borderId="8" applyNumberFormat="0" applyAlignment="0" applyProtection="0"/>
    <xf numFmtId="0" fontId="92" fillId="81" borderId="8" applyNumberFormat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81" fillId="68" borderId="8" applyNumberFormat="0" applyAlignment="0" applyProtection="0"/>
    <xf numFmtId="0" fontId="81" fillId="68" borderId="8" applyNumberFormat="0" applyAlignment="0" applyProtection="0"/>
    <xf numFmtId="0" fontId="81" fillId="68" borderId="8" applyNumberFormat="0" applyAlignment="0" applyProtection="0"/>
    <xf numFmtId="0" fontId="81" fillId="68" borderId="8" applyNumberFormat="0" applyAlignment="0" applyProtection="0"/>
    <xf numFmtId="0" fontId="81" fillId="68" borderId="8" applyNumberFormat="0" applyAlignment="0" applyProtection="0"/>
    <xf numFmtId="0" fontId="92" fillId="68" borderId="8" applyNumberFormat="0" applyAlignment="0" applyProtection="0"/>
    <xf numFmtId="0" fontId="92" fillId="68" borderId="8" applyNumberFormat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6" fillId="0" borderId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36" borderId="0" applyNumberFormat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0" fontId="5" fillId="39" borderId="0" applyNumberFormat="0" applyBorder="0" applyAlignment="0" applyProtection="0"/>
    <xf numFmtId="0" fontId="5" fillId="40" borderId="0" applyNumberFormat="0" applyBorder="0" applyAlignment="0" applyProtection="0"/>
    <xf numFmtId="0" fontId="92" fillId="81" borderId="83" applyNumberFormat="0" applyAlignment="0" applyProtection="0"/>
    <xf numFmtId="0" fontId="16" fillId="27" borderId="82" applyNumberFormat="0" applyFont="0" applyAlignment="0" applyProtection="0"/>
    <xf numFmtId="0" fontId="92" fillId="81" borderId="83" applyNumberFormat="0" applyAlignment="0" applyProtection="0"/>
    <xf numFmtId="0" fontId="44" fillId="7" borderId="81" applyNumberFormat="0" applyAlignment="0" applyProtection="0"/>
    <xf numFmtId="0" fontId="5" fillId="0" borderId="0"/>
    <xf numFmtId="183" fontId="44" fillId="82" borderId="81" applyNumberFormat="0" applyAlignment="0" applyProtection="0"/>
    <xf numFmtId="183" fontId="44" fillId="82" borderId="81" applyNumberForma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9" fillId="81" borderId="81" applyNumberForma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58" borderId="14" applyNumberFormat="0" applyFont="0" applyAlignment="0" applyProtection="0"/>
    <xf numFmtId="9" fontId="5" fillId="0" borderId="0" applyFont="0" applyFill="0" applyBorder="0" applyAlignment="0" applyProtection="0"/>
    <xf numFmtId="0" fontId="44" fillId="7" borderId="104" applyNumberFormat="0" applyAlignment="0" applyProtection="0"/>
    <xf numFmtId="0" fontId="44" fillId="7" borderId="93" applyNumberFormat="0" applyAlignment="0" applyProtection="0"/>
    <xf numFmtId="164" fontId="5" fillId="0" borderId="0" applyFont="0" applyFill="0" applyBorder="0" applyAlignment="0" applyProtection="0"/>
    <xf numFmtId="0" fontId="81" fillId="0" borderId="87" applyNumberFormat="0" applyFill="0" applyAlignment="0" applyProtection="0"/>
    <xf numFmtId="183" fontId="16" fillId="27" borderId="82" applyNumberFormat="0" applyFont="0" applyAlignment="0" applyProtection="0"/>
    <xf numFmtId="0" fontId="44" fillId="7" borderId="81" applyNumberForma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58" borderId="14" applyNumberFormat="0" applyFont="0" applyAlignment="0" applyProtection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31" borderId="0" applyNumberFormat="0" applyBorder="0" applyAlignment="0" applyProtection="0"/>
    <xf numFmtId="0" fontId="5" fillId="37" borderId="0" applyNumberFormat="0" applyBorder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5" fillId="33" borderId="0" applyNumberFormat="0" applyBorder="0" applyAlignment="0" applyProtection="0"/>
    <xf numFmtId="0" fontId="5" fillId="39" borderId="0" applyNumberFormat="0" applyBorder="0" applyAlignment="0" applyProtection="0"/>
    <xf numFmtId="0" fontId="5" fillId="34" borderId="0" applyNumberFormat="0" applyBorder="0" applyAlignment="0" applyProtection="0"/>
    <xf numFmtId="0" fontId="5" fillId="40" borderId="0" applyNumberFormat="0" applyBorder="0" applyAlignment="0" applyProtection="0"/>
    <xf numFmtId="0" fontId="5" fillId="0" borderId="0"/>
    <xf numFmtId="0" fontId="5" fillId="0" borderId="0"/>
    <xf numFmtId="183" fontId="81" fillId="0" borderId="87" applyNumberFormat="0" applyFill="0" applyAlignment="0" applyProtection="0"/>
    <xf numFmtId="183" fontId="81" fillId="0" borderId="87" applyNumberFormat="0" applyFill="0" applyAlignment="0" applyProtection="0"/>
    <xf numFmtId="0" fontId="81" fillId="0" borderId="87" applyNumberFormat="0" applyFill="0" applyAlignment="0" applyProtection="0"/>
    <xf numFmtId="0" fontId="92" fillId="68" borderId="83" applyNumberFormat="0" applyAlignment="0" applyProtection="0"/>
    <xf numFmtId="0" fontId="48" fillId="86" borderId="86" applyNumberFormat="0" applyFont="0" applyBorder="0" applyAlignment="0">
      <alignment vertical="top"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5" fillId="7" borderId="81" applyNumberFormat="0" applyAlignment="0" applyProtection="0"/>
    <xf numFmtId="183" fontId="44" fillId="82" borderId="81" applyNumberFormat="0" applyAlignment="0" applyProtection="0"/>
    <xf numFmtId="0" fontId="44" fillId="7" borderId="81" applyNumberForma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" fontId="144" fillId="79" borderId="98" applyNumberFormat="0" applyProtection="0">
      <alignment vertical="center"/>
    </xf>
    <xf numFmtId="0" fontId="81" fillId="0" borderId="87" applyNumberFormat="0" applyFill="0" applyAlignment="0" applyProtection="0"/>
    <xf numFmtId="0" fontId="81" fillId="0" borderId="87" applyNumberFormat="0" applyFill="0" applyAlignment="0" applyProtection="0"/>
    <xf numFmtId="0" fontId="81" fillId="0" borderId="87" applyNumberFormat="0" applyFill="0" applyAlignment="0" applyProtection="0"/>
    <xf numFmtId="0" fontId="20" fillId="0" borderId="84" applyNumberFormat="0" applyFill="0" applyAlignment="0" applyProtection="0"/>
    <xf numFmtId="0" fontId="20" fillId="0" borderId="84" applyNumberFormat="0" applyFill="0" applyAlignment="0" applyProtection="0"/>
    <xf numFmtId="183" fontId="81" fillId="0" borderId="87" applyNumberFormat="0" applyFill="0" applyAlignment="0" applyProtection="0"/>
    <xf numFmtId="183" fontId="81" fillId="0" borderId="87" applyNumberFormat="0" applyFill="0" applyAlignment="0" applyProtection="0"/>
    <xf numFmtId="0" fontId="81" fillId="0" borderId="87" applyNumberFormat="0" applyFill="0" applyAlignment="0" applyProtection="0"/>
    <xf numFmtId="0" fontId="49" fillId="0" borderId="87" applyNumberFormat="0" applyFill="0" applyAlignment="0" applyProtection="0"/>
    <xf numFmtId="0" fontId="49" fillId="0" borderId="84" applyNumberFormat="0" applyFill="0" applyAlignment="0" applyProtection="0"/>
    <xf numFmtId="0" fontId="49" fillId="0" borderId="84" applyNumberFormat="0" applyFill="0" applyAlignment="0" applyProtection="0"/>
    <xf numFmtId="183" fontId="81" fillId="0" borderId="87" applyNumberFormat="0" applyFill="0" applyAlignment="0" applyProtection="0"/>
    <xf numFmtId="0" fontId="81" fillId="0" borderId="87" applyNumberFormat="0" applyFill="0" applyAlignment="0" applyProtection="0"/>
    <xf numFmtId="0" fontId="81" fillId="0" borderId="87" applyNumberFormat="0" applyFill="0" applyAlignment="0" applyProtection="0"/>
    <xf numFmtId="0" fontId="81" fillId="0" borderId="87" applyNumberFormat="0" applyFill="0" applyAlignment="0" applyProtection="0"/>
    <xf numFmtId="0" fontId="81" fillId="0" borderId="87" applyNumberFormat="0" applyFill="0" applyAlignment="0" applyProtection="0"/>
    <xf numFmtId="0" fontId="81" fillId="0" borderId="87" applyNumberFormat="0" applyFill="0" applyAlignment="0" applyProtection="0"/>
    <xf numFmtId="0" fontId="92" fillId="68" borderId="83" applyNumberFormat="0" applyAlignment="0" applyProtection="0"/>
    <xf numFmtId="0" fontId="81" fillId="68" borderId="83" applyNumberFormat="0" applyAlignment="0" applyProtection="0"/>
    <xf numFmtId="0" fontId="81" fillId="68" borderId="83" applyNumberFormat="0" applyAlignment="0" applyProtection="0"/>
    <xf numFmtId="0" fontId="16" fillId="27" borderId="82" applyNumberFormat="0" applyFont="0" applyAlignment="0" applyProtection="0"/>
    <xf numFmtId="0" fontId="124" fillId="0" borderId="57" applyNumberFormat="0" applyBorder="0" applyProtection="0">
      <alignment horizontal="center"/>
    </xf>
    <xf numFmtId="0" fontId="19" fillId="27" borderId="82" applyNumberFormat="0" applyFont="0" applyAlignment="0" applyProtection="0"/>
    <xf numFmtId="183" fontId="16" fillId="27" borderId="82" applyNumberFormat="0" applyFont="0" applyAlignment="0" applyProtection="0"/>
    <xf numFmtId="183" fontId="16" fillId="27" borderId="82" applyNumberFormat="0" applyFont="0" applyAlignment="0" applyProtection="0"/>
    <xf numFmtId="183" fontId="16" fillId="27" borderId="82" applyNumberFormat="0" applyFont="0" applyAlignment="0" applyProtection="0"/>
    <xf numFmtId="0" fontId="16" fillId="27" borderId="82" applyNumberFormat="0" applyFont="0" applyAlignment="0" applyProtection="0"/>
    <xf numFmtId="0" fontId="16" fillId="27" borderId="82" applyNumberFormat="0" applyFont="0" applyAlignment="0" applyProtection="0"/>
    <xf numFmtId="183" fontId="16" fillId="27" borderId="82" applyNumberFormat="0" applyFont="0" applyAlignment="0" applyProtection="0"/>
    <xf numFmtId="183" fontId="16" fillId="27" borderId="82" applyNumberFormat="0" applyFont="0" applyAlignment="0" applyProtection="0"/>
    <xf numFmtId="183" fontId="16" fillId="27" borderId="82" applyNumberFormat="0" applyFont="0" applyAlignment="0" applyProtection="0"/>
    <xf numFmtId="0" fontId="124" fillId="0" borderId="57" applyNumberFormat="0" applyBorder="0" applyProtection="0">
      <alignment horizontal="center"/>
    </xf>
    <xf numFmtId="0" fontId="124" fillId="0" borderId="57" applyNumberFormat="0" applyBorder="0" applyProtection="0">
      <alignment horizontal="center"/>
    </xf>
    <xf numFmtId="0" fontId="124" fillId="0" borderId="57" applyNumberFormat="0" applyBorder="0" applyProtection="0">
      <alignment horizontal="center"/>
    </xf>
    <xf numFmtId="0" fontId="124" fillId="0" borderId="57" applyNumberFormat="0" applyBorder="0" applyProtection="0">
      <alignment horizontal="center"/>
    </xf>
    <xf numFmtId="0" fontId="124" fillId="0" borderId="57" applyNumberFormat="0" applyBorder="0" applyProtection="0">
      <alignment horizontal="center"/>
    </xf>
    <xf numFmtId="0" fontId="124" fillId="0" borderId="57" applyNumberFormat="0" applyBorder="0" applyProtection="0">
      <alignment horizontal="center"/>
    </xf>
    <xf numFmtId="0" fontId="124" fillId="0" borderId="57" applyNumberFormat="0" applyBorder="0" applyProtection="0">
      <alignment horizontal="center"/>
    </xf>
    <xf numFmtId="0" fontId="81" fillId="68" borderId="106" applyNumberFormat="0" applyAlignment="0" applyProtection="0"/>
    <xf numFmtId="0" fontId="49" fillId="0" borderId="96" applyNumberFormat="0" applyFill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81" fillId="0" borderId="97" applyNumberFormat="0" applyFill="0" applyAlignment="0" applyProtection="0"/>
    <xf numFmtId="4" fontId="47" fillId="82" borderId="99" applyNumberFormat="0" applyProtection="0">
      <alignment vertical="center"/>
    </xf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0" fontId="140" fillId="7" borderId="93" applyNumberFormat="0" applyAlignment="0" applyProtection="0"/>
    <xf numFmtId="0" fontId="49" fillId="0" borderId="96" applyNumberFormat="0" applyFill="0" applyAlignment="0" applyProtection="0"/>
    <xf numFmtId="183" fontId="44" fillId="82" borderId="104" applyNumberFormat="0" applyAlignment="0" applyProtection="0"/>
    <xf numFmtId="0" fontId="81" fillId="68" borderId="106" applyNumberFormat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44" fillId="7" borderId="81" applyNumberFormat="0" applyAlignment="0" applyProtection="0"/>
    <xf numFmtId="0" fontId="44" fillId="7" borderId="81" applyNumberFormat="0" applyAlignment="0" applyProtection="0"/>
    <xf numFmtId="0" fontId="105" fillId="23" borderId="81" applyNumberFormat="0" applyAlignment="0" applyProtection="0"/>
    <xf numFmtId="0" fontId="105" fillId="23" borderId="81" applyNumberFormat="0" applyAlignment="0" applyProtection="0"/>
    <xf numFmtId="0" fontId="44" fillId="7" borderId="81" applyNumberFormat="0" applyAlignment="0" applyProtection="0"/>
    <xf numFmtId="0" fontId="44" fillId="7" borderId="81" applyNumberForma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4" fontId="23" fillId="64" borderId="83" applyNumberFormat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3" fontId="44" fillId="82" borderId="81" applyNumberFormat="0" applyAlignment="0" applyProtection="0"/>
    <xf numFmtId="183" fontId="44" fillId="82" borderId="81" applyNumberFormat="0" applyAlignment="0" applyProtection="0"/>
    <xf numFmtId="0" fontId="44" fillId="7" borderId="81" applyNumberFormat="0" applyAlignment="0" applyProtection="0"/>
    <xf numFmtId="183" fontId="44" fillId="82" borderId="81" applyNumberFormat="0" applyAlignment="0" applyProtection="0"/>
    <xf numFmtId="183" fontId="44" fillId="82" borderId="81" applyNumberForma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5" fillId="68" borderId="104" applyNumberForma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1" fillId="68" borderId="81" applyNumberFormat="0" applyAlignment="0" applyProtection="0"/>
    <xf numFmtId="0" fontId="125" fillId="68" borderId="81" applyNumberFormat="0" applyAlignment="0" applyProtection="0"/>
    <xf numFmtId="0" fontId="125" fillId="68" borderId="81" applyNumberFormat="0" applyAlignment="0" applyProtection="0"/>
    <xf numFmtId="0" fontId="125" fillId="68" borderId="81" applyNumberFormat="0" applyAlignment="0" applyProtection="0"/>
    <xf numFmtId="0" fontId="125" fillId="68" borderId="81" applyNumberFormat="0" applyAlignment="0" applyProtection="0"/>
    <xf numFmtId="0" fontId="125" fillId="68" borderId="81" applyNumberFormat="0" applyAlignment="0" applyProtection="0"/>
    <xf numFmtId="0" fontId="89" fillId="81" borderId="81" applyNumberFormat="0" applyAlignment="0" applyProtection="0"/>
    <xf numFmtId="0" fontId="5" fillId="0" borderId="0"/>
    <xf numFmtId="0" fontId="5" fillId="0" borderId="0"/>
    <xf numFmtId="0" fontId="89" fillId="81" borderId="81" applyNumberFormat="0" applyAlignment="0" applyProtection="0"/>
    <xf numFmtId="0" fontId="89" fillId="81" borderId="81" applyNumberFormat="0" applyAlignment="0" applyProtection="0"/>
    <xf numFmtId="0" fontId="89" fillId="81" borderId="81" applyNumberFormat="0" applyAlignment="0" applyProtection="0"/>
    <xf numFmtId="0" fontId="89" fillId="81" borderId="81" applyNumberFormat="0" applyAlignment="0" applyProtection="0"/>
    <xf numFmtId="0" fontId="89" fillId="81" borderId="81" applyNumberFormat="0" applyAlignment="0" applyProtection="0"/>
    <xf numFmtId="0" fontId="89" fillId="81" borderId="81" applyNumberForma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4" fillId="0" borderId="57" applyNumberFormat="0" applyBorder="0" applyProtection="0">
      <alignment horizontal="center"/>
    </xf>
    <xf numFmtId="0" fontId="124" fillId="0" borderId="57" applyNumberFormat="0" applyBorder="0" applyProtection="0">
      <alignment horizont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4" fillId="0" borderId="57" applyNumberFormat="0" applyBorder="0" applyProtection="0">
      <alignment horizontal="center"/>
    </xf>
    <xf numFmtId="0" fontId="124" fillId="0" borderId="57" applyNumberFormat="0" applyBorder="0" applyProtection="0">
      <alignment horizontal="center"/>
    </xf>
    <xf numFmtId="183" fontId="16" fillId="27" borderId="94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0" fontId="124" fillId="0" borderId="57" applyNumberFormat="0" applyBorder="0" applyProtection="0">
      <alignment horizontal="center"/>
    </xf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9" fontId="5" fillId="0" borderId="0" applyFont="0" applyFill="0" applyBorder="0" applyAlignment="0" applyProtection="0"/>
    <xf numFmtId="184" fontId="23" fillId="64" borderId="95" applyNumberFormat="0">
      <alignment vertical="center"/>
    </xf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6" fillId="27" borderId="94" applyNumberFormat="0" applyFont="0" applyAlignment="0" applyProtection="0"/>
    <xf numFmtId="0" fontId="49" fillId="0" borderId="84" applyNumberFormat="0" applyFill="0" applyAlignment="0" applyProtection="0"/>
    <xf numFmtId="0" fontId="81" fillId="68" borderId="83" applyNumberForma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6" fillId="27" borderId="82" applyNumberFormat="0" applyFont="0" applyAlignment="0" applyProtection="0"/>
    <xf numFmtId="0" fontId="16" fillId="27" borderId="82" applyNumberFormat="0" applyFont="0" applyAlignment="0" applyProtection="0"/>
    <xf numFmtId="0" fontId="44" fillId="7" borderId="81" applyNumberFormat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101" fillId="68" borderId="104" applyNumberFormat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31" borderId="0" applyNumberFormat="0" applyBorder="0" applyAlignment="0" applyProtection="0"/>
    <xf numFmtId="0" fontId="5" fillId="37" borderId="0" applyNumberFormat="0" applyBorder="0" applyAlignment="0" applyProtection="0"/>
    <xf numFmtId="183" fontId="81" fillId="0" borderId="97" applyNumberFormat="0" applyFill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5" fillId="33" borderId="0" applyNumberFormat="0" applyBorder="0" applyAlignment="0" applyProtection="0"/>
    <xf numFmtId="0" fontId="5" fillId="39" borderId="0" applyNumberFormat="0" applyBorder="0" applyAlignment="0" applyProtection="0"/>
    <xf numFmtId="0" fontId="5" fillId="34" borderId="0" applyNumberFormat="0" applyBorder="0" applyAlignment="0" applyProtection="0"/>
    <xf numFmtId="0" fontId="5" fillId="40" borderId="0" applyNumberFormat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44" fillId="7" borderId="104" applyNumberFormat="0" applyAlignment="0" applyProtection="0"/>
    <xf numFmtId="0" fontId="5" fillId="0" borderId="0"/>
    <xf numFmtId="164" fontId="16" fillId="0" borderId="0" applyFont="0" applyFill="0" applyBorder="0" applyAlignment="0" applyProtection="0"/>
    <xf numFmtId="0" fontId="5" fillId="0" borderId="0"/>
    <xf numFmtId="164" fontId="85" fillId="0" borderId="0" applyFont="0" applyFill="0" applyBorder="0" applyAlignment="0" applyProtection="0"/>
    <xf numFmtId="0" fontId="5" fillId="0" borderId="0"/>
    <xf numFmtId="0" fontId="5" fillId="58" borderId="14" applyNumberFormat="0" applyFont="0" applyAlignment="0" applyProtection="0"/>
    <xf numFmtId="0" fontId="5" fillId="0" borderId="0"/>
    <xf numFmtId="0" fontId="19" fillId="27" borderId="82" applyNumberFormat="0" applyFont="0" applyAlignment="0" applyProtection="0"/>
    <xf numFmtId="0" fontId="5" fillId="0" borderId="0"/>
    <xf numFmtId="0" fontId="5" fillId="0" borderId="0"/>
    <xf numFmtId="183" fontId="16" fillId="27" borderId="82" applyNumberFormat="0" applyFont="0" applyAlignment="0" applyProtection="0"/>
    <xf numFmtId="0" fontId="5" fillId="58" borderId="14" applyNumberFormat="0" applyFont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44" fontId="5" fillId="0" borderId="0" applyFont="0" applyFill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44" fontId="17" fillId="0" borderId="0" applyFont="0" applyFill="0" applyBorder="0" applyAlignment="0" applyProtection="0"/>
    <xf numFmtId="0" fontId="5" fillId="31" borderId="0" applyNumberFormat="0" applyBorder="0" applyAlignment="0" applyProtection="0"/>
    <xf numFmtId="0" fontId="5" fillId="37" borderId="0" applyNumberFormat="0" applyBorder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5" fillId="33" borderId="0" applyNumberFormat="0" applyBorder="0" applyAlignment="0" applyProtection="0"/>
    <xf numFmtId="0" fontId="5" fillId="39" borderId="0" applyNumberFormat="0" applyBorder="0" applyAlignment="0" applyProtection="0"/>
    <xf numFmtId="0" fontId="5" fillId="34" borderId="0" applyNumberFormat="0" applyBorder="0" applyAlignment="0" applyProtection="0"/>
    <xf numFmtId="0" fontId="5" fillId="40" borderId="0" applyNumberFormat="0" applyBorder="0" applyAlignment="0" applyProtection="0"/>
    <xf numFmtId="0" fontId="5" fillId="0" borderId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94" fontId="5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5" fillId="0" borderId="0"/>
    <xf numFmtId="0" fontId="5" fillId="0" borderId="0"/>
    <xf numFmtId="0" fontId="92" fillId="81" borderId="83" applyNumberFormat="0" applyAlignment="0" applyProtection="0"/>
    <xf numFmtId="0" fontId="16" fillId="27" borderId="82" applyNumberFormat="0" applyFont="0" applyAlignment="0" applyProtection="0"/>
    <xf numFmtId="0" fontId="5" fillId="0" borderId="0"/>
    <xf numFmtId="44" fontId="5" fillId="0" borderId="0" applyFont="0" applyFill="0" applyBorder="0" applyAlignment="0" applyProtection="0"/>
    <xf numFmtId="0" fontId="5" fillId="58" borderId="14" applyNumberFormat="0" applyFont="0" applyAlignment="0" applyProtection="0"/>
    <xf numFmtId="0" fontId="5" fillId="0" borderId="0"/>
    <xf numFmtId="44" fontId="5" fillId="0" borderId="0" applyFont="0" applyFill="0" applyBorder="0" applyAlignment="0" applyProtection="0"/>
    <xf numFmtId="0" fontId="5" fillId="58" borderId="14" applyNumberFormat="0" applyFont="0" applyAlignment="0" applyProtection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31" borderId="0" applyNumberFormat="0" applyBorder="0" applyAlignment="0" applyProtection="0"/>
    <xf numFmtId="0" fontId="5" fillId="37" borderId="0" applyNumberFormat="0" applyBorder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5" fillId="33" borderId="0" applyNumberFormat="0" applyBorder="0" applyAlignment="0" applyProtection="0"/>
    <xf numFmtId="0" fontId="5" fillId="39" borderId="0" applyNumberFormat="0" applyBorder="0" applyAlignment="0" applyProtection="0"/>
    <xf numFmtId="0" fontId="5" fillId="34" borderId="0" applyNumberFormat="0" applyBorder="0" applyAlignment="0" applyProtection="0"/>
    <xf numFmtId="0" fontId="5" fillId="4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58" borderId="14" applyNumberFormat="0" applyFont="0" applyAlignment="0" applyProtection="0"/>
    <xf numFmtId="183" fontId="44" fillId="82" borderId="93" applyNumberFormat="0" applyAlignment="0" applyProtection="0"/>
    <xf numFmtId="0" fontId="16" fillId="27" borderId="82" applyNumberFormat="0" applyFont="0" applyAlignment="0" applyProtection="0"/>
    <xf numFmtId="205" fontId="47" fillId="0" borderId="85" applyNumberFormat="0" applyFill="0" applyBorder="0" applyAlignment="0" applyProtection="0"/>
    <xf numFmtId="183" fontId="44" fillId="82" borderId="93" applyNumberFormat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58" borderId="14" applyNumberFormat="0" applyFont="0" applyAlignment="0" applyProtection="0"/>
    <xf numFmtId="0" fontId="5" fillId="0" borderId="0"/>
    <xf numFmtId="0" fontId="5" fillId="0" borderId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31" borderId="0" applyNumberFormat="0" applyBorder="0" applyAlignment="0" applyProtection="0"/>
    <xf numFmtId="0" fontId="5" fillId="37" borderId="0" applyNumberFormat="0" applyBorder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5" fillId="33" borderId="0" applyNumberFormat="0" applyBorder="0" applyAlignment="0" applyProtection="0"/>
    <xf numFmtId="0" fontId="5" fillId="39" borderId="0" applyNumberFormat="0" applyBorder="0" applyAlignment="0" applyProtection="0"/>
    <xf numFmtId="0" fontId="5" fillId="34" borderId="0" applyNumberFormat="0" applyBorder="0" applyAlignment="0" applyProtection="0"/>
    <xf numFmtId="0" fontId="5" fillId="40" borderId="0" applyNumberFormat="0" applyBorder="0" applyAlignment="0" applyProtection="0"/>
    <xf numFmtId="0" fontId="5" fillId="0" borderId="0"/>
    <xf numFmtId="0" fontId="5" fillId="58" borderId="14" applyNumberFormat="0" applyFont="0" applyAlignment="0" applyProtection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31" borderId="0" applyNumberFormat="0" applyBorder="0" applyAlignment="0" applyProtection="0"/>
    <xf numFmtId="0" fontId="5" fillId="37" borderId="0" applyNumberFormat="0" applyBorder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5" fillId="33" borderId="0" applyNumberFormat="0" applyBorder="0" applyAlignment="0" applyProtection="0"/>
    <xf numFmtId="0" fontId="5" fillId="39" borderId="0" applyNumberFormat="0" applyBorder="0" applyAlignment="0" applyProtection="0"/>
    <xf numFmtId="0" fontId="5" fillId="34" borderId="0" applyNumberFormat="0" applyBorder="0" applyAlignment="0" applyProtection="0"/>
    <xf numFmtId="0" fontId="5" fillId="4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58" borderId="14" applyNumberFormat="0" applyFont="0" applyAlignment="0" applyProtection="0"/>
    <xf numFmtId="0" fontId="5" fillId="0" borderId="0"/>
    <xf numFmtId="44" fontId="5" fillId="0" borderId="0" applyFont="0" applyFill="0" applyBorder="0" applyAlignment="0" applyProtection="0"/>
    <xf numFmtId="0" fontId="5" fillId="58" borderId="14" applyNumberFormat="0" applyFont="0" applyAlignment="0" applyProtection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31" borderId="0" applyNumberFormat="0" applyBorder="0" applyAlignment="0" applyProtection="0"/>
    <xf numFmtId="0" fontId="5" fillId="37" borderId="0" applyNumberFormat="0" applyBorder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5" fillId="33" borderId="0" applyNumberFormat="0" applyBorder="0" applyAlignment="0" applyProtection="0"/>
    <xf numFmtId="0" fontId="5" fillId="39" borderId="0" applyNumberFormat="0" applyBorder="0" applyAlignment="0" applyProtection="0"/>
    <xf numFmtId="0" fontId="5" fillId="34" borderId="0" applyNumberFormat="0" applyBorder="0" applyAlignment="0" applyProtection="0"/>
    <xf numFmtId="0" fontId="5" fillId="4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58" borderId="14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92" fillId="81" borderId="83" applyNumberFormat="0" applyAlignment="0" applyProtection="0"/>
    <xf numFmtId="0" fontId="16" fillId="18" borderId="82" applyNumberFormat="0" applyFont="0" applyAlignment="0" applyProtection="0"/>
    <xf numFmtId="0" fontId="92" fillId="81" borderId="83" applyNumberFormat="0" applyAlignment="0" applyProtection="0"/>
    <xf numFmtId="164" fontId="58" fillId="0" borderId="0" applyFont="0" applyFill="0" applyBorder="0" applyAlignment="0" applyProtection="0"/>
    <xf numFmtId="44" fontId="152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152" fillId="0" borderId="0" applyFont="0" applyFill="0" applyBorder="0" applyAlignment="0" applyProtection="0"/>
    <xf numFmtId="164" fontId="152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16" fillId="18" borderId="82" applyNumberFormat="0" applyFont="0" applyAlignment="0" applyProtection="0"/>
    <xf numFmtId="0" fontId="92" fillId="81" borderId="83" applyNumberFormat="0" applyAlignment="0" applyProtection="0"/>
    <xf numFmtId="0" fontId="5" fillId="0" borderId="0"/>
    <xf numFmtId="184" fontId="23" fillId="64" borderId="95" applyNumberFormat="0">
      <alignment vertical="center"/>
    </xf>
    <xf numFmtId="0" fontId="92" fillId="81" borderId="83" applyNumberFormat="0" applyAlignment="0" applyProtection="0"/>
    <xf numFmtId="0" fontId="16" fillId="27" borderId="82" applyNumberFormat="0" applyFont="0" applyAlignment="0" applyProtection="0"/>
    <xf numFmtId="183" fontId="16" fillId="27" borderId="82" applyNumberFormat="0" applyFont="0" applyAlignment="0" applyProtection="0"/>
    <xf numFmtId="0" fontId="124" fillId="0" borderId="57" applyNumberFormat="0" applyBorder="0" applyProtection="0">
      <alignment horizontal="center"/>
    </xf>
    <xf numFmtId="0" fontId="5" fillId="0" borderId="0"/>
    <xf numFmtId="0" fontId="101" fillId="68" borderId="93" applyNumberFormat="0" applyAlignment="0" applyProtection="0"/>
    <xf numFmtId="164" fontId="5" fillId="0" borderId="0" applyFont="0" applyFill="0" applyBorder="0" applyAlignment="0" applyProtection="0"/>
    <xf numFmtId="183" fontId="16" fillId="27" borderId="105" applyNumberFormat="0" applyFont="0" applyAlignment="0" applyProtection="0"/>
    <xf numFmtId="164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5" fillId="0" borderId="0">
      <alignment vertical="top" wrapText="1"/>
      <protection locked="0"/>
    </xf>
    <xf numFmtId="183" fontId="16" fillId="27" borderId="105" applyNumberFormat="0" applyFont="0" applyAlignment="0" applyProtection="0"/>
    <xf numFmtId="164" fontId="16" fillId="0" borderId="0" applyFont="0" applyFill="0" applyBorder="0" applyAlignment="0" applyProtection="0"/>
    <xf numFmtId="0" fontId="5" fillId="0" borderId="0"/>
    <xf numFmtId="0" fontId="81" fillId="68" borderId="106" applyNumberFormat="0" applyAlignment="0" applyProtection="0"/>
    <xf numFmtId="19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9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124" fillId="0" borderId="57" applyNumberFormat="0" applyBorder="0" applyProtection="0">
      <alignment horizontal="center"/>
    </xf>
    <xf numFmtId="194" fontId="5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81" fillId="68" borderId="83" applyNumberFormat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0" fontId="124" fillId="0" borderId="57" applyNumberFormat="0" applyBorder="0" applyProtection="0">
      <alignment horizontal="center"/>
    </xf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89" fillId="81" borderId="93" applyNumberFormat="0" applyAlignment="0" applyProtection="0"/>
    <xf numFmtId="0" fontId="5" fillId="0" borderId="0"/>
    <xf numFmtId="0" fontId="5" fillId="0" borderId="0"/>
    <xf numFmtId="0" fontId="5" fillId="58" borderId="14" applyNumberFormat="0" applyFont="0" applyAlignment="0" applyProtection="0"/>
    <xf numFmtId="0" fontId="101" fillId="68" borderId="81" applyNumberForma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1" fillId="96" borderId="62" applyNumberFormat="0" applyAlignment="0" applyProtection="0"/>
    <xf numFmtId="164" fontId="5" fillId="0" borderId="0" applyFont="0" applyFill="0" applyBorder="0" applyAlignment="0" applyProtection="0"/>
    <xf numFmtId="0" fontId="5" fillId="58" borderId="14" applyNumberFormat="0" applyFont="0" applyAlignment="0" applyProtection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31" borderId="0" applyNumberFormat="0" applyBorder="0" applyAlignment="0" applyProtection="0"/>
    <xf numFmtId="0" fontId="5" fillId="37" borderId="0" applyNumberFormat="0" applyBorder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5" fillId="33" borderId="0" applyNumberFormat="0" applyBorder="0" applyAlignment="0" applyProtection="0"/>
    <xf numFmtId="0" fontId="5" fillId="39" borderId="0" applyNumberFormat="0" applyBorder="0" applyAlignment="0" applyProtection="0"/>
    <xf numFmtId="0" fontId="5" fillId="34" borderId="0" applyNumberFormat="0" applyBorder="0" applyAlignment="0" applyProtection="0"/>
    <xf numFmtId="0" fontId="5" fillId="40" borderId="0" applyNumberFormat="0" applyBorder="0" applyAlignment="0" applyProtection="0"/>
    <xf numFmtId="0" fontId="5" fillId="0" borderId="0"/>
    <xf numFmtId="164" fontId="8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58" borderId="14" applyNumberFormat="0" applyFont="0" applyAlignment="0" applyProtection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41" borderId="0" applyNumberFormat="0" applyBorder="0" applyAlignment="0" applyProtection="0"/>
    <xf numFmtId="0" fontId="5" fillId="0" borderId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42" borderId="0" applyNumberFormat="0" applyBorder="0" applyAlignment="0" applyProtection="0"/>
    <xf numFmtId="0" fontId="5" fillId="31" borderId="0" applyNumberFormat="0" applyBorder="0" applyAlignment="0" applyProtection="0"/>
    <xf numFmtId="0" fontId="5" fillId="37" borderId="0" applyNumberFormat="0" applyBorder="0" applyAlignment="0" applyProtection="0"/>
    <xf numFmtId="0" fontId="5" fillId="43" borderId="0" applyNumberFormat="0" applyBorder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5" fillId="44" borderId="0" applyNumberFormat="0" applyBorder="0" applyAlignment="0" applyProtection="0"/>
    <xf numFmtId="0" fontId="5" fillId="33" borderId="0" applyNumberFormat="0" applyBorder="0" applyAlignment="0" applyProtection="0"/>
    <xf numFmtId="0" fontId="5" fillId="39" borderId="0" applyNumberFormat="0" applyBorder="0" applyAlignment="0" applyProtection="0"/>
    <xf numFmtId="0" fontId="5" fillId="45" borderId="0" applyNumberFormat="0" applyBorder="0" applyAlignment="0" applyProtection="0"/>
    <xf numFmtId="0" fontId="5" fillId="34" borderId="0" applyNumberFormat="0" applyBorder="0" applyAlignment="0" applyProtection="0"/>
    <xf numFmtId="0" fontId="5" fillId="40" borderId="0" applyNumberFormat="0" applyBorder="0" applyAlignment="0" applyProtection="0"/>
    <xf numFmtId="0" fontId="5" fillId="4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49" fillId="0" borderId="96" applyNumberFormat="0" applyFill="0" applyAlignment="0" applyProtection="0"/>
    <xf numFmtId="164" fontId="5" fillId="0" borderId="0" applyFont="0" applyFill="0" applyBorder="0" applyAlignment="0" applyProtection="0"/>
    <xf numFmtId="0" fontId="5" fillId="58" borderId="14" applyNumberFormat="0" applyFont="0" applyAlignment="0" applyProtection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31" borderId="0" applyNumberFormat="0" applyBorder="0" applyAlignment="0" applyProtection="0"/>
    <xf numFmtId="0" fontId="5" fillId="37" borderId="0" applyNumberFormat="0" applyBorder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5" fillId="33" borderId="0" applyNumberFormat="0" applyBorder="0" applyAlignment="0" applyProtection="0"/>
    <xf numFmtId="0" fontId="5" fillId="39" borderId="0" applyNumberFormat="0" applyBorder="0" applyAlignment="0" applyProtection="0"/>
    <xf numFmtId="0" fontId="5" fillId="34" borderId="0" applyNumberFormat="0" applyBorder="0" applyAlignment="0" applyProtection="0"/>
    <xf numFmtId="0" fontId="5" fillId="40" borderId="0" applyNumberFormat="0" applyBorder="0" applyAlignment="0" applyProtection="0"/>
    <xf numFmtId="0" fontId="105" fillId="7" borderId="81" applyNumberFormat="0" applyAlignment="0" applyProtection="0"/>
    <xf numFmtId="183" fontId="44" fillId="82" borderId="81" applyNumberFormat="0" applyAlignment="0" applyProtection="0"/>
    <xf numFmtId="183" fontId="44" fillId="82" borderId="81" applyNumberFormat="0" applyAlignment="0" applyProtection="0"/>
    <xf numFmtId="183" fontId="44" fillId="82" borderId="81" applyNumberFormat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81" fillId="0" borderId="87" applyNumberFormat="0" applyFill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183" fontId="81" fillId="0" borderId="87" applyNumberFormat="0" applyFill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183" fontId="81" fillId="0" borderId="87" applyNumberFormat="0" applyFill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49" fillId="0" borderId="87" applyNumberFormat="0" applyFill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81" fillId="68" borderId="83" applyNumberFormat="0" applyAlignment="0" applyProtection="0"/>
    <xf numFmtId="0" fontId="81" fillId="68" borderId="83" applyNumberFormat="0" applyAlignment="0" applyProtection="0"/>
    <xf numFmtId="0" fontId="125" fillId="68" borderId="93" applyNumberFormat="0" applyAlignment="0" applyProtection="0"/>
    <xf numFmtId="183" fontId="16" fillId="27" borderId="82" applyNumberFormat="0" applyFont="0" applyAlignment="0" applyProtection="0"/>
    <xf numFmtId="0" fontId="48" fillId="86" borderId="56" applyNumberFormat="0" applyFont="0" applyBorder="0" applyAlignment="0">
      <alignment vertical="top"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81" fillId="68" borderId="62" applyNumberFormat="0" applyAlignment="0" applyProtection="0"/>
    <xf numFmtId="164" fontId="16" fillId="0" borderId="0" applyFont="0" applyFill="0" applyBorder="0" applyAlignment="0" applyProtection="0"/>
    <xf numFmtId="164" fontId="58" fillId="0" borderId="0" applyFont="0" applyFill="0" applyBorder="0" applyAlignment="0" applyProtection="0"/>
    <xf numFmtId="0" fontId="5" fillId="0" borderId="0"/>
    <xf numFmtId="183" fontId="81" fillId="0" borderId="87" applyNumberFormat="0" applyFill="0" applyAlignment="0" applyProtection="0"/>
    <xf numFmtId="0" fontId="81" fillId="0" borderId="87" applyNumberFormat="0" applyFill="0" applyAlignment="0" applyProtection="0"/>
    <xf numFmtId="0" fontId="81" fillId="0" borderId="87" applyNumberFormat="0" applyFill="0" applyAlignment="0" applyProtection="0"/>
    <xf numFmtId="0" fontId="81" fillId="0" borderId="87" applyNumberFormat="0" applyFill="0" applyAlignment="0" applyProtection="0"/>
    <xf numFmtId="0" fontId="81" fillId="0" borderId="87" applyNumberFormat="0" applyFill="0" applyAlignment="0" applyProtection="0"/>
    <xf numFmtId="0" fontId="92" fillId="81" borderId="83" applyNumberFormat="0" applyAlignment="0" applyProtection="0"/>
    <xf numFmtId="164" fontId="8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58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124" fillId="0" borderId="57" applyNumberFormat="0" applyBorder="0" applyProtection="0">
      <alignment horizontal="center"/>
    </xf>
    <xf numFmtId="164" fontId="5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37" fillId="0" borderId="0" applyFont="0" applyFill="0" applyBorder="0" applyAlignment="0" applyProtection="0"/>
    <xf numFmtId="0" fontId="5" fillId="0" borderId="0"/>
    <xf numFmtId="0" fontId="5" fillId="0" borderId="0"/>
    <xf numFmtId="183" fontId="5" fillId="58" borderId="14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83" fontId="5" fillId="58" borderId="14" applyNumberFormat="0" applyFont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83" fontId="5" fillId="58" borderId="14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128" fillId="0" borderId="0" applyFont="0" applyFill="0" applyBorder="0" applyAlignment="0" applyProtection="0"/>
    <xf numFmtId="44" fontId="16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9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194" fontId="5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0" fontId="5" fillId="0" borderId="0"/>
    <xf numFmtId="164" fontId="7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0" fontId="92" fillId="81" borderId="106" applyNumberForma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6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78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64" fontId="16" fillId="0" borderId="0" applyFont="0" applyFill="0" applyBorder="0" applyAlignment="0" applyProtection="0"/>
    <xf numFmtId="19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58" borderId="14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58" borderId="14" applyNumberFormat="0" applyFont="0" applyAlignment="0" applyProtection="0"/>
    <xf numFmtId="0" fontId="5" fillId="0" borderId="0"/>
    <xf numFmtId="0" fontId="5" fillId="0" borderId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31" borderId="0" applyNumberFormat="0" applyBorder="0" applyAlignment="0" applyProtection="0"/>
    <xf numFmtId="0" fontId="5" fillId="37" borderId="0" applyNumberFormat="0" applyBorder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5" fillId="33" borderId="0" applyNumberFormat="0" applyBorder="0" applyAlignment="0" applyProtection="0"/>
    <xf numFmtId="0" fontId="5" fillId="39" borderId="0" applyNumberFormat="0" applyBorder="0" applyAlignment="0" applyProtection="0"/>
    <xf numFmtId="0" fontId="5" fillId="34" borderId="0" applyNumberFormat="0" applyBorder="0" applyAlignment="0" applyProtection="0"/>
    <xf numFmtId="0" fontId="5" fillId="40" borderId="0" applyNumberFormat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58" borderId="14" applyNumberFormat="0" applyFont="0" applyAlignment="0" applyProtection="0"/>
    <xf numFmtId="0" fontId="5" fillId="0" borderId="0"/>
    <xf numFmtId="44" fontId="5" fillId="0" borderId="0" applyFont="0" applyFill="0" applyBorder="0" applyAlignment="0" applyProtection="0"/>
    <xf numFmtId="0" fontId="5" fillId="58" borderId="14" applyNumberFormat="0" applyFont="0" applyAlignment="0" applyProtection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31" borderId="0" applyNumberFormat="0" applyBorder="0" applyAlignment="0" applyProtection="0"/>
    <xf numFmtId="0" fontId="5" fillId="37" borderId="0" applyNumberFormat="0" applyBorder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5" fillId="33" borderId="0" applyNumberFormat="0" applyBorder="0" applyAlignment="0" applyProtection="0"/>
    <xf numFmtId="0" fontId="5" fillId="39" borderId="0" applyNumberFormat="0" applyBorder="0" applyAlignment="0" applyProtection="0"/>
    <xf numFmtId="0" fontId="5" fillId="34" borderId="0" applyNumberFormat="0" applyBorder="0" applyAlignment="0" applyProtection="0"/>
    <xf numFmtId="0" fontId="5" fillId="4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58" borderId="14" applyNumberFormat="0" applyFont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58" borderId="14" applyNumberFormat="0" applyFont="0" applyAlignment="0" applyProtection="0"/>
    <xf numFmtId="0" fontId="5" fillId="0" borderId="0"/>
    <xf numFmtId="0" fontId="5" fillId="0" borderId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31" borderId="0" applyNumberFormat="0" applyBorder="0" applyAlignment="0" applyProtection="0"/>
    <xf numFmtId="0" fontId="5" fillId="37" borderId="0" applyNumberFormat="0" applyBorder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5" fillId="33" borderId="0" applyNumberFormat="0" applyBorder="0" applyAlignment="0" applyProtection="0"/>
    <xf numFmtId="0" fontId="5" fillId="39" borderId="0" applyNumberFormat="0" applyBorder="0" applyAlignment="0" applyProtection="0"/>
    <xf numFmtId="0" fontId="5" fillId="34" borderId="0" applyNumberFormat="0" applyBorder="0" applyAlignment="0" applyProtection="0"/>
    <xf numFmtId="0" fontId="5" fillId="40" borderId="0" applyNumberFormat="0" applyBorder="0" applyAlignment="0" applyProtection="0"/>
    <xf numFmtId="0" fontId="5" fillId="0" borderId="0"/>
    <xf numFmtId="0" fontId="5" fillId="58" borderId="14" applyNumberFormat="0" applyFont="0" applyAlignment="0" applyProtection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31" borderId="0" applyNumberFormat="0" applyBorder="0" applyAlignment="0" applyProtection="0"/>
    <xf numFmtId="0" fontId="5" fillId="37" borderId="0" applyNumberFormat="0" applyBorder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5" fillId="33" borderId="0" applyNumberFormat="0" applyBorder="0" applyAlignment="0" applyProtection="0"/>
    <xf numFmtId="0" fontId="5" fillId="39" borderId="0" applyNumberFormat="0" applyBorder="0" applyAlignment="0" applyProtection="0"/>
    <xf numFmtId="0" fontId="5" fillId="34" borderId="0" applyNumberFormat="0" applyBorder="0" applyAlignment="0" applyProtection="0"/>
    <xf numFmtId="0" fontId="5" fillId="4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58" borderId="14" applyNumberFormat="0" applyFont="0" applyAlignment="0" applyProtection="0"/>
    <xf numFmtId="0" fontId="5" fillId="0" borderId="0"/>
    <xf numFmtId="44" fontId="5" fillId="0" borderId="0" applyFont="0" applyFill="0" applyBorder="0" applyAlignment="0" applyProtection="0"/>
    <xf numFmtId="0" fontId="5" fillId="58" borderId="14" applyNumberFormat="0" applyFont="0" applyAlignment="0" applyProtection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31" borderId="0" applyNumberFormat="0" applyBorder="0" applyAlignment="0" applyProtection="0"/>
    <xf numFmtId="0" fontId="5" fillId="37" borderId="0" applyNumberFormat="0" applyBorder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5" fillId="33" borderId="0" applyNumberFormat="0" applyBorder="0" applyAlignment="0" applyProtection="0"/>
    <xf numFmtId="0" fontId="5" fillId="39" borderId="0" applyNumberFormat="0" applyBorder="0" applyAlignment="0" applyProtection="0"/>
    <xf numFmtId="0" fontId="5" fillId="34" borderId="0" applyNumberFormat="0" applyBorder="0" applyAlignment="0" applyProtection="0"/>
    <xf numFmtId="0" fontId="5" fillId="4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58" borderId="14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>
      <alignment vertical="top" wrapText="1"/>
      <protection locked="0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31" borderId="0" applyNumberFormat="0" applyBorder="0" applyAlignment="0" applyProtection="0"/>
    <xf numFmtId="0" fontId="5" fillId="37" borderId="0" applyNumberFormat="0" applyBorder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5" fillId="33" borderId="0" applyNumberFormat="0" applyBorder="0" applyAlignment="0" applyProtection="0"/>
    <xf numFmtId="0" fontId="5" fillId="39" borderId="0" applyNumberFormat="0" applyBorder="0" applyAlignment="0" applyProtection="0"/>
    <xf numFmtId="0" fontId="5" fillId="34" borderId="0" applyNumberFormat="0" applyBorder="0" applyAlignment="0" applyProtection="0"/>
    <xf numFmtId="0" fontId="5" fillId="40" borderId="0" applyNumberFormat="0" applyBorder="0" applyAlignment="0" applyProtection="0"/>
    <xf numFmtId="0" fontId="5" fillId="0" borderId="0"/>
    <xf numFmtId="0" fontId="5" fillId="0" borderId="0"/>
    <xf numFmtId="0" fontId="5" fillId="58" borderId="14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58" borderId="14" applyNumberFormat="0" applyFont="0" applyAlignment="0" applyProtection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31" borderId="0" applyNumberFormat="0" applyBorder="0" applyAlignment="0" applyProtection="0"/>
    <xf numFmtId="0" fontId="5" fillId="37" borderId="0" applyNumberFormat="0" applyBorder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5" fillId="33" borderId="0" applyNumberFormat="0" applyBorder="0" applyAlignment="0" applyProtection="0"/>
    <xf numFmtId="0" fontId="5" fillId="39" borderId="0" applyNumberFormat="0" applyBorder="0" applyAlignment="0" applyProtection="0"/>
    <xf numFmtId="0" fontId="5" fillId="34" borderId="0" applyNumberFormat="0" applyBorder="0" applyAlignment="0" applyProtection="0"/>
    <xf numFmtId="0" fontId="5" fillId="40" borderId="0" applyNumberFormat="0" applyBorder="0" applyAlignment="0" applyProtection="0"/>
    <xf numFmtId="0" fontId="5" fillId="0" borderId="0"/>
    <xf numFmtId="164" fontId="8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58" borderId="14" applyNumberFormat="0" applyFont="0" applyAlignment="0" applyProtection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41" borderId="0" applyNumberFormat="0" applyBorder="0" applyAlignment="0" applyProtection="0"/>
    <xf numFmtId="0" fontId="5" fillId="0" borderId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42" borderId="0" applyNumberFormat="0" applyBorder="0" applyAlignment="0" applyProtection="0"/>
    <xf numFmtId="0" fontId="5" fillId="31" borderId="0" applyNumberFormat="0" applyBorder="0" applyAlignment="0" applyProtection="0"/>
    <xf numFmtId="0" fontId="5" fillId="37" borderId="0" applyNumberFormat="0" applyBorder="0" applyAlignment="0" applyProtection="0"/>
    <xf numFmtId="0" fontId="5" fillId="43" borderId="0" applyNumberFormat="0" applyBorder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5" fillId="44" borderId="0" applyNumberFormat="0" applyBorder="0" applyAlignment="0" applyProtection="0"/>
    <xf numFmtId="0" fontId="5" fillId="33" borderId="0" applyNumberFormat="0" applyBorder="0" applyAlignment="0" applyProtection="0"/>
    <xf numFmtId="0" fontId="5" fillId="39" borderId="0" applyNumberFormat="0" applyBorder="0" applyAlignment="0" applyProtection="0"/>
    <xf numFmtId="0" fontId="5" fillId="45" borderId="0" applyNumberFormat="0" applyBorder="0" applyAlignment="0" applyProtection="0"/>
    <xf numFmtId="0" fontId="5" fillId="34" borderId="0" applyNumberFormat="0" applyBorder="0" applyAlignment="0" applyProtection="0"/>
    <xf numFmtId="0" fontId="5" fillId="40" borderId="0" applyNumberFormat="0" applyBorder="0" applyAlignment="0" applyProtection="0"/>
    <xf numFmtId="0" fontId="5" fillId="46" borderId="0" applyNumberFormat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58" borderId="14" applyNumberFormat="0" applyFont="0" applyAlignment="0" applyProtection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31" borderId="0" applyNumberFormat="0" applyBorder="0" applyAlignment="0" applyProtection="0"/>
    <xf numFmtId="0" fontId="5" fillId="37" borderId="0" applyNumberFormat="0" applyBorder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5" fillId="33" borderId="0" applyNumberFormat="0" applyBorder="0" applyAlignment="0" applyProtection="0"/>
    <xf numFmtId="0" fontId="5" fillId="39" borderId="0" applyNumberFormat="0" applyBorder="0" applyAlignment="0" applyProtection="0"/>
    <xf numFmtId="0" fontId="5" fillId="34" borderId="0" applyNumberFormat="0" applyBorder="0" applyAlignment="0" applyProtection="0"/>
    <xf numFmtId="0" fontId="5" fillId="4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164" fontId="16" fillId="0" borderId="0" applyFont="0" applyFill="0" applyBorder="0" applyAlignment="0" applyProtection="0"/>
    <xf numFmtId="164" fontId="58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8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58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79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31" borderId="0" applyNumberFormat="0" applyBorder="0" applyAlignment="0" applyProtection="0"/>
    <xf numFmtId="0" fontId="5" fillId="37" borderId="0" applyNumberFormat="0" applyBorder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5" fillId="33" borderId="0" applyNumberFormat="0" applyBorder="0" applyAlignment="0" applyProtection="0"/>
    <xf numFmtId="0" fontId="5" fillId="39" borderId="0" applyNumberFormat="0" applyBorder="0" applyAlignment="0" applyProtection="0"/>
    <xf numFmtId="0" fontId="5" fillId="34" borderId="0" applyNumberFormat="0" applyBorder="0" applyAlignment="0" applyProtection="0"/>
    <xf numFmtId="0" fontId="5" fillId="40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36" borderId="0" applyNumberFormat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0" fontId="5" fillId="39" borderId="0" applyNumberFormat="0" applyBorder="0" applyAlignment="0" applyProtection="0"/>
    <xf numFmtId="0" fontId="5" fillId="40" borderId="0" applyNumberFormat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83" fontId="16" fillId="27" borderId="82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58" borderId="14" applyNumberFormat="0" applyFont="0" applyAlignment="0" applyProtection="0"/>
    <xf numFmtId="9" fontId="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8" fillId="0" borderId="0" applyFont="0" applyFill="0" applyBorder="0" applyAlignment="0" applyProtection="0"/>
    <xf numFmtId="0" fontId="5" fillId="58" borderId="14" applyNumberFormat="0" applyFont="0" applyAlignment="0" applyProtection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31" borderId="0" applyNumberFormat="0" applyBorder="0" applyAlignment="0" applyProtection="0"/>
    <xf numFmtId="0" fontId="5" fillId="37" borderId="0" applyNumberFormat="0" applyBorder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5" fillId="33" borderId="0" applyNumberFormat="0" applyBorder="0" applyAlignment="0" applyProtection="0"/>
    <xf numFmtId="0" fontId="5" fillId="39" borderId="0" applyNumberFormat="0" applyBorder="0" applyAlignment="0" applyProtection="0"/>
    <xf numFmtId="0" fontId="5" fillId="34" borderId="0" applyNumberFormat="0" applyBorder="0" applyAlignment="0" applyProtection="0"/>
    <xf numFmtId="0" fontId="5" fillId="4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28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0" fontId="5" fillId="0" borderId="0"/>
    <xf numFmtId="164" fontId="37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164" fontId="16" fillId="0" borderId="0" applyFont="0" applyFill="0" applyBorder="0" applyAlignment="0" applyProtection="0"/>
    <xf numFmtId="0" fontId="5" fillId="0" borderId="0"/>
    <xf numFmtId="164" fontId="85" fillId="0" borderId="0" applyFont="0" applyFill="0" applyBorder="0" applyAlignment="0" applyProtection="0"/>
    <xf numFmtId="0" fontId="5" fillId="0" borderId="0"/>
    <xf numFmtId="0" fontId="5" fillId="58" borderId="14" applyNumberFormat="0" applyFont="0" applyAlignment="0" applyProtection="0"/>
    <xf numFmtId="0" fontId="5" fillId="0" borderId="0"/>
    <xf numFmtId="0" fontId="150" fillId="0" borderId="61" applyNumberFormat="0" applyFill="0" applyAlignment="0" applyProtection="0"/>
    <xf numFmtId="0" fontId="5" fillId="0" borderId="0"/>
    <xf numFmtId="0" fontId="5" fillId="0" borderId="0"/>
    <xf numFmtId="0" fontId="5" fillId="58" borderId="14" applyNumberFormat="0" applyFont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44" fontId="5" fillId="0" borderId="0" applyFont="0" applyFill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44" fontId="17" fillId="0" borderId="0" applyFont="0" applyFill="0" applyBorder="0" applyAlignment="0" applyProtection="0"/>
    <xf numFmtId="0" fontId="5" fillId="31" borderId="0" applyNumberFormat="0" applyBorder="0" applyAlignment="0" applyProtection="0"/>
    <xf numFmtId="0" fontId="5" fillId="37" borderId="0" applyNumberFormat="0" applyBorder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5" fillId="33" borderId="0" applyNumberFormat="0" applyBorder="0" applyAlignment="0" applyProtection="0"/>
    <xf numFmtId="0" fontId="5" fillId="39" borderId="0" applyNumberFormat="0" applyBorder="0" applyAlignment="0" applyProtection="0"/>
    <xf numFmtId="0" fontId="5" fillId="34" borderId="0" applyNumberFormat="0" applyBorder="0" applyAlignment="0" applyProtection="0"/>
    <xf numFmtId="0" fontId="5" fillId="40" borderId="0" applyNumberFormat="0" applyBorder="0" applyAlignment="0" applyProtection="0"/>
    <xf numFmtId="0" fontId="5" fillId="0" borderId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2" fillId="81" borderId="62" applyNumberFormat="0" applyAlignment="0" applyProtection="0"/>
    <xf numFmtId="194" fontId="5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58" borderId="14" applyNumberFormat="0" applyFont="0" applyAlignment="0" applyProtection="0"/>
    <xf numFmtId="0" fontId="5" fillId="0" borderId="0"/>
    <xf numFmtId="44" fontId="5" fillId="0" borderId="0" applyFont="0" applyFill="0" applyBorder="0" applyAlignment="0" applyProtection="0"/>
    <xf numFmtId="0" fontId="5" fillId="58" borderId="14" applyNumberFormat="0" applyFont="0" applyAlignment="0" applyProtection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31" borderId="0" applyNumberFormat="0" applyBorder="0" applyAlignment="0" applyProtection="0"/>
    <xf numFmtId="0" fontId="5" fillId="37" borderId="0" applyNumberFormat="0" applyBorder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5" fillId="33" borderId="0" applyNumberFormat="0" applyBorder="0" applyAlignment="0" applyProtection="0"/>
    <xf numFmtId="0" fontId="5" fillId="39" borderId="0" applyNumberFormat="0" applyBorder="0" applyAlignment="0" applyProtection="0"/>
    <xf numFmtId="0" fontId="5" fillId="34" borderId="0" applyNumberFormat="0" applyBorder="0" applyAlignment="0" applyProtection="0"/>
    <xf numFmtId="0" fontId="5" fillId="4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58" borderId="14" applyNumberFormat="0" applyFont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58" borderId="14" applyNumberFormat="0" applyFont="0" applyAlignment="0" applyProtection="0"/>
    <xf numFmtId="0" fontId="5" fillId="0" borderId="0"/>
    <xf numFmtId="0" fontId="5" fillId="0" borderId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31" borderId="0" applyNumberFormat="0" applyBorder="0" applyAlignment="0" applyProtection="0"/>
    <xf numFmtId="0" fontId="5" fillId="37" borderId="0" applyNumberFormat="0" applyBorder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5" fillId="33" borderId="0" applyNumberFormat="0" applyBorder="0" applyAlignment="0" applyProtection="0"/>
    <xf numFmtId="0" fontId="5" fillId="39" borderId="0" applyNumberFormat="0" applyBorder="0" applyAlignment="0" applyProtection="0"/>
    <xf numFmtId="0" fontId="5" fillId="34" borderId="0" applyNumberFormat="0" applyBorder="0" applyAlignment="0" applyProtection="0"/>
    <xf numFmtId="0" fontId="5" fillId="40" borderId="0" applyNumberFormat="0" applyBorder="0" applyAlignment="0" applyProtection="0"/>
    <xf numFmtId="0" fontId="5" fillId="0" borderId="0"/>
    <xf numFmtId="0" fontId="5" fillId="58" borderId="14" applyNumberFormat="0" applyFont="0" applyAlignment="0" applyProtection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31" borderId="0" applyNumberFormat="0" applyBorder="0" applyAlignment="0" applyProtection="0"/>
    <xf numFmtId="0" fontId="5" fillId="37" borderId="0" applyNumberFormat="0" applyBorder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5" fillId="33" borderId="0" applyNumberFormat="0" applyBorder="0" applyAlignment="0" applyProtection="0"/>
    <xf numFmtId="0" fontId="5" fillId="39" borderId="0" applyNumberFormat="0" applyBorder="0" applyAlignment="0" applyProtection="0"/>
    <xf numFmtId="0" fontId="5" fillId="34" borderId="0" applyNumberFormat="0" applyBorder="0" applyAlignment="0" applyProtection="0"/>
    <xf numFmtId="0" fontId="5" fillId="4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58" borderId="14" applyNumberFormat="0" applyFont="0" applyAlignment="0" applyProtection="0"/>
    <xf numFmtId="0" fontId="5" fillId="0" borderId="0"/>
    <xf numFmtId="44" fontId="5" fillId="0" borderId="0" applyFont="0" applyFill="0" applyBorder="0" applyAlignment="0" applyProtection="0"/>
    <xf numFmtId="0" fontId="5" fillId="58" borderId="14" applyNumberFormat="0" applyFont="0" applyAlignment="0" applyProtection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31" borderId="0" applyNumberFormat="0" applyBorder="0" applyAlignment="0" applyProtection="0"/>
    <xf numFmtId="0" fontId="5" fillId="37" borderId="0" applyNumberFormat="0" applyBorder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5" fillId="33" borderId="0" applyNumberFormat="0" applyBorder="0" applyAlignment="0" applyProtection="0"/>
    <xf numFmtId="0" fontId="5" fillId="39" borderId="0" applyNumberFormat="0" applyBorder="0" applyAlignment="0" applyProtection="0"/>
    <xf numFmtId="0" fontId="5" fillId="34" borderId="0" applyNumberFormat="0" applyBorder="0" applyAlignment="0" applyProtection="0"/>
    <xf numFmtId="0" fontId="5" fillId="4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58" borderId="14" applyNumberFormat="0" applyFont="0" applyAlignment="0" applyProtection="0"/>
    <xf numFmtId="0" fontId="5" fillId="0" borderId="0"/>
    <xf numFmtId="0" fontId="5" fillId="0" borderId="0"/>
    <xf numFmtId="0" fontId="5" fillId="0" borderId="0"/>
    <xf numFmtId="164" fontId="58" fillId="0" borderId="0" applyFont="0" applyFill="0" applyBorder="0" applyAlignment="0" applyProtection="0"/>
    <xf numFmtId="44" fontId="152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152" fillId="0" borderId="0" applyFont="0" applyFill="0" applyBorder="0" applyAlignment="0" applyProtection="0"/>
    <xf numFmtId="164" fontId="152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5" fillId="0" borderId="0"/>
    <xf numFmtId="0" fontId="5" fillId="0" borderId="0"/>
    <xf numFmtId="0" fontId="81" fillId="96" borderId="62" applyNumberFormat="0" applyAlignment="0" applyProtection="0"/>
    <xf numFmtId="164" fontId="5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5" fillId="0" borderId="0">
      <alignment vertical="top" wrapText="1"/>
      <protection locked="0"/>
    </xf>
    <xf numFmtId="164" fontId="16" fillId="0" borderId="0" applyFont="0" applyFill="0" applyBorder="0" applyAlignment="0" applyProtection="0"/>
    <xf numFmtId="0" fontId="5" fillId="0" borderId="0"/>
    <xf numFmtId="19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9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49" fillId="0" borderId="61" applyNumberFormat="0" applyFill="0" applyAlignment="0" applyProtection="0"/>
    <xf numFmtId="9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58" borderId="14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58" borderId="14" applyNumberFormat="0" applyFont="0" applyAlignment="0" applyProtection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31" borderId="0" applyNumberFormat="0" applyBorder="0" applyAlignment="0" applyProtection="0"/>
    <xf numFmtId="0" fontId="5" fillId="37" borderId="0" applyNumberFormat="0" applyBorder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5" fillId="33" borderId="0" applyNumberFormat="0" applyBorder="0" applyAlignment="0" applyProtection="0"/>
    <xf numFmtId="0" fontId="5" fillId="39" borderId="0" applyNumberFormat="0" applyBorder="0" applyAlignment="0" applyProtection="0"/>
    <xf numFmtId="0" fontId="5" fillId="34" borderId="0" applyNumberFormat="0" applyBorder="0" applyAlignment="0" applyProtection="0"/>
    <xf numFmtId="0" fontId="5" fillId="40" borderId="0" applyNumberFormat="0" applyBorder="0" applyAlignment="0" applyProtection="0"/>
    <xf numFmtId="0" fontId="5" fillId="0" borderId="0"/>
    <xf numFmtId="164" fontId="8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58" borderId="14" applyNumberFormat="0" applyFont="0" applyAlignment="0" applyProtection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41" borderId="0" applyNumberFormat="0" applyBorder="0" applyAlignment="0" applyProtection="0"/>
    <xf numFmtId="0" fontId="5" fillId="0" borderId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42" borderId="0" applyNumberFormat="0" applyBorder="0" applyAlignment="0" applyProtection="0"/>
    <xf numFmtId="0" fontId="5" fillId="31" borderId="0" applyNumberFormat="0" applyBorder="0" applyAlignment="0" applyProtection="0"/>
    <xf numFmtId="0" fontId="5" fillId="37" borderId="0" applyNumberFormat="0" applyBorder="0" applyAlignment="0" applyProtection="0"/>
    <xf numFmtId="0" fontId="5" fillId="43" borderId="0" applyNumberFormat="0" applyBorder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5" fillId="44" borderId="0" applyNumberFormat="0" applyBorder="0" applyAlignment="0" applyProtection="0"/>
    <xf numFmtId="0" fontId="5" fillId="33" borderId="0" applyNumberFormat="0" applyBorder="0" applyAlignment="0" applyProtection="0"/>
    <xf numFmtId="0" fontId="5" fillId="39" borderId="0" applyNumberFormat="0" applyBorder="0" applyAlignment="0" applyProtection="0"/>
    <xf numFmtId="0" fontId="5" fillId="45" borderId="0" applyNumberFormat="0" applyBorder="0" applyAlignment="0" applyProtection="0"/>
    <xf numFmtId="0" fontId="5" fillId="34" borderId="0" applyNumberFormat="0" applyBorder="0" applyAlignment="0" applyProtection="0"/>
    <xf numFmtId="0" fontId="5" fillId="40" borderId="0" applyNumberFormat="0" applyBorder="0" applyAlignment="0" applyProtection="0"/>
    <xf numFmtId="0" fontId="5" fillId="4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58" borderId="14" applyNumberFormat="0" applyFont="0" applyAlignment="0" applyProtection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31" borderId="0" applyNumberFormat="0" applyBorder="0" applyAlignment="0" applyProtection="0"/>
    <xf numFmtId="0" fontId="5" fillId="37" borderId="0" applyNumberFormat="0" applyBorder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5" fillId="33" borderId="0" applyNumberFormat="0" applyBorder="0" applyAlignment="0" applyProtection="0"/>
    <xf numFmtId="0" fontId="5" fillId="39" borderId="0" applyNumberFormat="0" applyBorder="0" applyAlignment="0" applyProtection="0"/>
    <xf numFmtId="0" fontId="5" fillId="34" borderId="0" applyNumberFormat="0" applyBorder="0" applyAlignment="0" applyProtection="0"/>
    <xf numFmtId="0" fontId="5" fillId="40" borderId="0" applyNumberFormat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49" fillId="0" borderId="61" applyNumberFormat="0" applyFill="0" applyAlignment="0" applyProtection="0"/>
    <xf numFmtId="164" fontId="16" fillId="0" borderId="0" applyFont="0" applyFill="0" applyBorder="0" applyAlignment="0" applyProtection="0"/>
    <xf numFmtId="164" fontId="58" fillId="0" borderId="0" applyFont="0" applyFill="0" applyBorder="0" applyAlignment="0" applyProtection="0"/>
    <xf numFmtId="0" fontId="5" fillId="0" borderId="0"/>
    <xf numFmtId="164" fontId="8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58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37" fillId="0" borderId="0" applyFont="0" applyFill="0" applyBorder="0" applyAlignment="0" applyProtection="0"/>
    <xf numFmtId="0" fontId="5" fillId="0" borderId="0"/>
    <xf numFmtId="0" fontId="5" fillId="0" borderId="0"/>
    <xf numFmtId="183" fontId="5" fillId="58" borderId="14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83" fontId="5" fillId="58" borderId="14" applyNumberFormat="0" applyFont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83" fontId="5" fillId="58" borderId="14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128" fillId="0" borderId="0" applyFont="0" applyFill="0" applyBorder="0" applyAlignment="0" applyProtection="0"/>
    <xf numFmtId="44" fontId="16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9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194" fontId="5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0" fontId="5" fillId="0" borderId="0"/>
    <xf numFmtId="164" fontId="7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20" fillId="0" borderId="61" applyNumberFormat="0" applyFill="0" applyAlignment="0" applyProtection="0"/>
    <xf numFmtId="0" fontId="20" fillId="0" borderId="61" applyNumberFormat="0" applyFill="0" applyAlignment="0" applyProtection="0"/>
    <xf numFmtId="0" fontId="49" fillId="0" borderId="61" applyNumberFormat="0" applyFill="0" applyAlignment="0" applyProtection="0"/>
    <xf numFmtId="0" fontId="49" fillId="0" borderId="61" applyNumberFormat="0" applyFill="0" applyAlignment="0" applyProtection="0"/>
    <xf numFmtId="0" fontId="49" fillId="0" borderId="96" applyNumberFormat="0" applyFill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6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78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64" fontId="16" fillId="0" borderId="0" applyFont="0" applyFill="0" applyBorder="0" applyAlignment="0" applyProtection="0"/>
    <xf numFmtId="19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58" borderId="14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58" borderId="14" applyNumberFormat="0" applyFont="0" applyAlignment="0" applyProtection="0"/>
    <xf numFmtId="0" fontId="5" fillId="0" borderId="0"/>
    <xf numFmtId="0" fontId="5" fillId="0" borderId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31" borderId="0" applyNumberFormat="0" applyBorder="0" applyAlignment="0" applyProtection="0"/>
    <xf numFmtId="0" fontId="5" fillId="37" borderId="0" applyNumberFormat="0" applyBorder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5" fillId="33" borderId="0" applyNumberFormat="0" applyBorder="0" applyAlignment="0" applyProtection="0"/>
    <xf numFmtId="0" fontId="5" fillId="39" borderId="0" applyNumberFormat="0" applyBorder="0" applyAlignment="0" applyProtection="0"/>
    <xf numFmtId="0" fontId="5" fillId="34" borderId="0" applyNumberFormat="0" applyBorder="0" applyAlignment="0" applyProtection="0"/>
    <xf numFmtId="0" fontId="5" fillId="40" borderId="0" applyNumberFormat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58" borderId="14" applyNumberFormat="0" applyFont="0" applyAlignment="0" applyProtection="0"/>
    <xf numFmtId="0" fontId="5" fillId="0" borderId="0"/>
    <xf numFmtId="44" fontId="5" fillId="0" borderId="0" applyFont="0" applyFill="0" applyBorder="0" applyAlignment="0" applyProtection="0"/>
    <xf numFmtId="0" fontId="5" fillId="58" borderId="14" applyNumberFormat="0" applyFont="0" applyAlignment="0" applyProtection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31" borderId="0" applyNumberFormat="0" applyBorder="0" applyAlignment="0" applyProtection="0"/>
    <xf numFmtId="0" fontId="5" fillId="37" borderId="0" applyNumberFormat="0" applyBorder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5" fillId="33" borderId="0" applyNumberFormat="0" applyBorder="0" applyAlignment="0" applyProtection="0"/>
    <xf numFmtId="0" fontId="5" fillId="39" borderId="0" applyNumberFormat="0" applyBorder="0" applyAlignment="0" applyProtection="0"/>
    <xf numFmtId="0" fontId="5" fillId="34" borderId="0" applyNumberFormat="0" applyBorder="0" applyAlignment="0" applyProtection="0"/>
    <xf numFmtId="0" fontId="5" fillId="4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58" borderId="14" applyNumberFormat="0" applyFont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58" borderId="14" applyNumberFormat="0" applyFont="0" applyAlignment="0" applyProtection="0"/>
    <xf numFmtId="0" fontId="5" fillId="0" borderId="0"/>
    <xf numFmtId="0" fontId="5" fillId="0" borderId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31" borderId="0" applyNumberFormat="0" applyBorder="0" applyAlignment="0" applyProtection="0"/>
    <xf numFmtId="0" fontId="5" fillId="37" borderId="0" applyNumberFormat="0" applyBorder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5" fillId="33" borderId="0" applyNumberFormat="0" applyBorder="0" applyAlignment="0" applyProtection="0"/>
    <xf numFmtId="0" fontId="5" fillId="39" borderId="0" applyNumberFormat="0" applyBorder="0" applyAlignment="0" applyProtection="0"/>
    <xf numFmtId="0" fontId="5" fillId="34" borderId="0" applyNumberFormat="0" applyBorder="0" applyAlignment="0" applyProtection="0"/>
    <xf numFmtId="0" fontId="5" fillId="40" borderId="0" applyNumberFormat="0" applyBorder="0" applyAlignment="0" applyProtection="0"/>
    <xf numFmtId="0" fontId="5" fillId="0" borderId="0"/>
    <xf numFmtId="0" fontId="5" fillId="58" borderId="14" applyNumberFormat="0" applyFont="0" applyAlignment="0" applyProtection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31" borderId="0" applyNumberFormat="0" applyBorder="0" applyAlignment="0" applyProtection="0"/>
    <xf numFmtId="0" fontId="5" fillId="37" borderId="0" applyNumberFormat="0" applyBorder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5" fillId="33" borderId="0" applyNumberFormat="0" applyBorder="0" applyAlignment="0" applyProtection="0"/>
    <xf numFmtId="0" fontId="5" fillId="39" borderId="0" applyNumberFormat="0" applyBorder="0" applyAlignment="0" applyProtection="0"/>
    <xf numFmtId="0" fontId="5" fillId="34" borderId="0" applyNumberFormat="0" applyBorder="0" applyAlignment="0" applyProtection="0"/>
    <xf numFmtId="0" fontId="5" fillId="4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58" borderId="14" applyNumberFormat="0" applyFont="0" applyAlignment="0" applyProtection="0"/>
    <xf numFmtId="0" fontId="5" fillId="0" borderId="0"/>
    <xf numFmtId="44" fontId="5" fillId="0" borderId="0" applyFont="0" applyFill="0" applyBorder="0" applyAlignment="0" applyProtection="0"/>
    <xf numFmtId="0" fontId="5" fillId="58" borderId="14" applyNumberFormat="0" applyFont="0" applyAlignment="0" applyProtection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31" borderId="0" applyNumberFormat="0" applyBorder="0" applyAlignment="0" applyProtection="0"/>
    <xf numFmtId="0" fontId="5" fillId="37" borderId="0" applyNumberFormat="0" applyBorder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5" fillId="33" borderId="0" applyNumberFormat="0" applyBorder="0" applyAlignment="0" applyProtection="0"/>
    <xf numFmtId="0" fontId="5" fillId="39" borderId="0" applyNumberFormat="0" applyBorder="0" applyAlignment="0" applyProtection="0"/>
    <xf numFmtId="0" fontId="5" fillId="34" borderId="0" applyNumberFormat="0" applyBorder="0" applyAlignment="0" applyProtection="0"/>
    <xf numFmtId="0" fontId="5" fillId="4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58" borderId="14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81" fillId="68" borderId="62" applyNumberFormat="0" applyAlignment="0" applyProtection="0"/>
    <xf numFmtId="0" fontId="5" fillId="0" borderId="0">
      <alignment vertical="top" wrapText="1"/>
      <protection locked="0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31" borderId="0" applyNumberFormat="0" applyBorder="0" applyAlignment="0" applyProtection="0"/>
    <xf numFmtId="0" fontId="5" fillId="37" borderId="0" applyNumberFormat="0" applyBorder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5" fillId="33" borderId="0" applyNumberFormat="0" applyBorder="0" applyAlignment="0" applyProtection="0"/>
    <xf numFmtId="0" fontId="5" fillId="39" borderId="0" applyNumberFormat="0" applyBorder="0" applyAlignment="0" applyProtection="0"/>
    <xf numFmtId="0" fontId="5" fillId="34" borderId="0" applyNumberFormat="0" applyBorder="0" applyAlignment="0" applyProtection="0"/>
    <xf numFmtId="0" fontId="5" fillId="40" borderId="0" applyNumberFormat="0" applyBorder="0" applyAlignment="0" applyProtection="0"/>
    <xf numFmtId="0" fontId="5" fillId="0" borderId="0"/>
    <xf numFmtId="0" fontId="5" fillId="0" borderId="0"/>
    <xf numFmtId="0" fontId="5" fillId="58" borderId="14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1" fillId="96" borderId="62" applyNumberFormat="0" applyAlignment="0" applyProtection="0"/>
    <xf numFmtId="164" fontId="5" fillId="0" borderId="0" applyFont="0" applyFill="0" applyBorder="0" applyAlignment="0" applyProtection="0"/>
    <xf numFmtId="0" fontId="5" fillId="58" borderId="14" applyNumberFormat="0" applyFont="0" applyAlignment="0" applyProtection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31" borderId="0" applyNumberFormat="0" applyBorder="0" applyAlignment="0" applyProtection="0"/>
    <xf numFmtId="0" fontId="5" fillId="37" borderId="0" applyNumberFormat="0" applyBorder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5" fillId="33" borderId="0" applyNumberFormat="0" applyBorder="0" applyAlignment="0" applyProtection="0"/>
    <xf numFmtId="0" fontId="5" fillId="39" borderId="0" applyNumberFormat="0" applyBorder="0" applyAlignment="0" applyProtection="0"/>
    <xf numFmtId="0" fontId="5" fillId="34" borderId="0" applyNumberFormat="0" applyBorder="0" applyAlignment="0" applyProtection="0"/>
    <xf numFmtId="0" fontId="5" fillId="40" borderId="0" applyNumberFormat="0" applyBorder="0" applyAlignment="0" applyProtection="0"/>
    <xf numFmtId="0" fontId="5" fillId="0" borderId="0"/>
    <xf numFmtId="164" fontId="8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58" borderId="14" applyNumberFormat="0" applyFont="0" applyAlignment="0" applyProtection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41" borderId="0" applyNumberFormat="0" applyBorder="0" applyAlignment="0" applyProtection="0"/>
    <xf numFmtId="0" fontId="5" fillId="0" borderId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42" borderId="0" applyNumberFormat="0" applyBorder="0" applyAlignment="0" applyProtection="0"/>
    <xf numFmtId="0" fontId="5" fillId="31" borderId="0" applyNumberFormat="0" applyBorder="0" applyAlignment="0" applyProtection="0"/>
    <xf numFmtId="0" fontId="5" fillId="37" borderId="0" applyNumberFormat="0" applyBorder="0" applyAlignment="0" applyProtection="0"/>
    <xf numFmtId="0" fontId="5" fillId="43" borderId="0" applyNumberFormat="0" applyBorder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5" fillId="44" borderId="0" applyNumberFormat="0" applyBorder="0" applyAlignment="0" applyProtection="0"/>
    <xf numFmtId="0" fontId="5" fillId="33" borderId="0" applyNumberFormat="0" applyBorder="0" applyAlignment="0" applyProtection="0"/>
    <xf numFmtId="0" fontId="5" fillId="39" borderId="0" applyNumberFormat="0" applyBorder="0" applyAlignment="0" applyProtection="0"/>
    <xf numFmtId="0" fontId="5" fillId="45" borderId="0" applyNumberFormat="0" applyBorder="0" applyAlignment="0" applyProtection="0"/>
    <xf numFmtId="0" fontId="5" fillId="34" borderId="0" applyNumberFormat="0" applyBorder="0" applyAlignment="0" applyProtection="0"/>
    <xf numFmtId="0" fontId="5" fillId="40" borderId="0" applyNumberFormat="0" applyBorder="0" applyAlignment="0" applyProtection="0"/>
    <xf numFmtId="0" fontId="5" fillId="46" borderId="0" applyNumberFormat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58" borderId="14" applyNumberFormat="0" applyFont="0" applyAlignment="0" applyProtection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31" borderId="0" applyNumberFormat="0" applyBorder="0" applyAlignment="0" applyProtection="0"/>
    <xf numFmtId="0" fontId="5" fillId="37" borderId="0" applyNumberFormat="0" applyBorder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5" fillId="33" borderId="0" applyNumberFormat="0" applyBorder="0" applyAlignment="0" applyProtection="0"/>
    <xf numFmtId="0" fontId="5" fillId="39" borderId="0" applyNumberFormat="0" applyBorder="0" applyAlignment="0" applyProtection="0"/>
    <xf numFmtId="0" fontId="5" fillId="34" borderId="0" applyNumberFormat="0" applyBorder="0" applyAlignment="0" applyProtection="0"/>
    <xf numFmtId="0" fontId="5" fillId="4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81" fillId="68" borderId="62" applyNumberFormat="0" applyAlignment="0" applyProtection="0"/>
    <xf numFmtId="164" fontId="16" fillId="0" borderId="0" applyFont="0" applyFill="0" applyBorder="0" applyAlignment="0" applyProtection="0"/>
    <xf numFmtId="164" fontId="58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8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58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79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84" fontId="23" fillId="64" borderId="62" applyNumberFormat="0">
      <alignment vertical="center"/>
    </xf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0" fontId="92" fillId="81" borderId="62" applyNumberFormat="0" applyAlignment="0" applyProtection="0"/>
    <xf numFmtId="0" fontId="92" fillId="81" borderId="62" applyNumberFormat="0" applyAlignment="0" applyProtection="0"/>
    <xf numFmtId="0" fontId="92" fillId="81" borderId="62" applyNumberFormat="0" applyAlignment="0" applyProtection="0"/>
    <xf numFmtId="0" fontId="92" fillId="81" borderId="62" applyNumberFormat="0" applyAlignment="0" applyProtection="0"/>
    <xf numFmtId="0" fontId="92" fillId="81" borderId="62" applyNumberFormat="0" applyAlignment="0" applyProtection="0"/>
    <xf numFmtId="0" fontId="92" fillId="81" borderId="62" applyNumberFormat="0" applyAlignment="0" applyProtection="0"/>
    <xf numFmtId="0" fontId="92" fillId="81" borderId="62" applyNumberForma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81" fillId="68" borderId="62" applyNumberFormat="0" applyAlignment="0" applyProtection="0"/>
    <xf numFmtId="0" fontId="81" fillId="68" borderId="62" applyNumberFormat="0" applyAlignment="0" applyProtection="0"/>
    <xf numFmtId="0" fontId="81" fillId="68" borderId="62" applyNumberFormat="0" applyAlignment="0" applyProtection="0"/>
    <xf numFmtId="0" fontId="81" fillId="68" borderId="62" applyNumberFormat="0" applyAlignment="0" applyProtection="0"/>
    <xf numFmtId="0" fontId="81" fillId="68" borderId="62" applyNumberFormat="0" applyAlignment="0" applyProtection="0"/>
    <xf numFmtId="0" fontId="92" fillId="68" borderId="62" applyNumberFormat="0" applyAlignment="0" applyProtection="0"/>
    <xf numFmtId="0" fontId="92" fillId="68" borderId="62" applyNumberFormat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89" fillId="81" borderId="81" applyNumberFormat="0" applyAlignment="0" applyProtection="0"/>
    <xf numFmtId="183" fontId="44" fillId="82" borderId="81" applyNumberFormat="0" applyAlignment="0" applyProtection="0"/>
    <xf numFmtId="0" fontId="140" fillId="7" borderId="81" applyNumberFormat="0" applyAlignment="0" applyProtection="0"/>
    <xf numFmtId="0" fontId="37" fillId="27" borderId="82" applyNumberFormat="0" applyFont="0" applyAlignment="0" applyProtection="0"/>
    <xf numFmtId="0" fontId="150" fillId="0" borderId="84" applyNumberFormat="0" applyFill="0" applyAlignment="0" applyProtection="0"/>
    <xf numFmtId="183" fontId="16" fillId="27" borderId="94" applyNumberFormat="0" applyFont="0" applyAlignment="0" applyProtection="0"/>
    <xf numFmtId="0" fontId="44" fillId="7" borderId="81" applyNumberFormat="0" applyAlignment="0" applyProtection="0"/>
    <xf numFmtId="0" fontId="44" fillId="7" borderId="81" applyNumberFormat="0" applyAlignment="0" applyProtection="0"/>
    <xf numFmtId="0" fontId="105" fillId="23" borderId="81" applyNumberFormat="0" applyAlignment="0" applyProtection="0"/>
    <xf numFmtId="0" fontId="44" fillId="7" borderId="81" applyNumberFormat="0" applyAlignment="0" applyProtection="0"/>
    <xf numFmtId="0" fontId="89" fillId="81" borderId="81" applyNumberFormat="0" applyAlignment="0" applyProtection="0"/>
    <xf numFmtId="0" fontId="101" fillId="68" borderId="81" applyNumberFormat="0" applyAlignment="0" applyProtection="0"/>
    <xf numFmtId="183" fontId="44" fillId="82" borderId="81" applyNumberFormat="0" applyAlignment="0" applyProtection="0"/>
    <xf numFmtId="0" fontId="125" fillId="68" borderId="81" applyNumberFormat="0" applyAlignment="0" applyProtection="0"/>
    <xf numFmtId="0" fontId="124" fillId="0" borderId="57" applyNumberFormat="0" applyBorder="0" applyProtection="0">
      <alignment horizontal="center"/>
    </xf>
    <xf numFmtId="0" fontId="92" fillId="81" borderId="83" applyNumberFormat="0" applyAlignment="0" applyProtection="0"/>
    <xf numFmtId="0" fontId="16" fillId="27" borderId="94" applyNumberFormat="0" applyFont="0" applyAlignment="0" applyProtection="0"/>
    <xf numFmtId="0" fontId="81" fillId="0" borderId="97" applyNumberFormat="0" applyFill="0" applyAlignment="0" applyProtection="0"/>
    <xf numFmtId="0" fontId="19" fillId="27" borderId="94" applyNumberFormat="0" applyFont="0" applyAlignment="0" applyProtection="0"/>
    <xf numFmtId="0" fontId="81" fillId="0" borderId="97" applyNumberFormat="0" applyFill="0" applyAlignment="0" applyProtection="0"/>
    <xf numFmtId="0" fontId="81" fillId="0" borderId="97" applyNumberFormat="0" applyFill="0" applyAlignment="0" applyProtection="0"/>
    <xf numFmtId="183" fontId="81" fillId="0" borderId="97" applyNumberFormat="0" applyFill="0" applyAlignment="0" applyProtection="0"/>
    <xf numFmtId="183" fontId="16" fillId="27" borderId="94" applyNumberFormat="0" applyFont="0" applyAlignment="0" applyProtection="0"/>
    <xf numFmtId="0" fontId="19" fillId="27" borderId="94" applyNumberFormat="0" applyFont="0" applyAlignment="0" applyProtection="0"/>
    <xf numFmtId="0" fontId="49" fillId="0" borderId="97" applyNumberFormat="0" applyFill="0" applyAlignment="0" applyProtection="0"/>
    <xf numFmtId="183" fontId="81" fillId="0" borderId="97" applyNumberFormat="0" applyFill="0" applyAlignment="0" applyProtection="0"/>
    <xf numFmtId="0" fontId="92" fillId="81" borderId="106" applyNumberFormat="0" applyAlignment="0" applyProtection="0"/>
    <xf numFmtId="0" fontId="44" fillId="7" borderId="93" applyNumberFormat="0" applyAlignment="0" applyProtection="0"/>
    <xf numFmtId="0" fontId="44" fillId="7" borderId="104" applyNumberFormat="0" applyAlignment="0" applyProtection="0"/>
    <xf numFmtId="0" fontId="81" fillId="68" borderId="106" applyNumberFormat="0" applyAlignment="0" applyProtection="0"/>
    <xf numFmtId="0" fontId="125" fillId="68" borderId="93" applyNumberFormat="0" applyAlignment="0" applyProtection="0"/>
    <xf numFmtId="0" fontId="154" fillId="96" borderId="88" applyNumberFormat="0" applyAlignment="0" applyProtection="0"/>
    <xf numFmtId="0" fontId="155" fillId="23" borderId="88" applyNumberFormat="0" applyAlignment="0" applyProtection="0"/>
    <xf numFmtId="0" fontId="47" fillId="18" borderId="88" applyNumberFormat="0" applyFont="0" applyAlignment="0" applyProtection="0"/>
    <xf numFmtId="0" fontId="81" fillId="96" borderId="83" applyNumberFormat="0" applyAlignment="0" applyProtection="0"/>
    <xf numFmtId="4" fontId="47" fillId="82" borderId="88" applyNumberFormat="0" applyProtection="0">
      <alignment vertical="center"/>
    </xf>
    <xf numFmtId="4" fontId="144" fillId="84" borderId="88" applyNumberFormat="0" applyProtection="0">
      <alignment vertical="center"/>
    </xf>
    <xf numFmtId="4" fontId="47" fillId="84" borderId="88" applyNumberFormat="0" applyProtection="0">
      <alignment horizontal="left" vertical="center" indent="1"/>
    </xf>
    <xf numFmtId="0" fontId="157" fillId="82" borderId="89" applyNumberFormat="0" applyProtection="0">
      <alignment horizontal="left" vertical="top" indent="1"/>
    </xf>
    <xf numFmtId="4" fontId="47" fillId="14" borderId="88" applyNumberFormat="0" applyProtection="0">
      <alignment horizontal="left" vertical="center" indent="1"/>
    </xf>
    <xf numFmtId="4" fontId="47" fillId="3" borderId="88" applyNumberFormat="0" applyProtection="0">
      <alignment horizontal="right" vertical="center"/>
    </xf>
    <xf numFmtId="4" fontId="47" fillId="105" borderId="88" applyNumberFormat="0" applyProtection="0">
      <alignment horizontal="right" vertical="center"/>
    </xf>
    <xf numFmtId="4" fontId="47" fillId="65" borderId="90" applyNumberFormat="0" applyProtection="0">
      <alignment horizontal="right" vertical="center"/>
    </xf>
    <xf numFmtId="4" fontId="47" fillId="11" borderId="88" applyNumberFormat="0" applyProtection="0">
      <alignment horizontal="right" vertical="center"/>
    </xf>
    <xf numFmtId="4" fontId="47" fillId="15" borderId="88" applyNumberFormat="0" applyProtection="0">
      <alignment horizontal="right" vertical="center"/>
    </xf>
    <xf numFmtId="4" fontId="47" fillId="67" borderId="88" applyNumberFormat="0" applyProtection="0">
      <alignment horizontal="right" vertical="center"/>
    </xf>
    <xf numFmtId="4" fontId="47" fillId="70" borderId="88" applyNumberFormat="0" applyProtection="0">
      <alignment horizontal="right" vertical="center"/>
    </xf>
    <xf numFmtId="4" fontId="47" fillId="106" borderId="88" applyNumberFormat="0" applyProtection="0">
      <alignment horizontal="right" vertical="center"/>
    </xf>
    <xf numFmtId="4" fontId="47" fillId="10" borderId="88" applyNumberFormat="0" applyProtection="0">
      <alignment horizontal="right" vertical="center"/>
    </xf>
    <xf numFmtId="4" fontId="47" fillId="107" borderId="90" applyNumberFormat="0" applyProtection="0">
      <alignment horizontal="left" vertical="center" indent="1"/>
    </xf>
    <xf numFmtId="4" fontId="16" fillId="66" borderId="90" applyNumberFormat="0" applyProtection="0">
      <alignment horizontal="left" vertical="center" indent="1"/>
    </xf>
    <xf numFmtId="4" fontId="16" fillId="66" borderId="90" applyNumberFormat="0" applyProtection="0">
      <alignment horizontal="left" vertical="center" indent="1"/>
    </xf>
    <xf numFmtId="4" fontId="47" fillId="108" borderId="88" applyNumberFormat="0" applyProtection="0">
      <alignment horizontal="right" vertical="center"/>
    </xf>
    <xf numFmtId="4" fontId="47" fillId="109" borderId="90" applyNumberFormat="0" applyProtection="0">
      <alignment horizontal="left" vertical="center" indent="1"/>
    </xf>
    <xf numFmtId="4" fontId="47" fillId="108" borderId="90" applyNumberFormat="0" applyProtection="0">
      <alignment horizontal="left" vertical="center" indent="1"/>
    </xf>
    <xf numFmtId="0" fontId="47" fillId="68" borderId="88" applyNumberFormat="0" applyProtection="0">
      <alignment horizontal="left" vertical="center" indent="1"/>
    </xf>
    <xf numFmtId="0" fontId="47" fillId="66" borderId="89" applyNumberFormat="0" applyProtection="0">
      <alignment horizontal="left" vertical="top" indent="1"/>
    </xf>
    <xf numFmtId="0" fontId="47" fillId="110" borderId="88" applyNumberFormat="0" applyProtection="0">
      <alignment horizontal="left" vertical="center" indent="1"/>
    </xf>
    <xf numFmtId="0" fontId="47" fillId="108" borderId="89" applyNumberFormat="0" applyProtection="0">
      <alignment horizontal="left" vertical="top" indent="1"/>
    </xf>
    <xf numFmtId="0" fontId="47" fillId="8" borderId="88" applyNumberFormat="0" applyProtection="0">
      <alignment horizontal="left" vertical="center" indent="1"/>
    </xf>
    <xf numFmtId="0" fontId="47" fillId="8" borderId="89" applyNumberFormat="0" applyProtection="0">
      <alignment horizontal="left" vertical="top" indent="1"/>
    </xf>
    <xf numFmtId="0" fontId="47" fillId="109" borderId="88" applyNumberFormat="0" applyProtection="0">
      <alignment horizontal="left" vertical="center" indent="1"/>
    </xf>
    <xf numFmtId="0" fontId="47" fillId="109" borderId="89" applyNumberFormat="0" applyProtection="0">
      <alignment horizontal="left" vertical="top" indent="1"/>
    </xf>
    <xf numFmtId="0" fontId="48" fillId="66" borderId="91" applyBorder="0"/>
    <xf numFmtId="4" fontId="158" fillId="27" borderId="89" applyNumberFormat="0" applyProtection="0">
      <alignment vertical="center"/>
    </xf>
    <xf numFmtId="4" fontId="144" fillId="79" borderId="86" applyNumberFormat="0" applyProtection="0">
      <alignment vertical="center"/>
    </xf>
    <xf numFmtId="4" fontId="158" fillId="68" borderId="89" applyNumberFormat="0" applyProtection="0">
      <alignment horizontal="left" vertical="center" indent="1"/>
    </xf>
    <xf numFmtId="0" fontId="158" fillId="27" borderId="89" applyNumberFormat="0" applyProtection="0">
      <alignment horizontal="left" vertical="top" indent="1"/>
    </xf>
    <xf numFmtId="4" fontId="47" fillId="0" borderId="88" applyNumberFormat="0" applyProtection="0">
      <alignment horizontal="right" vertical="center"/>
    </xf>
    <xf numFmtId="4" fontId="144" fillId="28" borderId="88" applyNumberFormat="0" applyProtection="0">
      <alignment horizontal="right" vertical="center"/>
    </xf>
    <xf numFmtId="4" fontId="47" fillId="14" borderId="88" applyNumberFormat="0" applyProtection="0">
      <alignment horizontal="left" vertical="center" indent="1"/>
    </xf>
    <xf numFmtId="0" fontId="158" fillId="108" borderId="89" applyNumberFormat="0" applyProtection="0">
      <alignment horizontal="left" vertical="top" indent="1"/>
    </xf>
    <xf numFmtId="4" fontId="159" fillId="112" borderId="90" applyNumberFormat="0" applyProtection="0">
      <alignment horizontal="left" vertical="center" indent="1"/>
    </xf>
    <xf numFmtId="0" fontId="47" fillId="113" borderId="86"/>
    <xf numFmtId="4" fontId="160" fillId="111" borderId="88" applyNumberFormat="0" applyProtection="0">
      <alignment horizontal="right" vertical="center"/>
    </xf>
    <xf numFmtId="0" fontId="49" fillId="0" borderId="92" applyNumberFormat="0" applyFill="0" applyAlignment="0" applyProtection="0"/>
    <xf numFmtId="183" fontId="44" fillId="82" borderId="81" applyNumberFormat="0" applyAlignment="0" applyProtection="0"/>
    <xf numFmtId="0" fontId="20" fillId="0" borderId="96" applyNumberFormat="0" applyFill="0" applyAlignment="0" applyProtection="0"/>
    <xf numFmtId="0" fontId="105" fillId="7" borderId="81" applyNumberFormat="0" applyAlignment="0" applyProtection="0"/>
    <xf numFmtId="0" fontId="44" fillId="7" borderId="81" applyNumberFormat="0" applyAlignment="0" applyProtection="0"/>
    <xf numFmtId="0" fontId="49" fillId="0" borderId="84" applyNumberFormat="0" applyFill="0" applyAlignment="0" applyProtection="0"/>
    <xf numFmtId="0" fontId="105" fillId="7" borderId="81" applyNumberFormat="0" applyAlignment="0" applyProtection="0"/>
    <xf numFmtId="4" fontId="159" fillId="112" borderId="90" applyNumberFormat="0" applyProtection="0">
      <alignment horizontal="left" vertical="center" indent="1"/>
    </xf>
    <xf numFmtId="4" fontId="158" fillId="68" borderId="89" applyNumberFormat="0" applyProtection="0">
      <alignment horizontal="left" vertical="center" indent="1"/>
    </xf>
    <xf numFmtId="4" fontId="158" fillId="27" borderId="89" applyNumberFormat="0" applyProtection="0">
      <alignment vertical="center"/>
    </xf>
    <xf numFmtId="0" fontId="47" fillId="108" borderId="89" applyNumberFormat="0" applyProtection="0">
      <alignment horizontal="left" vertical="top" indent="1"/>
    </xf>
    <xf numFmtId="0" fontId="47" fillId="66" borderId="89" applyNumberFormat="0" applyProtection="0">
      <alignment horizontal="left" vertical="top" indent="1"/>
    </xf>
    <xf numFmtId="4" fontId="47" fillId="108" borderId="90" applyNumberFormat="0" applyProtection="0">
      <alignment horizontal="left" vertical="center" indent="1"/>
    </xf>
    <xf numFmtId="4" fontId="16" fillId="66" borderId="90" applyNumberFormat="0" applyProtection="0">
      <alignment horizontal="left" vertical="center" indent="1"/>
    </xf>
    <xf numFmtId="4" fontId="16" fillId="66" borderId="90" applyNumberFormat="0" applyProtection="0">
      <alignment horizontal="left" vertical="center" indent="1"/>
    </xf>
    <xf numFmtId="4" fontId="47" fillId="65" borderId="90" applyNumberFormat="0" applyProtection="0">
      <alignment horizontal="right" vertical="center"/>
    </xf>
    <xf numFmtId="0" fontId="81" fillId="96" borderId="83" applyNumberFormat="0" applyAlignment="0" applyProtection="0"/>
    <xf numFmtId="0" fontId="49" fillId="0" borderId="92" applyNumberFormat="0" applyFill="0" applyAlignment="0" applyProtection="0"/>
    <xf numFmtId="4" fontId="47" fillId="107" borderId="90" applyNumberFormat="0" applyProtection="0">
      <alignment horizontal="left" vertical="center" indent="1"/>
    </xf>
    <xf numFmtId="4" fontId="47" fillId="109" borderId="90" applyNumberFormat="0" applyProtection="0">
      <alignment horizontal="left" vertical="center" indent="1"/>
    </xf>
    <xf numFmtId="0" fontId="157" fillId="82" borderId="89" applyNumberFormat="0" applyProtection="0">
      <alignment horizontal="left" vertical="top" indent="1"/>
    </xf>
    <xf numFmtId="0" fontId="158" fillId="108" borderId="89" applyNumberFormat="0" applyProtection="0">
      <alignment horizontal="left" vertical="top" indent="1"/>
    </xf>
    <xf numFmtId="0" fontId="158" fillId="27" borderId="89" applyNumberFormat="0" applyProtection="0">
      <alignment horizontal="left" vertical="top" indent="1"/>
    </xf>
    <xf numFmtId="0" fontId="48" fillId="66" borderId="91" applyBorder="0"/>
    <xf numFmtId="0" fontId="47" fillId="109" borderId="89" applyNumberFormat="0" applyProtection="0">
      <alignment horizontal="left" vertical="top" indent="1"/>
    </xf>
    <xf numFmtId="0" fontId="47" fillId="8" borderId="89" applyNumberFormat="0" applyProtection="0">
      <alignment horizontal="left" vertical="top" indent="1"/>
    </xf>
    <xf numFmtId="4" fontId="47" fillId="108" borderId="99" applyNumberFormat="0" applyProtection="0">
      <alignment horizontal="right" vertical="center"/>
    </xf>
    <xf numFmtId="0" fontId="154" fillId="96" borderId="88" applyNumberFormat="0" applyAlignment="0" applyProtection="0"/>
    <xf numFmtId="0" fontId="155" fillId="23" borderId="88" applyNumberFormat="0" applyAlignment="0" applyProtection="0"/>
    <xf numFmtId="0" fontId="47" fillId="18" borderId="88" applyNumberFormat="0" applyFont="0" applyAlignment="0" applyProtection="0"/>
    <xf numFmtId="4" fontId="47" fillId="82" borderId="88" applyNumberFormat="0" applyProtection="0">
      <alignment vertical="center"/>
    </xf>
    <xf numFmtId="4" fontId="144" fillId="84" borderId="88" applyNumberFormat="0" applyProtection="0">
      <alignment vertical="center"/>
    </xf>
    <xf numFmtId="4" fontId="47" fillId="84" borderId="88" applyNumberFormat="0" applyProtection="0">
      <alignment horizontal="left" vertical="center" indent="1"/>
    </xf>
    <xf numFmtId="4" fontId="47" fillId="14" borderId="88" applyNumberFormat="0" applyProtection="0">
      <alignment horizontal="left" vertical="center" indent="1"/>
    </xf>
    <xf numFmtId="4" fontId="47" fillId="3" borderId="88" applyNumberFormat="0" applyProtection="0">
      <alignment horizontal="right" vertical="center"/>
    </xf>
    <xf numFmtId="4" fontId="47" fillId="105" borderId="88" applyNumberFormat="0" applyProtection="0">
      <alignment horizontal="right" vertical="center"/>
    </xf>
    <xf numFmtId="4" fontId="47" fillId="11" borderId="88" applyNumberFormat="0" applyProtection="0">
      <alignment horizontal="right" vertical="center"/>
    </xf>
    <xf numFmtId="4" fontId="47" fillId="15" borderId="88" applyNumberFormat="0" applyProtection="0">
      <alignment horizontal="right" vertical="center"/>
    </xf>
    <xf numFmtId="4" fontId="47" fillId="67" borderId="88" applyNumberFormat="0" applyProtection="0">
      <alignment horizontal="right" vertical="center"/>
    </xf>
    <xf numFmtId="4" fontId="47" fillId="70" borderId="88" applyNumberFormat="0" applyProtection="0">
      <alignment horizontal="right" vertical="center"/>
    </xf>
    <xf numFmtId="4" fontId="47" fillId="106" borderId="88" applyNumberFormat="0" applyProtection="0">
      <alignment horizontal="right" vertical="center"/>
    </xf>
    <xf numFmtId="4" fontId="47" fillId="10" borderId="88" applyNumberFormat="0" applyProtection="0">
      <alignment horizontal="right" vertical="center"/>
    </xf>
    <xf numFmtId="4" fontId="47" fillId="108" borderId="88" applyNumberFormat="0" applyProtection="0">
      <alignment horizontal="right" vertical="center"/>
    </xf>
    <xf numFmtId="0" fontId="47" fillId="68" borderId="88" applyNumberFormat="0" applyProtection="0">
      <alignment horizontal="left" vertical="center" indent="1"/>
    </xf>
    <xf numFmtId="0" fontId="47" fillId="110" borderId="88" applyNumberFormat="0" applyProtection="0">
      <alignment horizontal="left" vertical="center" indent="1"/>
    </xf>
    <xf numFmtId="0" fontId="47" fillId="8" borderId="88" applyNumberFormat="0" applyProtection="0">
      <alignment horizontal="left" vertical="center" indent="1"/>
    </xf>
    <xf numFmtId="0" fontId="47" fillId="109" borderId="88" applyNumberFormat="0" applyProtection="0">
      <alignment horizontal="left" vertical="center" indent="1"/>
    </xf>
    <xf numFmtId="4" fontId="144" fillId="79" borderId="86" applyNumberFormat="0" applyProtection="0">
      <alignment vertical="center"/>
    </xf>
    <xf numFmtId="4" fontId="47" fillId="0" borderId="88" applyNumberFormat="0" applyProtection="0">
      <alignment horizontal="right" vertical="center"/>
    </xf>
    <xf numFmtId="4" fontId="144" fillId="28" borderId="88" applyNumberFormat="0" applyProtection="0">
      <alignment horizontal="right" vertical="center"/>
    </xf>
    <xf numFmtId="4" fontId="47" fillId="14" borderId="88" applyNumberFormat="0" applyProtection="0">
      <alignment horizontal="left" vertical="center" indent="1"/>
    </xf>
    <xf numFmtId="0" fontId="47" fillId="113" borderId="86"/>
    <xf numFmtId="4" fontId="160" fillId="111" borderId="88" applyNumberFormat="0" applyProtection="0">
      <alignment horizontal="right" vertical="center"/>
    </xf>
    <xf numFmtId="0" fontId="48" fillId="66" borderId="101" applyBorder="0"/>
    <xf numFmtId="183" fontId="44" fillId="82" borderId="81" applyNumberFormat="0" applyAlignment="0" applyProtection="0"/>
    <xf numFmtId="183" fontId="44" fillId="82" borderId="81" applyNumberFormat="0" applyAlignment="0" applyProtection="0"/>
    <xf numFmtId="0" fontId="81" fillId="96" borderId="106" applyNumberFormat="0" applyAlignment="0" applyProtection="0"/>
    <xf numFmtId="183" fontId="44" fillId="82" borderId="104" applyNumberFormat="0" applyAlignment="0" applyProtection="0"/>
    <xf numFmtId="0" fontId="81" fillId="68" borderId="106" applyNumberFormat="0" applyAlignment="0" applyProtection="0"/>
    <xf numFmtId="0" fontId="92" fillId="81" borderId="106" applyNumberFormat="0" applyAlignment="0" applyProtection="0"/>
    <xf numFmtId="0" fontId="81" fillId="68" borderId="95" applyNumberFormat="0" applyAlignment="0" applyProtection="0"/>
    <xf numFmtId="183" fontId="16" fillId="27" borderId="94" applyNumberFormat="0" applyFont="0" applyAlignment="0" applyProtection="0"/>
    <xf numFmtId="0" fontId="92" fillId="81" borderId="106" applyNumberFormat="0" applyAlignment="0" applyProtection="0"/>
    <xf numFmtId="0" fontId="16" fillId="27" borderId="94" applyNumberFormat="0" applyFont="0" applyAlignment="0" applyProtection="0"/>
    <xf numFmtId="0" fontId="16" fillId="27" borderId="94" applyNumberFormat="0" applyFont="0" applyAlignment="0" applyProtection="0"/>
    <xf numFmtId="0" fontId="92" fillId="81" borderId="106" applyNumberFormat="0" applyAlignment="0" applyProtection="0"/>
    <xf numFmtId="0" fontId="49" fillId="0" borderId="102" applyNumberFormat="0" applyFill="0" applyAlignment="0" applyProtection="0"/>
    <xf numFmtId="4" fontId="47" fillId="15" borderId="99" applyNumberFormat="0" applyProtection="0">
      <alignment horizontal="right" vertical="center"/>
    </xf>
    <xf numFmtId="0" fontId="48" fillId="66" borderId="101" applyBorder="0"/>
    <xf numFmtId="4" fontId="47" fillId="0" borderId="99" applyNumberFormat="0" applyProtection="0">
      <alignment horizontal="right" vertical="center"/>
    </xf>
    <xf numFmtId="0" fontId="89" fillId="81" borderId="93" applyNumberFormat="0" applyAlignment="0" applyProtection="0"/>
    <xf numFmtId="0" fontId="47" fillId="8" borderId="100" applyNumberFormat="0" applyProtection="0">
      <alignment horizontal="left" vertical="top" indent="1"/>
    </xf>
    <xf numFmtId="0" fontId="81" fillId="0" borderId="97" applyNumberFormat="0" applyFill="0" applyAlignment="0" applyProtection="0"/>
    <xf numFmtId="0" fontId="81" fillId="68" borderId="106" applyNumberFormat="0" applyAlignment="0" applyProtection="0"/>
    <xf numFmtId="0" fontId="105" fillId="23" borderId="104" applyNumberFormat="0" applyAlignment="0" applyProtection="0"/>
    <xf numFmtId="0" fontId="81" fillId="68" borderId="106" applyNumberFormat="0" applyAlignment="0" applyProtection="0"/>
    <xf numFmtId="183" fontId="16" fillId="27" borderId="105" applyNumberFormat="0" applyFont="0" applyAlignment="0" applyProtection="0"/>
    <xf numFmtId="0" fontId="44" fillId="7" borderId="93" applyNumberFormat="0" applyAlignment="0" applyProtection="0"/>
    <xf numFmtId="0" fontId="16" fillId="27" borderId="94" applyNumberFormat="0" applyFont="0" applyAlignment="0" applyProtection="0"/>
    <xf numFmtId="4" fontId="47" fillId="82" borderId="99" applyNumberFormat="0" applyProtection="0">
      <alignment vertical="center"/>
    </xf>
    <xf numFmtId="0" fontId="44" fillId="7" borderId="93" applyNumberFormat="0" applyAlignment="0" applyProtection="0"/>
    <xf numFmtId="4" fontId="47" fillId="105" borderId="99" applyNumberFormat="0" applyProtection="0">
      <alignment horizontal="right" vertical="center"/>
    </xf>
    <xf numFmtId="0" fontId="47" fillId="109" borderId="100" applyNumberFormat="0" applyProtection="0">
      <alignment horizontal="left" vertical="top" indent="1"/>
    </xf>
    <xf numFmtId="4" fontId="47" fillId="106" borderId="99" applyNumberFormat="0" applyProtection="0">
      <alignment horizontal="right" vertical="center"/>
    </xf>
    <xf numFmtId="0" fontId="49" fillId="0" borderId="96" applyNumberFormat="0" applyFill="0" applyAlignment="0" applyProtection="0"/>
    <xf numFmtId="0" fontId="16" fillId="18" borderId="94" applyNumberFormat="0" applyFont="0" applyAlignment="0" applyProtection="0"/>
    <xf numFmtId="0" fontId="155" fillId="23" borderId="99" applyNumberFormat="0" applyAlignment="0" applyProtection="0"/>
    <xf numFmtId="0" fontId="44" fillId="7" borderId="93" applyNumberFormat="0" applyAlignment="0" applyProtection="0"/>
    <xf numFmtId="0" fontId="81" fillId="68" borderId="106" applyNumberFormat="0" applyAlignment="0" applyProtection="0"/>
    <xf numFmtId="4" fontId="47" fillId="84" borderId="99" applyNumberFormat="0" applyProtection="0">
      <alignment horizontal="left" vertical="center" indent="1"/>
    </xf>
    <xf numFmtId="0" fontId="158" fillId="27" borderId="100" applyNumberFormat="0" applyProtection="0">
      <alignment horizontal="left" vertical="top" indent="1"/>
    </xf>
    <xf numFmtId="0" fontId="49" fillId="0" borderId="96" applyNumberFormat="0" applyFill="0" applyAlignment="0" applyProtection="0"/>
    <xf numFmtId="0" fontId="125" fillId="68" borderId="81" applyNumberFormat="0" applyAlignment="0" applyProtection="0"/>
    <xf numFmtId="0" fontId="44" fillId="7" borderId="81" applyNumberFormat="0" applyAlignment="0" applyProtection="0"/>
    <xf numFmtId="0" fontId="101" fillId="68" borderId="104" applyNumberFormat="0" applyAlignment="0" applyProtection="0"/>
    <xf numFmtId="4" fontId="144" fillId="28" borderId="99" applyNumberFormat="0" applyProtection="0">
      <alignment horizontal="right" vertical="center"/>
    </xf>
    <xf numFmtId="0" fontId="140" fillId="7" borderId="93" applyNumberFormat="0" applyAlignment="0" applyProtection="0"/>
    <xf numFmtId="0" fontId="16" fillId="27" borderId="94" applyNumberFormat="0" applyFont="0" applyAlignment="0" applyProtection="0"/>
    <xf numFmtId="0" fontId="101" fillId="68" borderId="93" applyNumberFormat="0" applyAlignment="0" applyProtection="0"/>
    <xf numFmtId="0" fontId="16" fillId="27" borderId="82" applyNumberFormat="0" applyFont="0" applyAlignment="0" applyProtection="0"/>
    <xf numFmtId="0" fontId="92" fillId="81" borderId="95" applyNumberFormat="0" applyAlignment="0" applyProtection="0"/>
    <xf numFmtId="0" fontId="92" fillId="81" borderId="95" applyNumberFormat="0" applyAlignment="0" applyProtection="0"/>
    <xf numFmtId="0" fontId="16" fillId="18" borderId="94" applyNumberFormat="0" applyFont="0" applyAlignment="0" applyProtection="0"/>
    <xf numFmtId="0" fontId="16" fillId="27" borderId="94" applyNumberFormat="0" applyFont="0" applyAlignment="0" applyProtection="0"/>
    <xf numFmtId="183" fontId="16" fillId="27" borderId="94" applyNumberFormat="0" applyFont="0" applyAlignment="0" applyProtection="0"/>
    <xf numFmtId="0" fontId="47" fillId="8" borderId="99" applyNumberFormat="0" applyProtection="0">
      <alignment horizontal="left" vertical="center" indent="1"/>
    </xf>
    <xf numFmtId="4" fontId="47" fillId="70" borderId="99" applyNumberFormat="0" applyProtection="0">
      <alignment horizontal="right" vertical="center"/>
    </xf>
    <xf numFmtId="0" fontId="81" fillId="68" borderId="83" applyNumberFormat="0" applyAlignment="0" applyProtection="0"/>
    <xf numFmtId="0" fontId="49" fillId="0" borderId="84" applyNumberFormat="0" applyFill="0" applyAlignment="0" applyProtection="0"/>
    <xf numFmtId="0" fontId="125" fillId="68" borderId="81" applyNumberFormat="0" applyAlignment="0" applyProtection="0"/>
    <xf numFmtId="0" fontId="44" fillId="7" borderId="81" applyNumberFormat="0" applyAlignment="0" applyProtection="0"/>
    <xf numFmtId="0" fontId="16" fillId="27" borderId="82" applyNumberFormat="0" applyFont="0" applyAlignment="0" applyProtection="0"/>
    <xf numFmtId="0" fontId="89" fillId="81" borderId="81" applyNumberFormat="0" applyAlignment="0" applyProtection="0"/>
    <xf numFmtId="0" fontId="125" fillId="68" borderId="81" applyNumberFormat="0" applyAlignment="0" applyProtection="0"/>
    <xf numFmtId="0" fontId="125" fillId="68" borderId="81" applyNumberFormat="0" applyAlignment="0" applyProtection="0"/>
    <xf numFmtId="0" fontId="89" fillId="81" borderId="93" applyNumberFormat="0" applyAlignment="0" applyProtection="0"/>
    <xf numFmtId="183" fontId="44" fillId="82" borderId="93" applyNumberFormat="0" applyAlignment="0" applyProtection="0"/>
    <xf numFmtId="0" fontId="16" fillId="27" borderId="82" applyNumberFormat="0" applyFont="0" applyAlignment="0" applyProtection="0"/>
    <xf numFmtId="0" fontId="89" fillId="81" borderId="81" applyNumberFormat="0" applyAlignment="0" applyProtection="0"/>
    <xf numFmtId="0" fontId="124" fillId="0" borderId="57" applyNumberFormat="0" applyBorder="0" applyProtection="0">
      <alignment horizontal="center"/>
    </xf>
    <xf numFmtId="0" fontId="105" fillId="23" borderId="81" applyNumberFormat="0" applyAlignment="0" applyProtection="0"/>
    <xf numFmtId="0" fontId="44" fillId="7" borderId="81" applyNumberFormat="0" applyAlignment="0" applyProtection="0"/>
    <xf numFmtId="0" fontId="44" fillId="7" borderId="81" applyNumberFormat="0" applyAlignment="0" applyProtection="0"/>
    <xf numFmtId="183" fontId="44" fillId="82" borderId="81" applyNumberFormat="0" applyAlignment="0" applyProtection="0"/>
    <xf numFmtId="0" fontId="44" fillId="7" borderId="81" applyNumberFormat="0" applyAlignment="0" applyProtection="0"/>
    <xf numFmtId="0" fontId="16" fillId="27" borderId="82" applyNumberFormat="0" applyFont="0" applyAlignment="0" applyProtection="0"/>
    <xf numFmtId="0" fontId="48" fillId="86" borderId="98" applyNumberFormat="0" applyFont="0" applyBorder="0" applyAlignment="0">
      <alignment vertical="top" wrapText="1"/>
    </xf>
    <xf numFmtId="183" fontId="16" fillId="27" borderId="82" applyNumberFormat="0" applyFont="0" applyAlignment="0" applyProtection="0"/>
    <xf numFmtId="0" fontId="44" fillId="7" borderId="104" applyNumberFormat="0" applyAlignment="0" applyProtection="0"/>
    <xf numFmtId="0" fontId="125" fillId="68" borderId="104" applyNumberFormat="0" applyAlignment="0" applyProtection="0"/>
    <xf numFmtId="0" fontId="125" fillId="68" borderId="81" applyNumberFormat="0" applyAlignment="0" applyProtection="0"/>
    <xf numFmtId="0" fontId="89" fillId="81" borderId="81" applyNumberFormat="0" applyAlignment="0" applyProtection="0"/>
    <xf numFmtId="0" fontId="20" fillId="0" borderId="84" applyNumberFormat="0" applyFill="0" applyAlignment="0" applyProtection="0"/>
    <xf numFmtId="0" fontId="20" fillId="0" borderId="84" applyNumberFormat="0" applyFill="0" applyAlignment="0" applyProtection="0"/>
    <xf numFmtId="0" fontId="49" fillId="0" borderId="84" applyNumberFormat="0" applyFill="0" applyAlignment="0" applyProtection="0"/>
    <xf numFmtId="0" fontId="49" fillId="0" borderId="84" applyNumberFormat="0" applyFill="0" applyAlignment="0" applyProtection="0"/>
    <xf numFmtId="0" fontId="48" fillId="86" borderId="86" applyNumberFormat="0" applyFont="0" applyBorder="0" applyAlignment="0">
      <alignment vertical="top" wrapText="1"/>
    </xf>
    <xf numFmtId="183" fontId="44" fillId="82" borderId="93" applyNumberFormat="0" applyAlignment="0" applyProtection="0"/>
    <xf numFmtId="0" fontId="44" fillId="7" borderId="93" applyNumberFormat="0" applyAlignment="0" applyProtection="0"/>
    <xf numFmtId="205" fontId="47" fillId="0" borderId="85" applyNumberFormat="0" applyFill="0" applyBorder="0" applyAlignment="0" applyProtection="0"/>
    <xf numFmtId="0" fontId="16" fillId="27" borderId="82" applyNumberFormat="0" applyFont="0" applyAlignment="0" applyProtection="0"/>
    <xf numFmtId="0" fontId="16" fillId="27" borderId="82" applyNumberFormat="0" applyFont="0" applyAlignment="0" applyProtection="0"/>
    <xf numFmtId="0" fontId="16" fillId="18" borderId="82" applyNumberFormat="0" applyFont="0" applyAlignment="0" applyProtection="0"/>
    <xf numFmtId="0" fontId="16" fillId="18" borderId="82" applyNumberFormat="0" applyFont="0" applyAlignment="0" applyProtection="0"/>
    <xf numFmtId="0" fontId="16" fillId="27" borderId="82" applyNumberFormat="0" applyFont="0" applyAlignment="0" applyProtection="0"/>
    <xf numFmtId="0" fontId="16" fillId="27" borderId="82" applyNumberFormat="0" applyFont="0" applyAlignment="0" applyProtection="0"/>
    <xf numFmtId="0" fontId="16" fillId="27" borderId="82" applyNumberFormat="0" applyFont="0" applyAlignment="0" applyProtection="0"/>
    <xf numFmtId="0" fontId="125" fillId="68" borderId="93" applyNumberFormat="0" applyAlignment="0" applyProtection="0"/>
    <xf numFmtId="0" fontId="19" fillId="27" borderId="82" applyNumberFormat="0" applyFont="0" applyAlignment="0" applyProtection="0"/>
    <xf numFmtId="0" fontId="19" fillId="27" borderId="82" applyNumberFormat="0" applyFont="0" applyAlignment="0" applyProtection="0"/>
    <xf numFmtId="183" fontId="16" fillId="27" borderId="82" applyNumberFormat="0" applyFont="0" applyAlignment="0" applyProtection="0"/>
    <xf numFmtId="183" fontId="16" fillId="27" borderId="82" applyNumberFormat="0" applyFont="0" applyAlignment="0" applyProtection="0"/>
    <xf numFmtId="183" fontId="16" fillId="27" borderId="82" applyNumberFormat="0" applyFont="0" applyAlignment="0" applyProtection="0"/>
    <xf numFmtId="183" fontId="16" fillId="27" borderId="82" applyNumberFormat="0" applyFont="0" applyAlignment="0" applyProtection="0"/>
    <xf numFmtId="183" fontId="16" fillId="27" borderId="82" applyNumberFormat="0" applyFont="0" applyAlignment="0" applyProtection="0"/>
    <xf numFmtId="183" fontId="16" fillId="27" borderId="82" applyNumberFormat="0" applyFont="0" applyAlignment="0" applyProtection="0"/>
    <xf numFmtId="183" fontId="16" fillId="27" borderId="82" applyNumberFormat="0" applyFont="0" applyAlignment="0" applyProtection="0"/>
    <xf numFmtId="183" fontId="16" fillId="27" borderId="82" applyNumberFormat="0" applyFont="0" applyAlignment="0" applyProtection="0"/>
    <xf numFmtId="0" fontId="16" fillId="27" borderId="82" applyNumberFormat="0" applyFont="0" applyAlignment="0" applyProtection="0"/>
    <xf numFmtId="0" fontId="16" fillId="27" borderId="82" applyNumberFormat="0" applyFont="0" applyAlignment="0" applyProtection="0"/>
    <xf numFmtId="183" fontId="16" fillId="27" borderId="82" applyNumberFormat="0" applyFont="0" applyAlignment="0" applyProtection="0"/>
    <xf numFmtId="183" fontId="16" fillId="27" borderId="82" applyNumberFormat="0" applyFont="0" applyAlignment="0" applyProtection="0"/>
    <xf numFmtId="0" fontId="92" fillId="68" borderId="95" applyNumberFormat="0" applyAlignment="0" applyProtection="0"/>
    <xf numFmtId="0" fontId="124" fillId="0" borderId="57" applyNumberFormat="0" applyBorder="0" applyProtection="0">
      <alignment horizontal="center"/>
    </xf>
    <xf numFmtId="0" fontId="124" fillId="0" borderId="57" applyNumberFormat="0" applyBorder="0" applyProtection="0">
      <alignment horizontal="center"/>
    </xf>
    <xf numFmtId="0" fontId="92" fillId="68" borderId="106" applyNumberFormat="0" applyAlignment="0" applyProtection="0"/>
    <xf numFmtId="0" fontId="105" fillId="7" borderId="104" applyNumberFormat="0" applyAlignment="0" applyProtection="0"/>
    <xf numFmtId="0" fontId="81" fillId="0" borderId="97" applyNumberFormat="0" applyFill="0" applyAlignment="0" applyProtection="0"/>
    <xf numFmtId="0" fontId="81" fillId="0" borderId="97" applyNumberFormat="0" applyFill="0" applyAlignment="0" applyProtection="0"/>
    <xf numFmtId="0" fontId="16" fillId="27" borderId="105" applyNumberFormat="0" applyFont="0" applyAlignment="0" applyProtection="0"/>
    <xf numFmtId="183" fontId="44" fillId="82" borderId="81" applyNumberFormat="0" applyAlignment="0" applyProtection="0"/>
    <xf numFmtId="183" fontId="44" fillId="82" borderId="81" applyNumberFormat="0" applyAlignment="0" applyProtection="0"/>
    <xf numFmtId="0" fontId="44" fillId="7" borderId="81" applyNumberFormat="0" applyAlignment="0" applyProtection="0"/>
    <xf numFmtId="183" fontId="44" fillId="82" borderId="81" applyNumberFormat="0" applyAlignment="0" applyProtection="0"/>
    <xf numFmtId="0" fontId="101" fillId="68" borderId="81" applyNumberFormat="0" applyAlignment="0" applyProtection="0"/>
    <xf numFmtId="0" fontId="125" fillId="68" borderId="81" applyNumberFormat="0" applyAlignment="0" applyProtection="0"/>
    <xf numFmtId="0" fontId="89" fillId="81" borderId="81" applyNumberFormat="0" applyAlignment="0" applyProtection="0"/>
    <xf numFmtId="0" fontId="89" fillId="81" borderId="81" applyNumberFormat="0" applyAlignment="0" applyProtection="0"/>
    <xf numFmtId="0" fontId="89" fillId="81" borderId="93" applyNumberFormat="0" applyAlignment="0" applyProtection="0"/>
    <xf numFmtId="0" fontId="19" fillId="27" borderId="105" applyNumberFormat="0" applyFont="0" applyAlignment="0" applyProtection="0"/>
    <xf numFmtId="0" fontId="125" fillId="68" borderId="93" applyNumberFormat="0" applyAlignment="0" applyProtection="0"/>
    <xf numFmtId="183" fontId="44" fillId="82" borderId="81" applyNumberFormat="0" applyAlignment="0" applyProtection="0"/>
    <xf numFmtId="0" fontId="89" fillId="81" borderId="81" applyNumberFormat="0" applyAlignment="0" applyProtection="0"/>
    <xf numFmtId="0" fontId="140" fillId="7" borderId="81" applyNumberFormat="0" applyAlignment="0" applyProtection="0"/>
    <xf numFmtId="183" fontId="16" fillId="27" borderId="94" applyNumberFormat="0" applyFont="0" applyAlignment="0" applyProtection="0"/>
    <xf numFmtId="183" fontId="81" fillId="0" borderId="97" applyNumberFormat="0" applyFill="0" applyAlignment="0" applyProtection="0"/>
    <xf numFmtId="0" fontId="105" fillId="7" borderId="93" applyNumberFormat="0" applyAlignment="0" applyProtection="0"/>
    <xf numFmtId="183" fontId="16" fillId="27" borderId="94" applyNumberFormat="0" applyFont="0" applyAlignment="0" applyProtection="0"/>
    <xf numFmtId="183" fontId="16" fillId="27" borderId="94" applyNumberFormat="0" applyFont="0" applyAlignment="0" applyProtection="0"/>
    <xf numFmtId="0" fontId="81" fillId="68" borderId="95" applyNumberFormat="0" applyAlignment="0" applyProtection="0"/>
    <xf numFmtId="0" fontId="81" fillId="68" borderId="83" applyNumberFormat="0" applyAlignment="0" applyProtection="0"/>
    <xf numFmtId="0" fontId="125" fillId="68" borderId="104" applyNumberFormat="0" applyAlignment="0" applyProtection="0"/>
    <xf numFmtId="0" fontId="16" fillId="27" borderId="105" applyNumberFormat="0" applyFont="0" applyAlignment="0" applyProtection="0"/>
    <xf numFmtId="0" fontId="44" fillId="7" borderId="104" applyNumberFormat="0" applyAlignment="0" applyProtection="0"/>
    <xf numFmtId="0" fontId="47" fillId="110" borderId="99" applyNumberFormat="0" applyProtection="0">
      <alignment horizontal="left" vertical="center" indent="1"/>
    </xf>
    <xf numFmtId="4" fontId="47" fillId="106" borderId="99" applyNumberFormat="0" applyProtection="0">
      <alignment horizontal="right" vertical="center"/>
    </xf>
    <xf numFmtId="0" fontId="81" fillId="96" borderId="83" applyNumberFormat="0" applyAlignment="0" applyProtection="0"/>
    <xf numFmtId="4" fontId="47" fillId="14" borderId="99" applyNumberFormat="0" applyProtection="0">
      <alignment horizontal="left" vertical="center" indent="1"/>
    </xf>
    <xf numFmtId="183" fontId="44" fillId="82" borderId="104" applyNumberFormat="0" applyAlignment="0" applyProtection="0"/>
    <xf numFmtId="183" fontId="16" fillId="27" borderId="94" applyNumberFormat="0" applyFont="0" applyAlignment="0" applyProtection="0"/>
    <xf numFmtId="183" fontId="44" fillId="82" borderId="104" applyNumberFormat="0" applyAlignment="0" applyProtection="0"/>
    <xf numFmtId="183" fontId="16" fillId="27" borderId="105" applyNumberFormat="0" applyFont="0" applyAlignment="0" applyProtection="0"/>
    <xf numFmtId="0" fontId="125" fillId="68" borderId="93" applyNumberFormat="0" applyAlignment="0" applyProtection="0"/>
    <xf numFmtId="0" fontId="20" fillId="0" borderId="96" applyNumberFormat="0" applyFill="0" applyAlignment="0" applyProtection="0"/>
    <xf numFmtId="183" fontId="16" fillId="27" borderId="94" applyNumberFormat="0" applyFont="0" applyAlignment="0" applyProtection="0"/>
    <xf numFmtId="183" fontId="16" fillId="27" borderId="105" applyNumberFormat="0" applyFont="0" applyAlignment="0" applyProtection="0"/>
    <xf numFmtId="0" fontId="158" fillId="108" borderId="100" applyNumberFormat="0" applyProtection="0">
      <alignment horizontal="left" vertical="top" indent="1"/>
    </xf>
    <xf numFmtId="4" fontId="47" fillId="0" borderId="99" applyNumberFormat="0" applyProtection="0">
      <alignment horizontal="right" vertical="center"/>
    </xf>
    <xf numFmtId="4" fontId="47" fillId="15" borderId="99" applyNumberFormat="0" applyProtection="0">
      <alignment horizontal="right" vertical="center"/>
    </xf>
    <xf numFmtId="0" fontId="49" fillId="0" borderId="96" applyNumberFormat="0" applyFill="0" applyAlignment="0" applyProtection="0"/>
    <xf numFmtId="0" fontId="81" fillId="68" borderId="106" applyNumberFormat="0" applyAlignment="0" applyProtection="0"/>
    <xf numFmtId="0" fontId="124" fillId="0" borderId="57" applyNumberFormat="0" applyBorder="0" applyProtection="0">
      <alignment horizontal="center"/>
    </xf>
    <xf numFmtId="0" fontId="125" fillId="68" borderId="93" applyNumberFormat="0" applyAlignment="0" applyProtection="0"/>
    <xf numFmtId="0" fontId="81" fillId="96" borderId="95" applyNumberFormat="0" applyAlignment="0" applyProtection="0"/>
    <xf numFmtId="0" fontId="92" fillId="81" borderId="95" applyNumberFormat="0" applyAlignment="0" applyProtection="0"/>
    <xf numFmtId="4" fontId="47" fillId="14" borderId="99" applyNumberFormat="0" applyProtection="0">
      <alignment horizontal="left" vertical="center" indent="1"/>
    </xf>
    <xf numFmtId="4" fontId="160" fillId="111" borderId="99" applyNumberFormat="0" applyProtection="0">
      <alignment horizontal="right" vertical="center"/>
    </xf>
    <xf numFmtId="183" fontId="16" fillId="27" borderId="105" applyNumberFormat="0" applyFont="0" applyAlignment="0" applyProtection="0"/>
    <xf numFmtId="0" fontId="47" fillId="68" borderId="99" applyNumberFormat="0" applyProtection="0">
      <alignment horizontal="left" vertical="center" indent="1"/>
    </xf>
    <xf numFmtId="4" fontId="47" fillId="11" borderId="99" applyNumberFormat="0" applyProtection="0">
      <alignment horizontal="right" vertical="center"/>
    </xf>
    <xf numFmtId="0" fontId="89" fillId="81" borderId="93" applyNumberFormat="0" applyAlignment="0" applyProtection="0"/>
    <xf numFmtId="0" fontId="89" fillId="81" borderId="93" applyNumberFormat="0" applyAlignment="0" applyProtection="0"/>
    <xf numFmtId="183" fontId="44" fillId="82" borderId="104" applyNumberFormat="0" applyAlignment="0" applyProtection="0"/>
    <xf numFmtId="183" fontId="16" fillId="27" borderId="94" applyNumberFormat="0" applyFont="0" applyAlignment="0" applyProtection="0"/>
    <xf numFmtId="0" fontId="81" fillId="68" borderId="95" applyNumberFormat="0" applyAlignment="0" applyProtection="0"/>
    <xf numFmtId="0" fontId="92" fillId="81" borderId="95" applyNumberFormat="0" applyAlignment="0" applyProtection="0"/>
    <xf numFmtId="0" fontId="92" fillId="81" borderId="95" applyNumberFormat="0" applyAlignment="0" applyProtection="0"/>
    <xf numFmtId="0" fontId="16" fillId="18" borderId="94" applyNumberFormat="0" applyFont="0" applyAlignment="0" applyProtection="0"/>
    <xf numFmtId="0" fontId="16" fillId="27" borderId="94" applyNumberFormat="0" applyFont="0" applyAlignment="0" applyProtection="0"/>
    <xf numFmtId="4" fontId="158" fillId="27" borderId="100" applyNumberFormat="0" applyProtection="0">
      <alignment vertical="center"/>
    </xf>
    <xf numFmtId="0" fontId="47" fillId="108" borderId="100" applyNumberFormat="0" applyProtection="0">
      <alignment horizontal="left" vertical="top" indent="1"/>
    </xf>
    <xf numFmtId="4" fontId="144" fillId="84" borderId="99" applyNumberFormat="0" applyProtection="0">
      <alignment vertical="center"/>
    </xf>
    <xf numFmtId="4" fontId="47" fillId="14" borderId="99" applyNumberFormat="0" applyProtection="0">
      <alignment horizontal="left" vertical="center" indent="1"/>
    </xf>
    <xf numFmtId="0" fontId="125" fillId="68" borderId="93" applyNumberFormat="0" applyAlignment="0" applyProtection="0"/>
    <xf numFmtId="0" fontId="105" fillId="23" borderId="93" applyNumberFormat="0" applyAlignment="0" applyProtection="0"/>
    <xf numFmtId="0" fontId="105" fillId="7" borderId="104" applyNumberFormat="0" applyAlignment="0" applyProtection="0"/>
    <xf numFmtId="183" fontId="16" fillId="27" borderId="94" applyNumberFormat="0" applyFont="0" applyAlignment="0" applyProtection="0"/>
    <xf numFmtId="0" fontId="81" fillId="68" borderId="83" applyNumberFormat="0" applyAlignment="0" applyProtection="0"/>
    <xf numFmtId="0" fontId="125" fillId="68" borderId="81" applyNumberFormat="0" applyAlignment="0" applyProtection="0"/>
    <xf numFmtId="0" fontId="44" fillId="7" borderId="81" applyNumberFormat="0" applyAlignment="0" applyProtection="0"/>
    <xf numFmtId="205" fontId="47" fillId="0" borderId="103" applyNumberFormat="0" applyFill="0" applyBorder="0" applyAlignment="0" applyProtection="0"/>
    <xf numFmtId="184" fontId="23" fillId="64" borderId="83" applyNumberFormat="0">
      <alignment vertical="center"/>
    </xf>
    <xf numFmtId="0" fontId="44" fillId="7" borderId="93" applyNumberFormat="0" applyAlignment="0" applyProtection="0"/>
    <xf numFmtId="0" fontId="47" fillId="18" borderId="99" applyNumberFormat="0" applyFont="0" applyAlignment="0" applyProtection="0"/>
    <xf numFmtId="0" fontId="20" fillId="0" borderId="96" applyNumberFormat="0" applyFill="0" applyAlignment="0" applyProtection="0"/>
    <xf numFmtId="0" fontId="49" fillId="0" borderId="96" applyNumberFormat="0" applyFill="0" applyAlignment="0" applyProtection="0"/>
    <xf numFmtId="0" fontId="16" fillId="27" borderId="94" applyNumberFormat="0" applyFont="0" applyAlignment="0" applyProtection="0"/>
    <xf numFmtId="0" fontId="81" fillId="96" borderId="106" applyNumberFormat="0" applyAlignment="0" applyProtection="0"/>
    <xf numFmtId="0" fontId="20" fillId="0" borderId="96" applyNumberFormat="0" applyFill="0" applyAlignment="0" applyProtection="0"/>
    <xf numFmtId="0" fontId="16" fillId="27" borderId="105" applyNumberFormat="0" applyFont="0" applyAlignment="0" applyProtection="0"/>
    <xf numFmtId="0" fontId="81" fillId="0" borderId="97" applyNumberFormat="0" applyFill="0" applyAlignment="0" applyProtection="0"/>
    <xf numFmtId="0" fontId="16" fillId="18" borderId="105" applyNumberFormat="0" applyFont="0" applyAlignment="0" applyProtection="0"/>
    <xf numFmtId="0" fontId="81" fillId="68" borderId="95" applyNumberFormat="0" applyAlignment="0" applyProtection="0"/>
    <xf numFmtId="0" fontId="81" fillId="96" borderId="106" applyNumberFormat="0" applyAlignment="0" applyProtection="0"/>
    <xf numFmtId="0" fontId="16" fillId="27" borderId="105" applyNumberFormat="0" applyFont="0" applyAlignment="0" applyProtection="0"/>
    <xf numFmtId="0" fontId="92" fillId="81" borderId="83" applyNumberFormat="0" applyAlignment="0" applyProtection="0"/>
    <xf numFmtId="0" fontId="92" fillId="81" borderId="83" applyNumberFormat="0" applyAlignment="0" applyProtection="0"/>
    <xf numFmtId="0" fontId="92" fillId="81" borderId="83" applyNumberFormat="0" applyAlignment="0" applyProtection="0"/>
    <xf numFmtId="0" fontId="92" fillId="81" borderId="83" applyNumberFormat="0" applyAlignment="0" applyProtection="0"/>
    <xf numFmtId="0" fontId="92" fillId="81" borderId="83" applyNumberFormat="0" applyAlignment="0" applyProtection="0"/>
    <xf numFmtId="0" fontId="92" fillId="81" borderId="83" applyNumberFormat="0" applyAlignment="0" applyProtection="0"/>
    <xf numFmtId="0" fontId="92" fillId="81" borderId="83" applyNumberFormat="0" applyAlignment="0" applyProtection="0"/>
    <xf numFmtId="0" fontId="44" fillId="7" borderId="93" applyNumberFormat="0" applyAlignment="0" applyProtection="0"/>
    <xf numFmtId="0" fontId="44" fillId="7" borderId="93" applyNumberFormat="0" applyAlignment="0" applyProtection="0"/>
    <xf numFmtId="0" fontId="44" fillId="7" borderId="93" applyNumberFormat="0" applyAlignment="0" applyProtection="0"/>
    <xf numFmtId="0" fontId="105" fillId="7" borderId="93" applyNumberFormat="0" applyAlignment="0" applyProtection="0"/>
    <xf numFmtId="183" fontId="44" fillId="82" borderId="93" applyNumberFormat="0" applyAlignment="0" applyProtection="0"/>
    <xf numFmtId="183" fontId="16" fillId="27" borderId="105" applyNumberFormat="0" applyFont="0" applyAlignment="0" applyProtection="0"/>
    <xf numFmtId="0" fontId="16" fillId="27" borderId="105" applyNumberFormat="0" applyFont="0" applyAlignment="0" applyProtection="0"/>
    <xf numFmtId="0" fontId="89" fillId="81" borderId="93" applyNumberFormat="0" applyAlignment="0" applyProtection="0"/>
    <xf numFmtId="0" fontId="125" fillId="68" borderId="93" applyNumberFormat="0" applyAlignment="0" applyProtection="0"/>
    <xf numFmtId="0" fontId="124" fillId="0" borderId="57" applyNumberFormat="0" applyBorder="0" applyProtection="0">
      <alignment horizontal="center"/>
    </xf>
    <xf numFmtId="0" fontId="124" fillId="0" borderId="57" applyNumberFormat="0" applyBorder="0" applyProtection="0">
      <alignment horizontal="center"/>
    </xf>
    <xf numFmtId="0" fontId="81" fillId="68" borderId="83" applyNumberFormat="0" applyAlignment="0" applyProtection="0"/>
    <xf numFmtId="0" fontId="81" fillId="68" borderId="83" applyNumberFormat="0" applyAlignment="0" applyProtection="0"/>
    <xf numFmtId="0" fontId="81" fillId="68" borderId="83" applyNumberFormat="0" applyAlignment="0" applyProtection="0"/>
    <xf numFmtId="0" fontId="81" fillId="68" borderId="83" applyNumberFormat="0" applyAlignment="0" applyProtection="0"/>
    <xf numFmtId="0" fontId="81" fillId="68" borderId="83" applyNumberFormat="0" applyAlignment="0" applyProtection="0"/>
    <xf numFmtId="0" fontId="92" fillId="68" borderId="83" applyNumberFormat="0" applyAlignment="0" applyProtection="0"/>
    <xf numFmtId="0" fontId="92" fillId="68" borderId="83" applyNumberFormat="0" applyAlignment="0" applyProtection="0"/>
    <xf numFmtId="0" fontId="81" fillId="68" borderId="95" applyNumberFormat="0" applyAlignment="0" applyProtection="0"/>
    <xf numFmtId="0" fontId="81" fillId="68" borderId="95" applyNumberFormat="0" applyAlignment="0" applyProtection="0"/>
    <xf numFmtId="0" fontId="44" fillId="7" borderId="81" applyNumberFormat="0" applyAlignment="0" applyProtection="0"/>
    <xf numFmtId="0" fontId="124" fillId="0" borderId="57" applyNumberFormat="0" applyBorder="0" applyProtection="0">
      <alignment horizontal="center"/>
    </xf>
    <xf numFmtId="0" fontId="89" fillId="81" borderId="93" applyNumberFormat="0" applyAlignment="0" applyProtection="0"/>
    <xf numFmtId="0" fontId="44" fillId="7" borderId="93" applyNumberFormat="0" applyAlignment="0" applyProtection="0"/>
    <xf numFmtId="183" fontId="81" fillId="0" borderId="97" applyNumberFormat="0" applyFill="0" applyAlignment="0" applyProtection="0"/>
    <xf numFmtId="0" fontId="16" fillId="27" borderId="94" applyNumberFormat="0" applyFont="0" applyAlignment="0" applyProtection="0"/>
    <xf numFmtId="0" fontId="44" fillId="7" borderId="104" applyNumberFormat="0" applyAlignment="0" applyProtection="0"/>
    <xf numFmtId="4" fontId="144" fillId="28" borderId="99" applyNumberFormat="0" applyProtection="0">
      <alignment horizontal="right" vertical="center"/>
    </xf>
    <xf numFmtId="0" fontId="44" fillId="7" borderId="104" applyNumberFormat="0" applyAlignment="0" applyProtection="0"/>
    <xf numFmtId="183" fontId="81" fillId="0" borderId="97" applyNumberFormat="0" applyFill="0" applyAlignment="0" applyProtection="0"/>
    <xf numFmtId="0" fontId="150" fillId="0" borderId="96" applyNumberFormat="0" applyFill="0" applyAlignment="0" applyProtection="0"/>
    <xf numFmtId="4" fontId="144" fillId="79" borderId="98" applyNumberFormat="0" applyProtection="0">
      <alignment vertical="center"/>
    </xf>
    <xf numFmtId="0" fontId="124" fillId="0" borderId="57" applyNumberFormat="0" applyBorder="0" applyProtection="0">
      <alignment horizontal="center"/>
    </xf>
    <xf numFmtId="0" fontId="44" fillId="7" borderId="93" applyNumberFormat="0" applyAlignment="0" applyProtection="0"/>
    <xf numFmtId="0" fontId="81" fillId="68" borderId="95" applyNumberFormat="0" applyAlignment="0" applyProtection="0"/>
    <xf numFmtId="205" fontId="47" fillId="0" borderId="85" applyNumberFormat="0" applyFill="0" applyBorder="0" applyAlignment="0" applyProtection="0"/>
    <xf numFmtId="0" fontId="44" fillId="7" borderId="93" applyNumberFormat="0" applyAlignment="0" applyProtection="0"/>
    <xf numFmtId="0" fontId="105" fillId="23" borderId="93" applyNumberFormat="0" applyAlignment="0" applyProtection="0"/>
    <xf numFmtId="183" fontId="44" fillId="82" borderId="93" applyNumberFormat="0" applyAlignment="0" applyProtection="0"/>
    <xf numFmtId="183" fontId="44" fillId="82" borderId="93" applyNumberFormat="0" applyAlignment="0" applyProtection="0"/>
    <xf numFmtId="183" fontId="44" fillId="82" borderId="93" applyNumberFormat="0" applyAlignment="0" applyProtection="0"/>
    <xf numFmtId="0" fontId="89" fillId="81" borderId="93" applyNumberFormat="0" applyAlignment="0" applyProtection="0"/>
    <xf numFmtId="0" fontId="101" fillId="68" borderId="93" applyNumberFormat="0" applyAlignment="0" applyProtection="0"/>
    <xf numFmtId="0" fontId="89" fillId="81" borderId="93" applyNumberFormat="0" applyAlignment="0" applyProtection="0"/>
    <xf numFmtId="0" fontId="48" fillId="86" borderId="86" applyNumberFormat="0" applyFont="0" applyBorder="0" applyAlignment="0">
      <alignment vertical="top" wrapText="1"/>
    </xf>
    <xf numFmtId="205" fontId="47" fillId="0" borderId="103" applyNumberFormat="0" applyFill="0" applyBorder="0" applyAlignment="0" applyProtection="0"/>
    <xf numFmtId="0" fontId="16" fillId="27" borderId="94" applyNumberFormat="0" applyFont="0" applyAlignment="0" applyProtection="0"/>
    <xf numFmtId="0" fontId="150" fillId="0" borderId="84" applyNumberFormat="0" applyFill="0" applyAlignment="0" applyProtection="0"/>
    <xf numFmtId="183" fontId="16" fillId="27" borderId="94" applyNumberFormat="0" applyFont="0" applyAlignment="0" applyProtection="0"/>
    <xf numFmtId="0" fontId="124" fillId="0" borderId="57" applyNumberFormat="0" applyBorder="0" applyProtection="0">
      <alignment horizontal="center"/>
    </xf>
    <xf numFmtId="0" fontId="92" fillId="81" borderId="83" applyNumberFormat="0" applyAlignment="0" applyProtection="0"/>
    <xf numFmtId="183" fontId="16" fillId="27" borderId="94" applyNumberFormat="0" applyFont="0" applyAlignment="0" applyProtection="0"/>
    <xf numFmtId="0" fontId="81" fillId="0" borderId="97" applyNumberFormat="0" applyFill="0" applyAlignment="0" applyProtection="0"/>
    <xf numFmtId="0" fontId="16" fillId="27" borderId="94" applyNumberFormat="0" applyFont="0" applyAlignment="0" applyProtection="0"/>
    <xf numFmtId="183" fontId="16" fillId="27" borderId="94" applyNumberFormat="0" applyFont="0" applyAlignment="0" applyProtection="0"/>
    <xf numFmtId="0" fontId="44" fillId="7" borderId="104" applyNumberFormat="0" applyAlignment="0" applyProtection="0"/>
    <xf numFmtId="0" fontId="81" fillId="96" borderId="83" applyNumberFormat="0" applyAlignment="0" applyProtection="0"/>
    <xf numFmtId="4" fontId="144" fillId="79" borderId="86" applyNumberFormat="0" applyProtection="0">
      <alignment vertical="center"/>
    </xf>
    <xf numFmtId="0" fontId="47" fillId="113" borderId="86"/>
    <xf numFmtId="0" fontId="47" fillId="113" borderId="98"/>
    <xf numFmtId="0" fontId="49" fillId="0" borderId="84" applyNumberFormat="0" applyFill="0" applyAlignment="0" applyProtection="0"/>
    <xf numFmtId="0" fontId="124" fillId="0" borderId="57" applyNumberFormat="0" applyBorder="0" applyProtection="0">
      <alignment horizontal="center"/>
    </xf>
    <xf numFmtId="4" fontId="47" fillId="67" borderId="99" applyNumberFormat="0" applyProtection="0">
      <alignment horizontal="right" vertical="center"/>
    </xf>
    <xf numFmtId="0" fontId="105" fillId="7" borderId="93" applyNumberFormat="0" applyAlignment="0" applyProtection="0"/>
    <xf numFmtId="0" fontId="47" fillId="110" borderId="99" applyNumberFormat="0" applyProtection="0">
      <alignment horizontal="left" vertical="center" indent="1"/>
    </xf>
    <xf numFmtId="4" fontId="144" fillId="79" borderId="86" applyNumberFormat="0" applyProtection="0">
      <alignment vertical="center"/>
    </xf>
    <xf numFmtId="0" fontId="47" fillId="113" borderId="86"/>
    <xf numFmtId="0" fontId="16" fillId="27" borderId="94" applyNumberFormat="0" applyFont="0" applyAlignment="0" applyProtection="0"/>
    <xf numFmtId="183" fontId="44" fillId="82" borderId="104" applyNumberFormat="0" applyAlignment="0" applyProtection="0"/>
    <xf numFmtId="0" fontId="44" fillId="7" borderId="93" applyNumberFormat="0" applyAlignment="0" applyProtection="0"/>
    <xf numFmtId="0" fontId="81" fillId="96" borderId="95" applyNumberFormat="0" applyAlignment="0" applyProtection="0"/>
    <xf numFmtId="0" fontId="44" fillId="7" borderId="93" applyNumberFormat="0" applyAlignment="0" applyProtection="0"/>
    <xf numFmtId="0" fontId="105" fillId="23" borderId="93" applyNumberFormat="0" applyAlignment="0" applyProtection="0"/>
    <xf numFmtId="0" fontId="44" fillId="7" borderId="104" applyNumberFormat="0" applyAlignment="0" applyProtection="0"/>
    <xf numFmtId="0" fontId="47" fillId="68" borderId="99" applyNumberFormat="0" applyProtection="0">
      <alignment horizontal="left" vertical="center" indent="1"/>
    </xf>
    <xf numFmtId="0" fontId="157" fillId="82" borderId="100" applyNumberFormat="0" applyProtection="0">
      <alignment horizontal="left" vertical="top" indent="1"/>
    </xf>
    <xf numFmtId="0" fontId="81" fillId="0" borderId="97" applyNumberFormat="0" applyFill="0" applyAlignment="0" applyProtection="0"/>
    <xf numFmtId="0" fontId="125" fillId="68" borderId="93" applyNumberFormat="0" applyAlignment="0" applyProtection="0"/>
    <xf numFmtId="0" fontId="44" fillId="7" borderId="93" applyNumberFormat="0" applyAlignment="0" applyProtection="0"/>
    <xf numFmtId="0" fontId="47" fillId="113" borderId="98"/>
    <xf numFmtId="0" fontId="89" fillId="81" borderId="104" applyNumberFormat="0" applyAlignment="0" applyProtection="0"/>
    <xf numFmtId="0" fontId="16" fillId="18" borderId="105" applyNumberFormat="0" applyFont="0" applyAlignment="0" applyProtection="0"/>
    <xf numFmtId="0" fontId="37" fillId="27" borderId="94" applyNumberFormat="0" applyFont="0" applyAlignment="0" applyProtection="0"/>
    <xf numFmtId="0" fontId="47" fillId="8" borderId="100" applyNumberFormat="0" applyProtection="0">
      <alignment horizontal="left" vertical="top" indent="1"/>
    </xf>
    <xf numFmtId="4" fontId="144" fillId="79" borderId="98" applyNumberFormat="0" applyProtection="0">
      <alignment vertical="center"/>
    </xf>
    <xf numFmtId="0" fontId="154" fillId="96" borderId="99" applyNumberFormat="0" applyAlignment="0" applyProtection="0"/>
    <xf numFmtId="0" fontId="47" fillId="8" borderId="99" applyNumberFormat="0" applyProtection="0">
      <alignment horizontal="left" vertical="center" indent="1"/>
    </xf>
    <xf numFmtId="183" fontId="44" fillId="82" borderId="93" applyNumberFormat="0" applyAlignment="0" applyProtection="0"/>
    <xf numFmtId="0" fontId="89" fillId="81" borderId="93" applyNumberFormat="0" applyAlignment="0" applyProtection="0"/>
    <xf numFmtId="183" fontId="16" fillId="27" borderId="94" applyNumberFormat="0" applyFont="0" applyAlignment="0" applyProtection="0"/>
    <xf numFmtId="0" fontId="47" fillId="109" borderId="100" applyNumberFormat="0" applyProtection="0">
      <alignment horizontal="left" vertical="top" indent="1"/>
    </xf>
    <xf numFmtId="4" fontId="47" fillId="11" borderId="99" applyNumberFormat="0" applyProtection="0">
      <alignment horizontal="right" vertical="center"/>
    </xf>
    <xf numFmtId="4" fontId="47" fillId="108" borderId="99" applyNumberFormat="0" applyProtection="0">
      <alignment horizontal="right" vertical="center"/>
    </xf>
    <xf numFmtId="0" fontId="92" fillId="81" borderId="106" applyNumberFormat="0" applyAlignment="0" applyProtection="0"/>
    <xf numFmtId="0" fontId="48" fillId="86" borderId="98" applyNumberFormat="0" applyFont="0" applyBorder="0" applyAlignment="0">
      <alignment vertical="top" wrapText="1"/>
    </xf>
    <xf numFmtId="183" fontId="44" fillId="82" borderId="93" applyNumberFormat="0" applyAlignment="0" applyProtection="0"/>
    <xf numFmtId="205" fontId="47" fillId="0" borderId="103" applyNumberFormat="0" applyFill="0" applyBorder="0" applyAlignment="0" applyProtection="0"/>
    <xf numFmtId="0" fontId="81" fillId="0" borderId="97" applyNumberFormat="0" applyFill="0" applyAlignment="0" applyProtection="0"/>
    <xf numFmtId="205" fontId="47" fillId="0" borderId="20" applyNumberFormat="0" applyFill="0" applyBorder="0" applyAlignment="0" applyProtection="0"/>
    <xf numFmtId="0" fontId="92" fillId="81" borderId="95" applyNumberFormat="0" applyAlignment="0" applyProtection="0"/>
    <xf numFmtId="0" fontId="92" fillId="81" borderId="95" applyNumberFormat="0" applyAlignment="0" applyProtection="0"/>
    <xf numFmtId="0" fontId="16" fillId="27" borderId="94" applyNumberFormat="0" applyFont="0" applyAlignment="0" applyProtection="0"/>
    <xf numFmtId="0" fontId="16" fillId="27" borderId="94" applyNumberFormat="0" applyFont="0" applyAlignment="0" applyProtection="0"/>
    <xf numFmtId="183" fontId="16" fillId="27" borderId="94" applyNumberFormat="0" applyFont="0" applyAlignment="0" applyProtection="0"/>
    <xf numFmtId="0" fontId="19" fillId="27" borderId="94" applyNumberFormat="0" applyFont="0" applyAlignment="0" applyProtection="0"/>
    <xf numFmtId="0" fontId="47" fillId="108" borderId="100" applyNumberFormat="0" applyProtection="0">
      <alignment horizontal="left" vertical="top" indent="1"/>
    </xf>
    <xf numFmtId="0" fontId="89" fillId="81" borderId="104" applyNumberFormat="0" applyAlignment="0" applyProtection="0"/>
    <xf numFmtId="4" fontId="47" fillId="14" borderId="99" applyNumberFormat="0" applyProtection="0">
      <alignment horizontal="left" vertical="center" indent="1"/>
    </xf>
    <xf numFmtId="0" fontId="89" fillId="81" borderId="93" applyNumberFormat="0" applyAlignment="0" applyProtection="0"/>
    <xf numFmtId="0" fontId="49" fillId="0" borderId="84" applyNumberFormat="0" applyFill="0" applyAlignment="0" applyProtection="0"/>
    <xf numFmtId="183" fontId="16" fillId="27" borderId="94" applyNumberFormat="0" applyFont="0" applyAlignment="0" applyProtection="0"/>
    <xf numFmtId="0" fontId="89" fillId="81" borderId="93" applyNumberFormat="0" applyAlignment="0" applyProtection="0"/>
    <xf numFmtId="183" fontId="44" fillId="82" borderId="93" applyNumberFormat="0" applyAlignment="0" applyProtection="0"/>
    <xf numFmtId="0" fontId="16" fillId="27" borderId="105" applyNumberFormat="0" applyFont="0" applyAlignment="0" applyProtection="0"/>
    <xf numFmtId="183" fontId="16" fillId="27" borderId="105" applyNumberFormat="0" applyFont="0" applyAlignment="0" applyProtection="0"/>
    <xf numFmtId="0" fontId="44" fillId="7" borderId="93" applyNumberFormat="0" applyAlignment="0" applyProtection="0"/>
    <xf numFmtId="183" fontId="44" fillId="82" borderId="93" applyNumberFormat="0" applyAlignment="0" applyProtection="0"/>
    <xf numFmtId="0" fontId="20" fillId="0" borderId="84" applyNumberFormat="0" applyFill="0" applyAlignment="0" applyProtection="0"/>
    <xf numFmtId="0" fontId="20" fillId="0" borderId="84" applyNumberFormat="0" applyFill="0" applyAlignment="0" applyProtection="0"/>
    <xf numFmtId="0" fontId="49" fillId="0" borderId="84" applyNumberFormat="0" applyFill="0" applyAlignment="0" applyProtection="0"/>
    <xf numFmtId="0" fontId="49" fillId="0" borderId="84" applyNumberFormat="0" applyFill="0" applyAlignment="0" applyProtection="0"/>
    <xf numFmtId="0" fontId="48" fillId="86" borderId="86" applyNumberFormat="0" applyFont="0" applyBorder="0" applyAlignment="0">
      <alignment vertical="top" wrapText="1"/>
    </xf>
    <xf numFmtId="0" fontId="16" fillId="27" borderId="105" applyNumberFormat="0" applyFont="0" applyAlignment="0" applyProtection="0"/>
    <xf numFmtId="183" fontId="16" fillId="27" borderId="105" applyNumberFormat="0" applyFont="0" applyAlignment="0" applyProtection="0"/>
    <xf numFmtId="0" fontId="44" fillId="7" borderId="93" applyNumberFormat="0" applyAlignment="0" applyProtection="0"/>
    <xf numFmtId="0" fontId="44" fillId="7" borderId="93" applyNumberFormat="0" applyAlignment="0" applyProtection="0"/>
    <xf numFmtId="0" fontId="44" fillId="7" borderId="93" applyNumberFormat="0" applyAlignment="0" applyProtection="0"/>
    <xf numFmtId="205" fontId="47" fillId="0" borderId="85" applyNumberFormat="0" applyFill="0" applyBorder="0" applyAlignment="0" applyProtection="0"/>
    <xf numFmtId="0" fontId="92" fillId="68" borderId="95" applyNumberFormat="0" applyAlignment="0" applyProtection="0"/>
    <xf numFmtId="183" fontId="44" fillId="82" borderId="93" applyNumberFormat="0" applyAlignment="0" applyProtection="0"/>
    <xf numFmtId="0" fontId="125" fillId="68" borderId="104" applyNumberFormat="0" applyAlignment="0" applyProtection="0"/>
    <xf numFmtId="0" fontId="81" fillId="96" borderId="95" applyNumberFormat="0" applyAlignment="0" applyProtection="0"/>
    <xf numFmtId="0" fontId="125" fillId="68" borderId="104" applyNumberFormat="0" applyAlignment="0" applyProtection="0"/>
    <xf numFmtId="0" fontId="89" fillId="81" borderId="93" applyNumberFormat="0" applyAlignment="0" applyProtection="0"/>
    <xf numFmtId="0" fontId="81" fillId="0" borderId="97" applyNumberFormat="0" applyFill="0" applyAlignment="0" applyProtection="0"/>
    <xf numFmtId="0" fontId="20" fillId="0" borderId="96" applyNumberFormat="0" applyFill="0" applyAlignment="0" applyProtection="0"/>
    <xf numFmtId="183" fontId="16" fillId="27" borderId="105" applyNumberFormat="0" applyFont="0" applyAlignment="0" applyProtection="0"/>
    <xf numFmtId="183" fontId="81" fillId="0" borderId="97" applyNumberFormat="0" applyFill="0" applyAlignment="0" applyProtection="0"/>
    <xf numFmtId="0" fontId="125" fillId="68" borderId="93" applyNumberFormat="0" applyAlignment="0" applyProtection="0"/>
    <xf numFmtId="0" fontId="140" fillId="7" borderId="104" applyNumberFormat="0" applyAlignment="0" applyProtection="0"/>
    <xf numFmtId="0" fontId="140" fillId="7" borderId="81" applyNumberFormat="0" applyAlignment="0" applyProtection="0"/>
    <xf numFmtId="183" fontId="44" fillId="82" borderId="93" applyNumberFormat="0" applyAlignment="0" applyProtection="0"/>
    <xf numFmtId="183" fontId="16" fillId="27" borderId="94" applyNumberFormat="0" applyFont="0" applyAlignment="0" applyProtection="0"/>
    <xf numFmtId="0" fontId="81" fillId="0" borderId="97" applyNumberFormat="0" applyFill="0" applyAlignment="0" applyProtection="0"/>
    <xf numFmtId="183" fontId="16" fillId="27" borderId="94" applyNumberFormat="0" applyFont="0" applyAlignment="0" applyProtection="0"/>
    <xf numFmtId="0" fontId="92" fillId="81" borderId="106" applyNumberFormat="0" applyAlignment="0" applyProtection="0"/>
    <xf numFmtId="0" fontId="92" fillId="81" borderId="106" applyNumberFormat="0" applyAlignment="0" applyProtection="0"/>
    <xf numFmtId="0" fontId="81" fillId="68" borderId="83" applyNumberFormat="0" applyAlignment="0" applyProtection="0"/>
    <xf numFmtId="184" fontId="23" fillId="64" borderId="106" applyNumberFormat="0">
      <alignment vertical="center"/>
    </xf>
    <xf numFmtId="4" fontId="47" fillId="67" borderId="99" applyNumberFormat="0" applyProtection="0">
      <alignment horizontal="right" vertical="center"/>
    </xf>
    <xf numFmtId="0" fontId="81" fillId="96" borderId="83" applyNumberFormat="0" applyAlignment="0" applyProtection="0"/>
    <xf numFmtId="0" fontId="154" fillId="96" borderId="99" applyNumberFormat="0" applyAlignment="0" applyProtection="0"/>
    <xf numFmtId="0" fontId="89" fillId="81" borderId="104" applyNumberFormat="0" applyAlignment="0" applyProtection="0"/>
    <xf numFmtId="0" fontId="49" fillId="0" borderId="96" applyNumberFormat="0" applyFill="0" applyAlignment="0" applyProtection="0"/>
    <xf numFmtId="183" fontId="16" fillId="27" borderId="105" applyNumberFormat="0" applyFont="0" applyAlignment="0" applyProtection="0"/>
    <xf numFmtId="0" fontId="81" fillId="0" borderId="97" applyNumberFormat="0" applyFill="0" applyAlignment="0" applyProtection="0"/>
    <xf numFmtId="0" fontId="92" fillId="81" borderId="106" applyNumberFormat="0" applyAlignment="0" applyProtection="0"/>
    <xf numFmtId="0" fontId="124" fillId="0" borderId="57" applyNumberFormat="0" applyBorder="0" applyProtection="0">
      <alignment horizontal="center"/>
    </xf>
    <xf numFmtId="0" fontId="124" fillId="0" borderId="57" applyNumberFormat="0" applyBorder="0" applyProtection="0">
      <alignment horizontal="center"/>
    </xf>
    <xf numFmtId="0" fontId="47" fillId="18" borderId="99" applyNumberFormat="0" applyFont="0" applyAlignment="0" applyProtection="0"/>
    <xf numFmtId="4" fontId="47" fillId="70" borderId="99" applyNumberFormat="0" applyProtection="0">
      <alignment horizontal="right" vertical="center"/>
    </xf>
    <xf numFmtId="0" fontId="49" fillId="0" borderId="96" applyNumberFormat="0" applyFill="0" applyAlignment="0" applyProtection="0"/>
    <xf numFmtId="0" fontId="47" fillId="113" borderId="98"/>
    <xf numFmtId="0" fontId="47" fillId="66" borderId="100" applyNumberFormat="0" applyProtection="0">
      <alignment horizontal="left" vertical="top" indent="1"/>
    </xf>
    <xf numFmtId="0" fontId="92" fillId="68" borderId="106" applyNumberFormat="0" applyAlignment="0" applyProtection="0"/>
    <xf numFmtId="0" fontId="125" fillId="68" borderId="93" applyNumberFormat="0" applyAlignment="0" applyProtection="0"/>
    <xf numFmtId="0" fontId="89" fillId="81" borderId="104" applyNumberFormat="0" applyAlignment="0" applyProtection="0"/>
    <xf numFmtId="0" fontId="124" fillId="0" borderId="57" applyNumberFormat="0" applyBorder="0" applyProtection="0">
      <alignment horizontal="center"/>
    </xf>
    <xf numFmtId="0" fontId="81" fillId="0" borderId="97" applyNumberFormat="0" applyFill="0" applyAlignment="0" applyProtection="0"/>
    <xf numFmtId="0" fontId="81" fillId="0" borderId="97" applyNumberFormat="0" applyFill="0" applyAlignment="0" applyProtection="0"/>
    <xf numFmtId="0" fontId="140" fillId="7" borderId="93" applyNumberFormat="0" applyAlignment="0" applyProtection="0"/>
    <xf numFmtId="183" fontId="16" fillId="27" borderId="94" applyNumberFormat="0" applyFont="0" applyAlignment="0" applyProtection="0"/>
    <xf numFmtId="0" fontId="89" fillId="81" borderId="104" applyNumberFormat="0" applyAlignment="0" applyProtection="0"/>
    <xf numFmtId="0" fontId="89" fillId="81" borderId="104" applyNumberFormat="0" applyAlignment="0" applyProtection="0"/>
    <xf numFmtId="183" fontId="44" fillId="82" borderId="93" applyNumberFormat="0" applyAlignment="0" applyProtection="0"/>
    <xf numFmtId="4" fontId="47" fillId="10" borderId="99" applyNumberFormat="0" applyProtection="0">
      <alignment horizontal="right" vertical="center"/>
    </xf>
    <xf numFmtId="4" fontId="47" fillId="3" borderId="99" applyNumberFormat="0" applyProtection="0">
      <alignment horizontal="right" vertical="center"/>
    </xf>
    <xf numFmtId="0" fontId="44" fillId="7" borderId="93" applyNumberFormat="0" applyAlignment="0" applyProtection="0"/>
    <xf numFmtId="0" fontId="16" fillId="27" borderId="94" applyNumberFormat="0" applyFont="0" applyAlignment="0" applyProtection="0"/>
    <xf numFmtId="0" fontId="125" fillId="68" borderId="93" applyNumberFormat="0" applyAlignment="0" applyProtection="0"/>
    <xf numFmtId="183" fontId="44" fillId="82" borderId="93" applyNumberFormat="0" applyAlignment="0" applyProtection="0"/>
    <xf numFmtId="0" fontId="158" fillId="27" borderId="100" applyNumberFormat="0" applyProtection="0">
      <alignment horizontal="left" vertical="top" indent="1"/>
    </xf>
    <xf numFmtId="4" fontId="158" fillId="27" borderId="100" applyNumberFormat="0" applyProtection="0">
      <alignment vertical="center"/>
    </xf>
    <xf numFmtId="4" fontId="144" fillId="79" borderId="98" applyNumberFormat="0" applyProtection="0">
      <alignment vertical="center"/>
    </xf>
    <xf numFmtId="183" fontId="44" fillId="82" borderId="104" applyNumberFormat="0" applyAlignment="0" applyProtection="0"/>
    <xf numFmtId="183" fontId="16" fillId="27" borderId="94" applyNumberFormat="0" applyFont="0" applyAlignment="0" applyProtection="0"/>
    <xf numFmtId="4" fontId="160" fillId="111" borderId="99" applyNumberFormat="0" applyProtection="0">
      <alignment horizontal="right" vertical="center"/>
    </xf>
    <xf numFmtId="183" fontId="44" fillId="82" borderId="93" applyNumberFormat="0" applyAlignment="0" applyProtection="0"/>
    <xf numFmtId="0" fontId="81" fillId="68" borderId="95" applyNumberFormat="0" applyAlignment="0" applyProtection="0"/>
    <xf numFmtId="0" fontId="92" fillId="81" borderId="95" applyNumberFormat="0" applyAlignment="0" applyProtection="0"/>
    <xf numFmtId="0" fontId="92" fillId="81" borderId="95" applyNumberFormat="0" applyAlignment="0" applyProtection="0"/>
    <xf numFmtId="0" fontId="16" fillId="27" borderId="94" applyNumberFormat="0" applyFont="0" applyAlignment="0" applyProtection="0"/>
    <xf numFmtId="0" fontId="16" fillId="27" borderId="94" applyNumberFormat="0" applyFont="0" applyAlignment="0" applyProtection="0"/>
    <xf numFmtId="0" fontId="16" fillId="27" borderId="94" applyNumberFormat="0" applyFont="0" applyAlignment="0" applyProtection="0"/>
    <xf numFmtId="4" fontId="47" fillId="3" borderId="99" applyNumberFormat="0" applyProtection="0">
      <alignment horizontal="right" vertical="center"/>
    </xf>
    <xf numFmtId="183" fontId="44" fillId="82" borderId="93" applyNumberFormat="0" applyAlignment="0" applyProtection="0"/>
    <xf numFmtId="0" fontId="47" fillId="66" borderId="100" applyNumberFormat="0" applyProtection="0">
      <alignment horizontal="left" vertical="top" indent="1"/>
    </xf>
    <xf numFmtId="4" fontId="47" fillId="84" borderId="99" applyNumberFormat="0" applyProtection="0">
      <alignment horizontal="left" vertical="center" indent="1"/>
    </xf>
    <xf numFmtId="0" fontId="47" fillId="113" borderId="98"/>
    <xf numFmtId="184" fontId="23" fillId="64" borderId="106" applyNumberFormat="0">
      <alignment vertical="center"/>
    </xf>
    <xf numFmtId="0" fontId="16" fillId="27" borderId="105" applyNumberFormat="0" applyFont="0" applyAlignment="0" applyProtection="0"/>
    <xf numFmtId="0" fontId="81" fillId="68" borderId="83" applyNumberFormat="0" applyAlignment="0" applyProtection="0"/>
    <xf numFmtId="0" fontId="125" fillId="68" borderId="81" applyNumberFormat="0" applyAlignment="0" applyProtection="0"/>
    <xf numFmtId="0" fontId="44" fillId="7" borderId="81" applyNumberFormat="0" applyAlignment="0" applyProtection="0"/>
    <xf numFmtId="0" fontId="48" fillId="86" borderId="98" applyNumberFormat="0" applyFont="0" applyBorder="0" applyAlignment="0">
      <alignment vertical="top" wrapText="1"/>
    </xf>
    <xf numFmtId="184" fontId="23" fillId="64" borderId="83" applyNumberFormat="0">
      <alignment vertical="center"/>
    </xf>
    <xf numFmtId="0" fontId="16" fillId="27" borderId="105" applyNumberFormat="0" applyFont="0" applyAlignment="0" applyProtection="0"/>
    <xf numFmtId="0" fontId="20" fillId="0" borderId="96" applyNumberFormat="0" applyFill="0" applyAlignment="0" applyProtection="0"/>
    <xf numFmtId="183" fontId="81" fillId="0" borderId="97" applyNumberFormat="0" applyFill="0" applyAlignment="0" applyProtection="0"/>
    <xf numFmtId="0" fontId="49" fillId="0" borderId="97" applyNumberFormat="0" applyFill="0" applyAlignment="0" applyProtection="0"/>
    <xf numFmtId="0" fontId="89" fillId="81" borderId="104" applyNumberFormat="0" applyAlignment="0" applyProtection="0"/>
    <xf numFmtId="0" fontId="19" fillId="27" borderId="105" applyNumberFormat="0" applyFont="0" applyAlignment="0" applyProtection="0"/>
    <xf numFmtId="183" fontId="44" fillId="82" borderId="104" applyNumberFormat="0" applyAlignment="0" applyProtection="0"/>
    <xf numFmtId="0" fontId="16" fillId="27" borderId="94" applyNumberFormat="0" applyFont="0" applyAlignment="0" applyProtection="0"/>
    <xf numFmtId="0" fontId="81" fillId="68" borderId="95" applyNumberFormat="0" applyAlignment="0" applyProtection="0"/>
    <xf numFmtId="0" fontId="92" fillId="81" borderId="83" applyNumberFormat="0" applyAlignment="0" applyProtection="0"/>
    <xf numFmtId="0" fontId="92" fillId="81" borderId="83" applyNumberFormat="0" applyAlignment="0" applyProtection="0"/>
    <xf numFmtId="0" fontId="92" fillId="81" borderId="83" applyNumberFormat="0" applyAlignment="0" applyProtection="0"/>
    <xf numFmtId="0" fontId="92" fillId="81" borderId="83" applyNumberFormat="0" applyAlignment="0" applyProtection="0"/>
    <xf numFmtId="0" fontId="92" fillId="81" borderId="83" applyNumberFormat="0" applyAlignment="0" applyProtection="0"/>
    <xf numFmtId="0" fontId="92" fillId="81" borderId="83" applyNumberFormat="0" applyAlignment="0" applyProtection="0"/>
    <xf numFmtId="0" fontId="92" fillId="81" borderId="83" applyNumberFormat="0" applyAlignment="0" applyProtection="0"/>
    <xf numFmtId="0" fontId="105" fillId="23" borderId="93" applyNumberFormat="0" applyAlignment="0" applyProtection="0"/>
    <xf numFmtId="183" fontId="44" fillId="82" borderId="93" applyNumberFormat="0" applyAlignment="0" applyProtection="0"/>
    <xf numFmtId="0" fontId="105" fillId="7" borderId="93" applyNumberFormat="0" applyAlignment="0" applyProtection="0"/>
    <xf numFmtId="183" fontId="44" fillId="82" borderId="93" applyNumberFormat="0" applyAlignment="0" applyProtection="0"/>
    <xf numFmtId="0" fontId="89" fillId="81" borderId="93" applyNumberFormat="0" applyAlignment="0" applyProtection="0"/>
    <xf numFmtId="0" fontId="101" fillId="68" borderId="93" applyNumberFormat="0" applyAlignment="0" applyProtection="0"/>
    <xf numFmtId="0" fontId="125" fillId="68" borderId="93" applyNumberFormat="0" applyAlignment="0" applyProtection="0"/>
    <xf numFmtId="0" fontId="124" fillId="0" borderId="57" applyNumberFormat="0" applyBorder="0" applyProtection="0">
      <alignment horizontal="center"/>
    </xf>
    <xf numFmtId="0" fontId="81" fillId="68" borderId="83" applyNumberFormat="0" applyAlignment="0" applyProtection="0"/>
    <xf numFmtId="0" fontId="81" fillId="68" borderId="83" applyNumberFormat="0" applyAlignment="0" applyProtection="0"/>
    <xf numFmtId="0" fontId="81" fillId="68" borderId="83" applyNumberFormat="0" applyAlignment="0" applyProtection="0"/>
    <xf numFmtId="0" fontId="81" fillId="68" borderId="83" applyNumberFormat="0" applyAlignment="0" applyProtection="0"/>
    <xf numFmtId="0" fontId="81" fillId="68" borderId="83" applyNumberFormat="0" applyAlignment="0" applyProtection="0"/>
    <xf numFmtId="0" fontId="92" fillId="68" borderId="83" applyNumberFormat="0" applyAlignment="0" applyProtection="0"/>
    <xf numFmtId="0" fontId="92" fillId="68" borderId="83" applyNumberFormat="0" applyAlignment="0" applyProtection="0"/>
    <xf numFmtId="0" fontId="16" fillId="18" borderId="94" applyNumberFormat="0" applyFont="0" applyAlignment="0" applyProtection="0"/>
    <xf numFmtId="0" fontId="19" fillId="27" borderId="94" applyNumberFormat="0" applyFont="0" applyAlignment="0" applyProtection="0"/>
    <xf numFmtId="183" fontId="44" fillId="82" borderId="104" applyNumberFormat="0" applyAlignment="0" applyProtection="0"/>
    <xf numFmtId="0" fontId="49" fillId="0" borderId="96" applyNumberFormat="0" applyFill="0" applyAlignment="0" applyProtection="0"/>
    <xf numFmtId="0" fontId="89" fillId="81" borderId="93" applyNumberFormat="0" applyAlignment="0" applyProtection="0"/>
    <xf numFmtId="0" fontId="157" fillId="82" borderId="100" applyNumberFormat="0" applyProtection="0">
      <alignment horizontal="left" vertical="top" indent="1"/>
    </xf>
    <xf numFmtId="4" fontId="47" fillId="10" borderId="99" applyNumberFormat="0" applyProtection="0">
      <alignment horizontal="right" vertical="center"/>
    </xf>
    <xf numFmtId="0" fontId="47" fillId="109" borderId="99" applyNumberFormat="0" applyProtection="0">
      <alignment horizontal="left" vertical="center" indent="1"/>
    </xf>
    <xf numFmtId="4" fontId="47" fillId="105" borderId="99" applyNumberFormat="0" applyProtection="0">
      <alignment horizontal="right" vertical="center"/>
    </xf>
    <xf numFmtId="0" fontId="155" fillId="23" borderId="99" applyNumberFormat="0" applyAlignment="0" applyProtection="0"/>
    <xf numFmtId="4" fontId="158" fillId="68" borderId="100" applyNumberFormat="0" applyProtection="0">
      <alignment horizontal="left" vertical="center" indent="1"/>
    </xf>
    <xf numFmtId="4" fontId="158" fillId="68" borderId="100" applyNumberFormat="0" applyProtection="0">
      <alignment horizontal="left" vertical="center" indent="1"/>
    </xf>
    <xf numFmtId="0" fontId="158" fillId="108" borderId="100" applyNumberFormat="0" applyProtection="0">
      <alignment horizontal="left" vertical="top" indent="1"/>
    </xf>
    <xf numFmtId="0" fontId="49" fillId="0" borderId="102" applyNumberFormat="0" applyFill="0" applyAlignment="0" applyProtection="0"/>
    <xf numFmtId="0" fontId="47" fillId="109" borderId="99" applyNumberFormat="0" applyProtection="0">
      <alignment horizontal="left" vertical="center" indent="1"/>
    </xf>
    <xf numFmtId="4" fontId="144" fillId="84" borderId="99" applyNumberFormat="0" applyProtection="0">
      <alignment vertical="center"/>
    </xf>
    <xf numFmtId="0" fontId="150" fillId="0" borderId="96" applyNumberFormat="0" applyFill="0" applyAlignment="0" applyProtection="0"/>
    <xf numFmtId="0" fontId="92" fillId="81" borderId="95" applyNumberFormat="0" applyAlignment="0" applyProtection="0"/>
    <xf numFmtId="0" fontId="92" fillId="81" borderId="95" applyNumberFormat="0" applyAlignment="0" applyProtection="0"/>
    <xf numFmtId="0" fontId="92" fillId="81" borderId="95" applyNumberFormat="0" applyAlignment="0" applyProtection="0"/>
    <xf numFmtId="0" fontId="92" fillId="81" borderId="95" applyNumberFormat="0" applyAlignment="0" applyProtection="0"/>
    <xf numFmtId="0" fontId="92" fillId="81" borderId="95" applyNumberFormat="0" applyAlignment="0" applyProtection="0"/>
    <xf numFmtId="0" fontId="92" fillId="81" borderId="95" applyNumberFormat="0" applyAlignment="0" applyProtection="0"/>
    <xf numFmtId="0" fontId="92" fillId="81" borderId="95" applyNumberFormat="0" applyAlignment="0" applyProtection="0"/>
    <xf numFmtId="0" fontId="81" fillId="68" borderId="95" applyNumberFormat="0" applyAlignment="0" applyProtection="0"/>
    <xf numFmtId="0" fontId="81" fillId="68" borderId="95" applyNumberFormat="0" applyAlignment="0" applyProtection="0"/>
    <xf numFmtId="0" fontId="81" fillId="68" borderId="95" applyNumberFormat="0" applyAlignment="0" applyProtection="0"/>
    <xf numFmtId="0" fontId="81" fillId="68" borderId="95" applyNumberFormat="0" applyAlignment="0" applyProtection="0"/>
    <xf numFmtId="0" fontId="81" fillId="68" borderId="95" applyNumberFormat="0" applyAlignment="0" applyProtection="0"/>
    <xf numFmtId="0" fontId="92" fillId="68" borderId="95" applyNumberFormat="0" applyAlignment="0" applyProtection="0"/>
    <xf numFmtId="0" fontId="92" fillId="68" borderId="95" applyNumberFormat="0" applyAlignment="0" applyProtection="0"/>
    <xf numFmtId="0" fontId="105" fillId="23" borderId="104" applyNumberFormat="0" applyAlignment="0" applyProtection="0"/>
    <xf numFmtId="183" fontId="44" fillId="82" borderId="104" applyNumberFormat="0" applyAlignment="0" applyProtection="0"/>
    <xf numFmtId="0" fontId="44" fillId="7" borderId="104" applyNumberFormat="0" applyAlignment="0" applyProtection="0"/>
    <xf numFmtId="0" fontId="89" fillId="81" borderId="104" applyNumberFormat="0" applyAlignment="0" applyProtection="0"/>
    <xf numFmtId="0" fontId="125" fillId="68" borderId="104" applyNumberFormat="0" applyAlignment="0" applyProtection="0"/>
    <xf numFmtId="0" fontId="124" fillId="0" borderId="57" applyNumberFormat="0" applyBorder="0" applyProtection="0">
      <alignment horizontal="center"/>
    </xf>
    <xf numFmtId="0" fontId="124" fillId="0" borderId="57" applyNumberFormat="0" applyBorder="0" applyProtection="0">
      <alignment horizontal="center"/>
    </xf>
    <xf numFmtId="0" fontId="124" fillId="0" borderId="57" applyNumberFormat="0" applyBorder="0" applyProtection="0">
      <alignment horizontal="center"/>
    </xf>
    <xf numFmtId="0" fontId="92" fillId="81" borderId="106" applyNumberFormat="0" applyAlignment="0" applyProtection="0"/>
    <xf numFmtId="0" fontId="92" fillId="81" borderId="106" applyNumberFormat="0" applyAlignment="0" applyProtection="0"/>
    <xf numFmtId="0" fontId="92" fillId="81" borderId="106" applyNumberFormat="0" applyAlignment="0" applyProtection="0"/>
    <xf numFmtId="0" fontId="92" fillId="81" borderId="106" applyNumberFormat="0" applyAlignment="0" applyProtection="0"/>
    <xf numFmtId="0" fontId="92" fillId="81" borderId="106" applyNumberFormat="0" applyAlignment="0" applyProtection="0"/>
    <xf numFmtId="0" fontId="92" fillId="81" borderId="106" applyNumberFormat="0" applyAlignment="0" applyProtection="0"/>
    <xf numFmtId="0" fontId="92" fillId="81" borderId="106" applyNumberFormat="0" applyAlignment="0" applyProtection="0"/>
    <xf numFmtId="0" fontId="81" fillId="68" borderId="106" applyNumberFormat="0" applyAlignment="0" applyProtection="0"/>
    <xf numFmtId="0" fontId="81" fillId="68" borderId="106" applyNumberFormat="0" applyAlignment="0" applyProtection="0"/>
    <xf numFmtId="0" fontId="81" fillId="68" borderId="106" applyNumberFormat="0" applyAlignment="0" applyProtection="0"/>
    <xf numFmtId="0" fontId="81" fillId="68" borderId="106" applyNumberFormat="0" applyAlignment="0" applyProtection="0"/>
    <xf numFmtId="0" fontId="81" fillId="68" borderId="106" applyNumberFormat="0" applyAlignment="0" applyProtection="0"/>
    <xf numFmtId="0" fontId="92" fillId="68" borderId="106" applyNumberFormat="0" applyAlignment="0" applyProtection="0"/>
    <xf numFmtId="0" fontId="92" fillId="68" borderId="106" applyNumberFormat="0" applyAlignment="0" applyProtection="0"/>
    <xf numFmtId="0" fontId="4" fillId="0" borderId="0"/>
    <xf numFmtId="0" fontId="135" fillId="0" borderId="0" applyNumberFormat="0" applyFill="0" applyBorder="0" applyAlignment="0" applyProtection="0"/>
    <xf numFmtId="0" fontId="56" fillId="56" borderId="0" applyNumberFormat="0" applyBorder="0" applyAlignment="0" applyProtection="0"/>
    <xf numFmtId="0" fontId="59" fillId="47" borderId="15" applyNumberFormat="0" applyAlignment="0" applyProtection="0"/>
    <xf numFmtId="0" fontId="54" fillId="47" borderId="13" applyNumberFormat="0" applyAlignment="0" applyProtection="0"/>
    <xf numFmtId="0" fontId="64" fillId="59" borderId="17" applyNumberFormat="0" applyAlignment="0" applyProtection="0"/>
    <xf numFmtId="0" fontId="61" fillId="0" borderId="0" applyNumberFormat="0" applyFill="0" applyBorder="0" applyAlignment="0" applyProtection="0"/>
    <xf numFmtId="0" fontId="51" fillId="48" borderId="0" applyNumberFormat="0" applyBorder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51" fillId="49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51" fillId="50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51" fillId="51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51" fillId="52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51" fillId="53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8" borderId="14" applyNumberFormat="0" applyFont="0" applyAlignment="0" applyProtection="0"/>
    <xf numFmtId="9" fontId="3" fillId="0" borderId="0" applyFont="0" applyFill="0" applyBorder="0" applyAlignment="0" applyProtection="0"/>
    <xf numFmtId="0" fontId="62" fillId="0" borderId="0" applyNumberForma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4" fillId="0" borderId="57" applyNumberFormat="0" applyBorder="0" applyProtection="0">
      <alignment horizontal="center"/>
    </xf>
    <xf numFmtId="0" fontId="3" fillId="0" borderId="0"/>
    <xf numFmtId="0" fontId="124" fillId="0" borderId="57" applyNumberFormat="0" applyBorder="0" applyProtection="0">
      <alignment horizontal="center"/>
    </xf>
    <xf numFmtId="9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8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24" fillId="0" borderId="57" applyNumberFormat="0" applyBorder="0" applyProtection="0">
      <alignment horizontal="center"/>
    </xf>
    <xf numFmtId="0" fontId="124" fillId="0" borderId="57" applyNumberFormat="0" applyBorder="0" applyProtection="0">
      <alignment horizontal="center"/>
    </xf>
    <xf numFmtId="0" fontId="124" fillId="0" borderId="57" applyNumberFormat="0" applyBorder="0" applyProtection="0">
      <alignment horizontal="center"/>
    </xf>
    <xf numFmtId="0" fontId="124" fillId="0" borderId="57" applyNumberFormat="0" applyBorder="0" applyProtection="0">
      <alignment horizontal="center"/>
    </xf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0" fontId="40" fillId="4" borderId="0" applyNumberFormat="0" applyBorder="0" applyAlignment="0" applyProtection="0"/>
    <xf numFmtId="0" fontId="41" fillId="0" borderId="1" applyNumberFormat="0" applyFill="0" applyAlignment="0" applyProtection="0"/>
    <xf numFmtId="0" fontId="42" fillId="0" borderId="2" applyNumberFormat="0" applyFill="0" applyAlignment="0" applyProtection="0"/>
    <xf numFmtId="0" fontId="43" fillId="0" borderId="3" applyNumberFormat="0" applyFill="0" applyAlignment="0" applyProtection="0"/>
    <xf numFmtId="0" fontId="43" fillId="0" borderId="0" applyNumberFormat="0" applyFill="0" applyBorder="0" applyAlignment="0" applyProtection="0"/>
    <xf numFmtId="0" fontId="44" fillId="7" borderId="104" applyNumberFormat="0" applyAlignment="0" applyProtection="0"/>
    <xf numFmtId="0" fontId="45" fillId="0" borderId="5" applyNumberFormat="0" applyFill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4" fillId="0" borderId="57" applyNumberFormat="0" applyBorder="0" applyProtection="0">
      <alignment horizont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0" fontId="124" fillId="0" borderId="57" applyNumberFormat="0" applyBorder="0" applyProtection="0">
      <alignment horizontal="center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3" fillId="0" borderId="0"/>
    <xf numFmtId="43" fontId="37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74" fillId="0" borderId="0" applyNumberFormat="0" applyFill="0" applyBorder="0" applyAlignment="0" applyProtection="0">
      <alignment vertical="top"/>
      <protection locked="0"/>
    </xf>
    <xf numFmtId="0" fontId="139" fillId="0" borderId="0" applyNumberFormat="0" applyFill="0" applyBorder="0" applyAlignment="0" applyProtection="0">
      <alignment vertical="top"/>
      <protection locked="0"/>
    </xf>
    <xf numFmtId="0" fontId="89" fillId="81" borderId="112" applyNumberFormat="0" applyAlignment="0" applyProtection="0"/>
    <xf numFmtId="0" fontId="3" fillId="0" borderId="0"/>
    <xf numFmtId="0" fontId="3" fillId="0" borderId="0"/>
    <xf numFmtId="0" fontId="3" fillId="0" borderId="0"/>
    <xf numFmtId="183" fontId="44" fillId="82" borderId="112" applyNumberFormat="0" applyAlignment="0" applyProtection="0"/>
    <xf numFmtId="0" fontId="3" fillId="0" borderId="0"/>
    <xf numFmtId="0" fontId="3" fillId="58" borderId="14" applyNumberFormat="0" applyFont="0" applyAlignment="0" applyProtection="0"/>
    <xf numFmtId="0" fontId="3" fillId="0" borderId="0"/>
    <xf numFmtId="0" fontId="140" fillId="7" borderId="112" applyNumberFormat="0" applyAlignment="0" applyProtection="0"/>
    <xf numFmtId="0" fontId="37" fillId="27" borderId="113" applyNumberFormat="0" applyFont="0" applyAlignment="0" applyProtection="0"/>
    <xf numFmtId="0" fontId="150" fillId="0" borderId="114" applyNumberFormat="0" applyFill="0" applyAlignment="0" applyProtection="0"/>
    <xf numFmtId="0" fontId="3" fillId="0" borderId="0"/>
    <xf numFmtId="0" fontId="3" fillId="0" borderId="0"/>
    <xf numFmtId="0" fontId="3" fillId="58" borderId="14" applyNumberFormat="0" applyFont="0" applyAlignment="0" applyProtection="0"/>
    <xf numFmtId="164" fontId="3" fillId="0" borderId="0" applyFont="0" applyFill="0" applyBorder="0" applyAlignment="0" applyProtection="0"/>
    <xf numFmtId="0" fontId="44" fillId="7" borderId="112" applyNumberFormat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44" fontId="3" fillId="0" borderId="0" applyFont="0" applyFill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44" fontId="17" fillId="0" borderId="0" applyFont="0" applyFill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44" fillId="7" borderId="112" applyNumberFormat="0" applyAlignment="0" applyProtection="0"/>
    <xf numFmtId="0" fontId="105" fillId="23" borderId="112" applyNumberFormat="0" applyAlignment="0" applyProtection="0"/>
    <xf numFmtId="0" fontId="44" fillId="7" borderId="112" applyNumberFormat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89" fillId="81" borderId="112" applyNumberFormat="0" applyAlignment="0" applyProtection="0"/>
    <xf numFmtId="16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01" fillId="68" borderId="112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83" fontId="44" fillId="82" borderId="112" applyNumberFormat="0" applyAlignment="0" applyProtection="0"/>
    <xf numFmtId="0" fontId="125" fillId="68" borderId="112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2" fillId="81" borderId="115" applyNumberFormat="0" applyAlignment="0" applyProtection="0"/>
    <xf numFmtId="19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8" borderId="14" applyNumberFormat="0" applyFont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58" borderId="14" applyNumberFormat="0" applyFont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0" borderId="0"/>
    <xf numFmtId="0" fontId="3" fillId="0" borderId="0"/>
    <xf numFmtId="0" fontId="3" fillId="0" borderId="0"/>
    <xf numFmtId="44" fontId="152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4" fillId="96" borderId="117" applyNumberFormat="0" applyAlignment="0" applyProtection="0"/>
    <xf numFmtId="0" fontId="155" fillId="23" borderId="117" applyNumberFormat="0" applyAlignment="0" applyProtection="0"/>
    <xf numFmtId="0" fontId="3" fillId="0" borderId="0"/>
    <xf numFmtId="0" fontId="47" fillId="18" borderId="117" applyNumberFormat="0" applyFont="0" applyAlignment="0" applyProtection="0"/>
    <xf numFmtId="0" fontId="81" fillId="96" borderId="115" applyNumberFormat="0" applyAlignment="0" applyProtection="0"/>
    <xf numFmtId="4" fontId="47" fillId="82" borderId="117" applyNumberFormat="0" applyProtection="0">
      <alignment vertical="center"/>
    </xf>
    <xf numFmtId="4" fontId="144" fillId="84" borderId="117" applyNumberFormat="0" applyProtection="0">
      <alignment vertical="center"/>
    </xf>
    <xf numFmtId="4" fontId="47" fillId="84" borderId="117" applyNumberFormat="0" applyProtection="0">
      <alignment horizontal="left" vertical="center" indent="1"/>
    </xf>
    <xf numFmtId="0" fontId="157" fillId="82" borderId="118" applyNumberFormat="0" applyProtection="0">
      <alignment horizontal="left" vertical="top" indent="1"/>
    </xf>
    <xf numFmtId="4" fontId="47" fillId="14" borderId="117" applyNumberFormat="0" applyProtection="0">
      <alignment horizontal="left" vertical="center" indent="1"/>
    </xf>
    <xf numFmtId="4" fontId="47" fillId="3" borderId="117" applyNumberFormat="0" applyProtection="0">
      <alignment horizontal="right" vertical="center"/>
    </xf>
    <xf numFmtId="4" fontId="47" fillId="105" borderId="117" applyNumberFormat="0" applyProtection="0">
      <alignment horizontal="right" vertical="center"/>
    </xf>
    <xf numFmtId="4" fontId="47" fillId="65" borderId="119" applyNumberFormat="0" applyProtection="0">
      <alignment horizontal="right" vertical="center"/>
    </xf>
    <xf numFmtId="4" fontId="47" fillId="11" borderId="117" applyNumberFormat="0" applyProtection="0">
      <alignment horizontal="right" vertical="center"/>
    </xf>
    <xf numFmtId="4" fontId="47" fillId="15" borderId="117" applyNumberFormat="0" applyProtection="0">
      <alignment horizontal="right" vertical="center"/>
    </xf>
    <xf numFmtId="4" fontId="47" fillId="67" borderId="117" applyNumberFormat="0" applyProtection="0">
      <alignment horizontal="right" vertical="center"/>
    </xf>
    <xf numFmtId="4" fontId="47" fillId="70" borderId="117" applyNumberFormat="0" applyProtection="0">
      <alignment horizontal="right" vertical="center"/>
    </xf>
    <xf numFmtId="4" fontId="47" fillId="106" borderId="117" applyNumberFormat="0" applyProtection="0">
      <alignment horizontal="right" vertical="center"/>
    </xf>
    <xf numFmtId="4" fontId="47" fillId="10" borderId="117" applyNumberFormat="0" applyProtection="0">
      <alignment horizontal="right" vertical="center"/>
    </xf>
    <xf numFmtId="4" fontId="47" fillId="107" borderId="119" applyNumberFormat="0" applyProtection="0">
      <alignment horizontal="left" vertical="center" indent="1"/>
    </xf>
    <xf numFmtId="4" fontId="16" fillId="66" borderId="119" applyNumberFormat="0" applyProtection="0">
      <alignment horizontal="left" vertical="center" indent="1"/>
    </xf>
    <xf numFmtId="4" fontId="16" fillId="66" borderId="119" applyNumberFormat="0" applyProtection="0">
      <alignment horizontal="left" vertical="center" indent="1"/>
    </xf>
    <xf numFmtId="4" fontId="47" fillId="108" borderId="117" applyNumberFormat="0" applyProtection="0">
      <alignment horizontal="right" vertical="center"/>
    </xf>
    <xf numFmtId="4" fontId="47" fillId="109" borderId="119" applyNumberFormat="0" applyProtection="0">
      <alignment horizontal="left" vertical="center" indent="1"/>
    </xf>
    <xf numFmtId="4" fontId="47" fillId="108" borderId="119" applyNumberFormat="0" applyProtection="0">
      <alignment horizontal="left" vertical="center" indent="1"/>
    </xf>
    <xf numFmtId="0" fontId="47" fillId="68" borderId="117" applyNumberFormat="0" applyProtection="0">
      <alignment horizontal="left" vertical="center" indent="1"/>
    </xf>
    <xf numFmtId="0" fontId="47" fillId="66" borderId="118" applyNumberFormat="0" applyProtection="0">
      <alignment horizontal="left" vertical="top" indent="1"/>
    </xf>
    <xf numFmtId="0" fontId="47" fillId="110" borderId="117" applyNumberFormat="0" applyProtection="0">
      <alignment horizontal="left" vertical="center" indent="1"/>
    </xf>
    <xf numFmtId="0" fontId="47" fillId="108" borderId="118" applyNumberFormat="0" applyProtection="0">
      <alignment horizontal="left" vertical="top" indent="1"/>
    </xf>
    <xf numFmtId="0" fontId="47" fillId="8" borderId="117" applyNumberFormat="0" applyProtection="0">
      <alignment horizontal="left" vertical="center" indent="1"/>
    </xf>
    <xf numFmtId="0" fontId="47" fillId="8" borderId="118" applyNumberFormat="0" applyProtection="0">
      <alignment horizontal="left" vertical="top" indent="1"/>
    </xf>
    <xf numFmtId="0" fontId="47" fillId="109" borderId="117" applyNumberFormat="0" applyProtection="0">
      <alignment horizontal="left" vertical="center" indent="1"/>
    </xf>
    <xf numFmtId="0" fontId="47" fillId="109" borderId="118" applyNumberFormat="0" applyProtection="0">
      <alignment horizontal="left" vertical="top" indent="1"/>
    </xf>
    <xf numFmtId="0" fontId="48" fillId="66" borderId="120" applyBorder="0"/>
    <xf numFmtId="4" fontId="158" fillId="27" borderId="118" applyNumberFormat="0" applyProtection="0">
      <alignment vertical="center"/>
    </xf>
    <xf numFmtId="4" fontId="144" fillId="79" borderId="116" applyNumberFormat="0" applyProtection="0">
      <alignment vertical="center"/>
    </xf>
    <xf numFmtId="4" fontId="158" fillId="68" borderId="118" applyNumberFormat="0" applyProtection="0">
      <alignment horizontal="left" vertical="center" indent="1"/>
    </xf>
    <xf numFmtId="0" fontId="158" fillId="27" borderId="118" applyNumberFormat="0" applyProtection="0">
      <alignment horizontal="left" vertical="top" indent="1"/>
    </xf>
    <xf numFmtId="4" fontId="47" fillId="0" borderId="117" applyNumberFormat="0" applyProtection="0">
      <alignment horizontal="right" vertical="center"/>
    </xf>
    <xf numFmtId="4" fontId="144" fillId="28" borderId="117" applyNumberFormat="0" applyProtection="0">
      <alignment horizontal="right" vertical="center"/>
    </xf>
    <xf numFmtId="4" fontId="47" fillId="14" borderId="117" applyNumberFormat="0" applyProtection="0">
      <alignment horizontal="left" vertical="center" indent="1"/>
    </xf>
    <xf numFmtId="0" fontId="158" fillId="108" borderId="118" applyNumberFormat="0" applyProtection="0">
      <alignment horizontal="left" vertical="top" indent="1"/>
    </xf>
    <xf numFmtId="4" fontId="159" fillId="112" borderId="119" applyNumberFormat="0" applyProtection="0">
      <alignment horizontal="left" vertical="center" indent="1"/>
    </xf>
    <xf numFmtId="0" fontId="47" fillId="113" borderId="116"/>
    <xf numFmtId="4" fontId="160" fillId="111" borderId="117" applyNumberFormat="0" applyProtection="0">
      <alignment horizontal="right" vertical="center"/>
    </xf>
    <xf numFmtId="0" fontId="49" fillId="0" borderId="121" applyNumberFormat="0" applyFill="0" applyAlignment="0" applyProtection="0"/>
    <xf numFmtId="164" fontId="3" fillId="0" borderId="0" applyFont="0" applyFill="0" applyBorder="0" applyAlignment="0" applyProtection="0"/>
    <xf numFmtId="183" fontId="44" fillId="82" borderId="112" applyNumberFormat="0" applyAlignment="0" applyProtection="0"/>
    <xf numFmtId="0" fontId="3" fillId="0" borderId="0">
      <alignment vertical="top" wrapText="1"/>
      <protection locked="0"/>
    </xf>
    <xf numFmtId="0" fontId="105" fillId="7" borderId="112" applyNumberFormat="0" applyAlignment="0" applyProtection="0"/>
    <xf numFmtId="0" fontId="3" fillId="0" borderId="0"/>
    <xf numFmtId="0" fontId="44" fillId="7" borderId="112" applyNumberFormat="0" applyAlignment="0" applyProtection="0"/>
    <xf numFmtId="19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9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49" fillId="0" borderId="114" applyNumberFormat="0" applyFill="0" applyAlignment="0" applyProtection="0"/>
    <xf numFmtId="9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05" fillId="7" borderId="112" applyNumberForma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58" borderId="1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" fontId="159" fillId="112" borderId="119" applyNumberFormat="0" applyProtection="0">
      <alignment horizontal="left" vertical="center" indent="1"/>
    </xf>
    <xf numFmtId="4" fontId="158" fillId="68" borderId="118" applyNumberFormat="0" applyProtection="0">
      <alignment horizontal="left" vertical="center" indent="1"/>
    </xf>
    <xf numFmtId="4" fontId="158" fillId="27" borderId="118" applyNumberFormat="0" applyProtection="0">
      <alignment vertical="center"/>
    </xf>
    <xf numFmtId="0" fontId="47" fillId="108" borderId="118" applyNumberFormat="0" applyProtection="0">
      <alignment horizontal="left" vertical="top" indent="1"/>
    </xf>
    <xf numFmtId="0" fontId="47" fillId="66" borderId="118" applyNumberFormat="0" applyProtection="0">
      <alignment horizontal="left" vertical="top" indent="1"/>
    </xf>
    <xf numFmtId="4" fontId="47" fillId="108" borderId="119" applyNumberFormat="0" applyProtection="0">
      <alignment horizontal="left" vertical="center" indent="1"/>
    </xf>
    <xf numFmtId="4" fontId="16" fillId="66" borderId="119" applyNumberFormat="0" applyProtection="0">
      <alignment horizontal="left" vertical="center" indent="1"/>
    </xf>
    <xf numFmtId="4" fontId="16" fillId="66" borderId="119" applyNumberFormat="0" applyProtection="0">
      <alignment horizontal="left" vertical="center" indent="1"/>
    </xf>
    <xf numFmtId="0" fontId="3" fillId="0" borderId="0"/>
    <xf numFmtId="4" fontId="47" fillId="65" borderId="119" applyNumberFormat="0" applyProtection="0">
      <alignment horizontal="right" vertical="center"/>
    </xf>
    <xf numFmtId="164" fontId="3" fillId="0" borderId="0" applyFont="0" applyFill="0" applyBorder="0" applyAlignment="0" applyProtection="0"/>
    <xf numFmtId="0" fontId="49" fillId="0" borderId="121" applyNumberFormat="0" applyFill="0" applyAlignment="0" applyProtection="0"/>
    <xf numFmtId="4" fontId="47" fillId="107" borderId="119" applyNumberFormat="0" applyProtection="0">
      <alignment horizontal="left" vertical="center" indent="1"/>
    </xf>
    <xf numFmtId="4" fontId="47" fillId="109" borderId="119" applyNumberFormat="0" applyProtection="0">
      <alignment horizontal="left" vertical="center" indent="1"/>
    </xf>
    <xf numFmtId="0" fontId="157" fillId="82" borderId="118" applyNumberFormat="0" applyProtection="0">
      <alignment horizontal="left" vertical="top" indent="1"/>
    </xf>
    <xf numFmtId="0" fontId="158" fillId="108" borderId="118" applyNumberFormat="0" applyProtection="0">
      <alignment horizontal="left" vertical="top" indent="1"/>
    </xf>
    <xf numFmtId="0" fontId="3" fillId="58" borderId="14" applyNumberFormat="0" applyFont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158" fillId="27" borderId="118" applyNumberFormat="0" applyProtection="0">
      <alignment horizontal="left" vertical="top" indent="1"/>
    </xf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48" fillId="66" borderId="120" applyBorder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47" fillId="109" borderId="118" applyNumberFormat="0" applyProtection="0">
      <alignment horizontal="left" vertical="top" indent="1"/>
    </xf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47" fillId="8" borderId="118" applyNumberFormat="0" applyProtection="0">
      <alignment horizontal="left" vertical="top" indent="1"/>
    </xf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58" borderId="14" applyNumberFormat="0" applyFont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41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42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43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44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45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46" borderId="0" applyNumberFormat="0" applyBorder="0" applyAlignment="0" applyProtection="0"/>
    <xf numFmtId="0" fontId="3" fillId="0" borderId="0"/>
    <xf numFmtId="0" fontId="3" fillId="0" borderId="0"/>
    <xf numFmtId="0" fontId="154" fillId="96" borderId="117" applyNumberFormat="0" applyAlignment="0" applyProtection="0"/>
    <xf numFmtId="0" fontId="155" fillId="23" borderId="117" applyNumberFormat="0" applyAlignment="0" applyProtection="0"/>
    <xf numFmtId="0" fontId="3" fillId="0" borderId="0"/>
    <xf numFmtId="0" fontId="47" fillId="18" borderId="117" applyNumberFormat="0" applyFont="0" applyAlignment="0" applyProtection="0"/>
    <xf numFmtId="4" fontId="47" fillId="82" borderId="117" applyNumberFormat="0" applyProtection="0">
      <alignment vertical="center"/>
    </xf>
    <xf numFmtId="4" fontId="144" fillId="84" borderId="117" applyNumberFormat="0" applyProtection="0">
      <alignment vertical="center"/>
    </xf>
    <xf numFmtId="4" fontId="47" fillId="84" borderId="117" applyNumberFormat="0" applyProtection="0">
      <alignment horizontal="left" vertical="center" indent="1"/>
    </xf>
    <xf numFmtId="4" fontId="47" fillId="14" borderId="117" applyNumberFormat="0" applyProtection="0">
      <alignment horizontal="left" vertical="center" indent="1"/>
    </xf>
    <xf numFmtId="4" fontId="47" fillId="3" borderId="117" applyNumberFormat="0" applyProtection="0">
      <alignment horizontal="right" vertical="center"/>
    </xf>
    <xf numFmtId="4" fontId="47" fillId="105" borderId="117" applyNumberFormat="0" applyProtection="0">
      <alignment horizontal="right" vertical="center"/>
    </xf>
    <xf numFmtId="4" fontId="47" fillId="11" borderId="117" applyNumberFormat="0" applyProtection="0">
      <alignment horizontal="right" vertical="center"/>
    </xf>
    <xf numFmtId="4" fontId="47" fillId="15" borderId="117" applyNumberFormat="0" applyProtection="0">
      <alignment horizontal="right" vertical="center"/>
    </xf>
    <xf numFmtId="4" fontId="47" fillId="67" borderId="117" applyNumberFormat="0" applyProtection="0">
      <alignment horizontal="right" vertical="center"/>
    </xf>
    <xf numFmtId="4" fontId="47" fillId="70" borderId="117" applyNumberFormat="0" applyProtection="0">
      <alignment horizontal="right" vertical="center"/>
    </xf>
    <xf numFmtId="4" fontId="47" fillId="106" borderId="117" applyNumberFormat="0" applyProtection="0">
      <alignment horizontal="right" vertical="center"/>
    </xf>
    <xf numFmtId="4" fontId="47" fillId="10" borderId="117" applyNumberFormat="0" applyProtection="0">
      <alignment horizontal="right" vertical="center"/>
    </xf>
    <xf numFmtId="4" fontId="47" fillId="108" borderId="117" applyNumberFormat="0" applyProtection="0">
      <alignment horizontal="right" vertical="center"/>
    </xf>
    <xf numFmtId="0" fontId="47" fillId="68" borderId="117" applyNumberFormat="0" applyProtection="0">
      <alignment horizontal="left" vertical="center" indent="1"/>
    </xf>
    <xf numFmtId="0" fontId="47" fillId="110" borderId="117" applyNumberFormat="0" applyProtection="0">
      <alignment horizontal="left" vertical="center" indent="1"/>
    </xf>
    <xf numFmtId="0" fontId="47" fillId="8" borderId="117" applyNumberFormat="0" applyProtection="0">
      <alignment horizontal="left" vertical="center" indent="1"/>
    </xf>
    <xf numFmtId="0" fontId="47" fillId="109" borderId="117" applyNumberFormat="0" applyProtection="0">
      <alignment horizontal="left" vertical="center" indent="1"/>
    </xf>
    <xf numFmtId="4" fontId="144" fillId="79" borderId="116" applyNumberFormat="0" applyProtection="0">
      <alignment vertical="center"/>
    </xf>
    <xf numFmtId="4" fontId="47" fillId="0" borderId="117" applyNumberFormat="0" applyProtection="0">
      <alignment horizontal="right" vertical="center"/>
    </xf>
    <xf numFmtId="4" fontId="144" fillId="28" borderId="117" applyNumberFormat="0" applyProtection="0">
      <alignment horizontal="right" vertical="center"/>
    </xf>
    <xf numFmtId="4" fontId="47" fillId="14" borderId="117" applyNumberFormat="0" applyProtection="0">
      <alignment horizontal="left" vertical="center" indent="1"/>
    </xf>
    <xf numFmtId="0" fontId="47" fillId="113" borderId="116"/>
    <xf numFmtId="4" fontId="160" fillId="111" borderId="117" applyNumberFormat="0" applyProtection="0">
      <alignment horizontal="right" vertical="center"/>
    </xf>
    <xf numFmtId="16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3" fontId="44" fillId="82" borderId="112" applyNumberFormat="0" applyAlignment="0" applyProtection="0"/>
    <xf numFmtId="183" fontId="44" fillId="82" borderId="112" applyNumberFormat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125" fillId="68" borderId="112" applyNumberFormat="0" applyAlignment="0" applyProtection="0"/>
    <xf numFmtId="0" fontId="44" fillId="7" borderId="112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16" fillId="27" borderId="113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49" fillId="0" borderId="114" applyNumberFormat="0" applyFill="0" applyAlignment="0" applyProtection="0"/>
    <xf numFmtId="0" fontId="3" fillId="0" borderId="0"/>
    <xf numFmtId="213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214" fontId="16" fillId="0" borderId="0" applyFont="0" applyFill="0" applyBorder="0" applyAlignment="0" applyProtection="0"/>
    <xf numFmtId="194" fontId="16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25" fillId="68" borderId="112" applyNumberFormat="0" applyAlignment="0" applyProtection="0"/>
    <xf numFmtId="0" fontId="44" fillId="7" borderId="112" applyNumberFormat="0" applyAlignment="0" applyProtection="0"/>
    <xf numFmtId="0" fontId="16" fillId="27" borderId="113" applyNumberFormat="0" applyFont="0" applyAlignment="0" applyProtection="0"/>
    <xf numFmtId="0" fontId="3" fillId="0" borderId="0"/>
    <xf numFmtId="0" fontId="3" fillId="0" borderId="0"/>
    <xf numFmtId="0" fontId="89" fillId="81" borderId="112" applyNumberFormat="0" applyAlignment="0" applyProtection="0"/>
    <xf numFmtId="183" fontId="3" fillId="58" borderId="1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125" fillId="68" borderId="112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5" fillId="68" borderId="112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83" fontId="3" fillId="58" borderId="14" applyNumberFormat="0" applyFont="0" applyAlignment="0" applyProtection="0"/>
    <xf numFmtId="0" fontId="3" fillId="0" borderId="0"/>
    <xf numFmtId="0" fontId="3" fillId="0" borderId="0"/>
    <xf numFmtId="0" fontId="16" fillId="27" borderId="113" applyNumberFormat="0" applyFont="0" applyAlignment="0" applyProtection="0"/>
    <xf numFmtId="0" fontId="3" fillId="0" borderId="0"/>
    <xf numFmtId="0" fontId="89" fillId="81" borderId="112" applyNumberFormat="0" applyAlignment="0" applyProtection="0"/>
    <xf numFmtId="9" fontId="3" fillId="0" borderId="0" applyFont="0" applyFill="0" applyBorder="0" applyAlignment="0" applyProtection="0"/>
    <xf numFmtId="183" fontId="3" fillId="58" borderId="1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4" fontId="128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105" fillId="23" borderId="112" applyNumberFormat="0" applyAlignment="0" applyProtection="0"/>
    <xf numFmtId="0" fontId="44" fillId="7" borderId="112" applyNumberFormat="0" applyAlignment="0" applyProtection="0"/>
    <xf numFmtId="0" fontId="44" fillId="7" borderId="112" applyNumberFormat="0" applyAlignment="0" applyProtection="0"/>
    <xf numFmtId="183" fontId="44" fillId="82" borderId="112" applyNumberFormat="0" applyAlignment="0" applyProtection="0"/>
    <xf numFmtId="0" fontId="44" fillId="7" borderId="112" applyNumberFormat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6" fillId="27" borderId="113" applyNumberFormat="0" applyFont="0" applyAlignment="0" applyProtection="0"/>
    <xf numFmtId="19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9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83" fontId="16" fillId="27" borderId="113" applyNumberFormat="0" applyFont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9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125" fillId="68" borderId="112" applyNumberFormat="0" applyAlignment="0" applyProtection="0"/>
    <xf numFmtId="0" fontId="89" fillId="81" borderId="112" applyNumberFormat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0" fillId="0" borderId="114" applyNumberFormat="0" applyFill="0" applyAlignment="0" applyProtection="0"/>
    <xf numFmtId="0" fontId="20" fillId="0" borderId="114" applyNumberFormat="0" applyFill="0" applyAlignment="0" applyProtection="0"/>
    <xf numFmtId="0" fontId="49" fillId="0" borderId="114" applyNumberFormat="0" applyFill="0" applyAlignment="0" applyProtection="0"/>
    <xf numFmtId="0" fontId="49" fillId="0" borderId="114" applyNumberFormat="0" applyFill="0" applyAlignment="0" applyProtection="0"/>
    <xf numFmtId="0" fontId="48" fillId="86" borderId="116" applyNumberFormat="0" applyFont="0" applyBorder="0" applyAlignment="0">
      <alignment vertical="top" wrapText="1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205" fontId="47" fillId="0" borderId="122" applyNumberFormat="0" applyFill="0" applyBorder="0" applyAlignment="0" applyProtection="0"/>
    <xf numFmtId="0" fontId="16" fillId="27" borderId="113" applyNumberFormat="0" applyFont="0" applyAlignment="0" applyProtection="0"/>
    <xf numFmtId="0" fontId="16" fillId="27" borderId="113" applyNumberFormat="0" applyFont="0" applyAlignment="0" applyProtection="0"/>
    <xf numFmtId="0" fontId="16" fillId="18" borderId="113" applyNumberFormat="0" applyFont="0" applyAlignment="0" applyProtection="0"/>
    <xf numFmtId="0" fontId="16" fillId="18" borderId="113" applyNumberFormat="0" applyFont="0" applyAlignment="0" applyProtection="0"/>
    <xf numFmtId="0" fontId="16" fillId="27" borderId="113" applyNumberFormat="0" applyFont="0" applyAlignment="0" applyProtection="0"/>
    <xf numFmtId="0" fontId="16" fillId="27" borderId="113" applyNumberFormat="0" applyFont="0" applyAlignment="0" applyProtection="0"/>
    <xf numFmtId="0" fontId="16" fillId="27" borderId="113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0" fontId="19" fillId="27" borderId="113" applyNumberFormat="0" applyFont="0" applyAlignment="0" applyProtection="0"/>
    <xf numFmtId="0" fontId="19" fillId="27" borderId="113" applyNumberFormat="0" applyFont="0" applyAlignment="0" applyProtection="0"/>
    <xf numFmtId="183" fontId="16" fillId="27" borderId="113" applyNumberFormat="0" applyFont="0" applyAlignment="0" applyProtection="0"/>
    <xf numFmtId="183" fontId="16" fillId="27" borderId="113" applyNumberFormat="0" applyFont="0" applyAlignment="0" applyProtection="0"/>
    <xf numFmtId="183" fontId="16" fillId="27" borderId="113" applyNumberFormat="0" applyFont="0" applyAlignment="0" applyProtection="0"/>
    <xf numFmtId="183" fontId="16" fillId="27" borderId="113" applyNumberFormat="0" applyFont="0" applyAlignment="0" applyProtection="0"/>
    <xf numFmtId="183" fontId="16" fillId="27" borderId="113" applyNumberFormat="0" applyFont="0" applyAlignment="0" applyProtection="0"/>
    <xf numFmtId="183" fontId="16" fillId="27" borderId="113" applyNumberFormat="0" applyFont="0" applyAlignment="0" applyProtection="0"/>
    <xf numFmtId="183" fontId="16" fillId="27" borderId="113" applyNumberFormat="0" applyFont="0" applyAlignment="0" applyProtection="0"/>
    <xf numFmtId="183" fontId="16" fillId="27" borderId="113" applyNumberFormat="0" applyFont="0" applyAlignment="0" applyProtection="0"/>
    <xf numFmtId="0" fontId="16" fillId="27" borderId="113" applyNumberFormat="0" applyFont="0" applyAlignment="0" applyProtection="0"/>
    <xf numFmtId="0" fontId="16" fillId="27" borderId="113" applyNumberFormat="0" applyFont="0" applyAlignment="0" applyProtection="0"/>
    <xf numFmtId="183" fontId="16" fillId="27" borderId="113" applyNumberFormat="0" applyFont="0" applyAlignment="0" applyProtection="0"/>
    <xf numFmtId="183" fontId="16" fillId="27" borderId="113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3" fontId="44" fillId="82" borderId="112" applyNumberFormat="0" applyAlignment="0" applyProtection="0"/>
    <xf numFmtId="183" fontId="44" fillId="82" borderId="112" applyNumberFormat="0" applyAlignment="0" applyProtection="0"/>
    <xf numFmtId="0" fontId="44" fillId="7" borderId="112" applyNumberFormat="0" applyAlignment="0" applyProtection="0"/>
    <xf numFmtId="183" fontId="44" fillId="82" borderId="112" applyNumberFormat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01" fillId="68" borderId="112" applyNumberFormat="0" applyAlignment="0" applyProtection="0"/>
    <xf numFmtId="0" fontId="125" fillId="68" borderId="112" applyNumberFormat="0" applyAlignment="0" applyProtection="0"/>
    <xf numFmtId="0" fontId="89" fillId="81" borderId="112" applyNumberFormat="0" applyAlignment="0" applyProtection="0"/>
    <xf numFmtId="0" fontId="89" fillId="81" borderId="112" applyNumberFormat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1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83" fontId="44" fillId="82" borderId="112" applyNumberFormat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0" fontId="89" fillId="81" borderId="112" applyNumberFormat="0" applyAlignment="0" applyProtection="0"/>
    <xf numFmtId="19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8" borderId="1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8" borderId="14" applyNumberFormat="0" applyFont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8" borderId="14" applyNumberFormat="0" applyFont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58" borderId="14" applyNumberFormat="0" applyFont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81" fillId="68" borderId="115" applyNumberFormat="0" applyAlignment="0" applyProtection="0"/>
    <xf numFmtId="0" fontId="3" fillId="0" borderId="0">
      <alignment vertical="top" wrapText="1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58" borderId="1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1" fillId="96" borderId="115" applyNumberFormat="0" applyAlignment="0" applyProtection="0"/>
    <xf numFmtId="16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8" borderId="14" applyNumberFormat="0" applyFont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41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42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43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44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45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46" borderId="0" applyNumberFormat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81" fillId="68" borderId="115" applyNumberFormat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84" fontId="23" fillId="64" borderId="115" applyNumberFormat="0">
      <alignment vertical="center"/>
    </xf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0" fontId="92" fillId="81" borderId="115" applyNumberFormat="0" applyAlignment="0" applyProtection="0"/>
    <xf numFmtId="0" fontId="92" fillId="81" borderId="115" applyNumberFormat="0" applyAlignment="0" applyProtection="0"/>
    <xf numFmtId="0" fontId="92" fillId="81" borderId="115" applyNumberFormat="0" applyAlignment="0" applyProtection="0"/>
    <xf numFmtId="0" fontId="92" fillId="81" borderId="115" applyNumberFormat="0" applyAlignment="0" applyProtection="0"/>
    <xf numFmtId="0" fontId="92" fillId="81" borderId="115" applyNumberFormat="0" applyAlignment="0" applyProtection="0"/>
    <xf numFmtId="0" fontId="92" fillId="81" borderId="115" applyNumberFormat="0" applyAlignment="0" applyProtection="0"/>
    <xf numFmtId="0" fontId="92" fillId="81" borderId="115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81" fillId="68" borderId="115" applyNumberFormat="0" applyAlignment="0" applyProtection="0"/>
    <xf numFmtId="0" fontId="81" fillId="68" borderId="115" applyNumberFormat="0" applyAlignment="0" applyProtection="0"/>
    <xf numFmtId="0" fontId="81" fillId="68" borderId="115" applyNumberFormat="0" applyAlignment="0" applyProtection="0"/>
    <xf numFmtId="0" fontId="81" fillId="68" borderId="115" applyNumberFormat="0" applyAlignment="0" applyProtection="0"/>
    <xf numFmtId="0" fontId="81" fillId="68" borderId="115" applyNumberFormat="0" applyAlignment="0" applyProtection="0"/>
    <xf numFmtId="0" fontId="92" fillId="68" borderId="115" applyNumberFormat="0" applyAlignment="0" applyProtection="0"/>
    <xf numFmtId="0" fontId="92" fillId="68" borderId="115" applyNumberFormat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44" fillId="7" borderId="112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8" borderId="14" applyNumberFormat="0" applyFont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28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205" fontId="47" fillId="0" borderId="122" applyNumberForma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8" fillId="86" borderId="116" applyNumberFormat="0" applyFont="0" applyBorder="0" applyAlignment="0">
      <alignment vertical="top" wrapText="1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8" borderId="1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58" borderId="14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44" fontId="3" fillId="0" borderId="0" applyFont="0" applyFill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44" fontId="17" fillId="0" borderId="0" applyFont="0" applyFill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9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8" borderId="14" applyNumberFormat="0" applyFont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58" borderId="14" applyNumberFormat="0" applyFont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0" borderId="0"/>
    <xf numFmtId="0" fontId="3" fillId="0" borderId="0"/>
    <xf numFmtId="0" fontId="3" fillId="0" borderId="0"/>
    <xf numFmtId="44" fontId="152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" fontId="144" fillId="79" borderId="116" applyNumberFormat="0" applyProtection="0">
      <alignment vertical="center"/>
    </xf>
    <xf numFmtId="0" fontId="47" fillId="113" borderId="116"/>
    <xf numFmtId="164" fontId="3" fillId="0" borderId="0" applyFont="0" applyFill="0" applyBorder="0" applyAlignment="0" applyProtection="0"/>
    <xf numFmtId="0" fontId="3" fillId="0" borderId="0">
      <alignment vertical="top" wrapText="1"/>
      <protection locked="0"/>
    </xf>
    <xf numFmtId="0" fontId="3" fillId="0" borderId="0"/>
    <xf numFmtId="19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9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58" borderId="1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58" borderId="14" applyNumberFormat="0" applyFont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41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42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43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44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45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4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4" fontId="144" fillId="79" borderId="116" applyNumberFormat="0" applyProtection="0">
      <alignment vertical="center"/>
    </xf>
    <xf numFmtId="0" fontId="47" fillId="113" borderId="116"/>
    <xf numFmtId="16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83" fontId="3" fillId="58" borderId="1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83" fontId="3" fillId="58" borderId="14" applyNumberFormat="0" applyFont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83" fontId="3" fillId="58" borderId="1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4" fontId="128" fillId="0" borderId="0" applyFont="0" applyFill="0" applyBorder="0" applyAlignment="0" applyProtection="0"/>
    <xf numFmtId="44" fontId="16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9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9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48" fillId="86" borderId="116" applyNumberFormat="0" applyFont="0" applyBorder="0" applyAlignment="0">
      <alignment vertical="top" wrapText="1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205" fontId="47" fillId="0" borderId="122" applyNumberFormat="0" applyFill="0" applyBorder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1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8" borderId="14" applyNumberFormat="0" applyFont="0" applyAlignment="0" applyProtection="0"/>
    <xf numFmtId="0" fontId="3" fillId="0" borderId="0"/>
    <xf numFmtId="0" fontId="140" fillId="7" borderId="112" applyNumberFormat="0" applyAlignment="0" applyProtection="0"/>
    <xf numFmtId="0" fontId="3" fillId="0" borderId="0"/>
    <xf numFmtId="0" fontId="3" fillId="0" borderId="0"/>
    <xf numFmtId="0" fontId="3" fillId="0" borderId="0"/>
    <xf numFmtId="0" fontId="3" fillId="58" borderId="14" applyNumberFormat="0" applyFont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8" borderId="14" applyNumberFormat="0" applyFont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58" borderId="14" applyNumberFormat="0" applyFont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>
      <alignment vertical="top" wrapText="1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58" borderId="1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8" borderId="14" applyNumberFormat="0" applyFont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41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42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43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44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45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46" borderId="0" applyNumberFormat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25" fillId="68" borderId="112" applyNumberFormat="0" applyAlignment="0" applyProtection="0"/>
    <xf numFmtId="0" fontId="44" fillId="7" borderId="112" applyNumberFormat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6" fillId="0" borderId="0" applyFont="0" applyFill="0" applyBorder="0" applyAlignment="0" applyProtection="0"/>
    <xf numFmtId="0" fontId="3" fillId="0" borderId="0"/>
    <xf numFmtId="43" fontId="85" fillId="0" borderId="0" applyFont="0" applyFill="0" applyBorder="0" applyAlignment="0" applyProtection="0"/>
    <xf numFmtId="0" fontId="3" fillId="0" borderId="0"/>
    <xf numFmtId="0" fontId="3" fillId="58" borderId="14" applyNumberFormat="0" applyFont="0" applyAlignment="0" applyProtection="0"/>
    <xf numFmtId="0" fontId="3" fillId="0" borderId="0"/>
    <xf numFmtId="0" fontId="37" fillId="27" borderId="105" applyNumberFormat="0" applyFont="0" applyAlignment="0" applyProtection="0"/>
    <xf numFmtId="0" fontId="3" fillId="0" borderId="0"/>
    <xf numFmtId="0" fontId="3" fillId="0" borderId="0"/>
    <xf numFmtId="0" fontId="3" fillId="58" borderId="14" applyNumberFormat="0" applyFont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8" borderId="14" applyNumberFormat="0" applyFont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58" borderId="14" applyNumberFormat="0" applyFont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0" borderId="0"/>
    <xf numFmtId="0" fontId="3" fillId="0" borderId="0"/>
    <xf numFmtId="0" fontId="3" fillId="0" borderId="0"/>
    <xf numFmtId="43" fontId="58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52" fillId="0" borderId="0" applyFont="0" applyFill="0" applyBorder="0" applyAlignment="0" applyProtection="0"/>
    <xf numFmtId="43" fontId="152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3" fillId="0" borderId="0"/>
    <xf numFmtId="0" fontId="154" fillId="96" borderId="117" applyNumberFormat="0" applyAlignment="0" applyProtection="0"/>
    <xf numFmtId="0" fontId="155" fillId="23" borderId="117" applyNumberFormat="0" applyAlignment="0" applyProtection="0"/>
    <xf numFmtId="0" fontId="3" fillId="0" borderId="0"/>
    <xf numFmtId="0" fontId="47" fillId="18" borderId="117" applyNumberFormat="0" applyFont="0" applyAlignment="0" applyProtection="0"/>
    <xf numFmtId="4" fontId="47" fillId="82" borderId="117" applyNumberFormat="0" applyProtection="0">
      <alignment vertical="center"/>
    </xf>
    <xf numFmtId="4" fontId="144" fillId="84" borderId="117" applyNumberFormat="0" applyProtection="0">
      <alignment vertical="center"/>
    </xf>
    <xf numFmtId="4" fontId="47" fillId="84" borderId="117" applyNumberFormat="0" applyProtection="0">
      <alignment horizontal="left" vertical="center" indent="1"/>
    </xf>
    <xf numFmtId="0" fontId="157" fillId="82" borderId="118" applyNumberFormat="0" applyProtection="0">
      <alignment horizontal="left" vertical="top" indent="1"/>
    </xf>
    <xf numFmtId="4" fontId="47" fillId="14" borderId="117" applyNumberFormat="0" applyProtection="0">
      <alignment horizontal="left" vertical="center" indent="1"/>
    </xf>
    <xf numFmtId="4" fontId="47" fillId="3" borderId="117" applyNumberFormat="0" applyProtection="0">
      <alignment horizontal="right" vertical="center"/>
    </xf>
    <xf numFmtId="4" fontId="47" fillId="105" borderId="117" applyNumberFormat="0" applyProtection="0">
      <alignment horizontal="right" vertical="center"/>
    </xf>
    <xf numFmtId="4" fontId="47" fillId="65" borderId="119" applyNumberFormat="0" applyProtection="0">
      <alignment horizontal="right" vertical="center"/>
    </xf>
    <xf numFmtId="4" fontId="47" fillId="11" borderId="117" applyNumberFormat="0" applyProtection="0">
      <alignment horizontal="right" vertical="center"/>
    </xf>
    <xf numFmtId="4" fontId="47" fillId="15" borderId="117" applyNumberFormat="0" applyProtection="0">
      <alignment horizontal="right" vertical="center"/>
    </xf>
    <xf numFmtId="4" fontId="47" fillId="67" borderId="117" applyNumberFormat="0" applyProtection="0">
      <alignment horizontal="right" vertical="center"/>
    </xf>
    <xf numFmtId="4" fontId="47" fillId="70" borderId="117" applyNumberFormat="0" applyProtection="0">
      <alignment horizontal="right" vertical="center"/>
    </xf>
    <xf numFmtId="4" fontId="47" fillId="106" borderId="117" applyNumberFormat="0" applyProtection="0">
      <alignment horizontal="right" vertical="center"/>
    </xf>
    <xf numFmtId="4" fontId="47" fillId="10" borderId="117" applyNumberFormat="0" applyProtection="0">
      <alignment horizontal="right" vertical="center"/>
    </xf>
    <xf numFmtId="4" fontId="47" fillId="107" borderId="119" applyNumberFormat="0" applyProtection="0">
      <alignment horizontal="left" vertical="center" indent="1"/>
    </xf>
    <xf numFmtId="4" fontId="16" fillId="66" borderId="119" applyNumberFormat="0" applyProtection="0">
      <alignment horizontal="left" vertical="center" indent="1"/>
    </xf>
    <xf numFmtId="4" fontId="16" fillId="66" borderId="119" applyNumberFormat="0" applyProtection="0">
      <alignment horizontal="left" vertical="center" indent="1"/>
    </xf>
    <xf numFmtId="4" fontId="47" fillId="108" borderId="117" applyNumberFormat="0" applyProtection="0">
      <alignment horizontal="right" vertical="center"/>
    </xf>
    <xf numFmtId="4" fontId="47" fillId="109" borderId="119" applyNumberFormat="0" applyProtection="0">
      <alignment horizontal="left" vertical="center" indent="1"/>
    </xf>
    <xf numFmtId="4" fontId="47" fillId="108" borderId="119" applyNumberFormat="0" applyProtection="0">
      <alignment horizontal="left" vertical="center" indent="1"/>
    </xf>
    <xf numFmtId="0" fontId="47" fillId="68" borderId="117" applyNumberFormat="0" applyProtection="0">
      <alignment horizontal="left" vertical="center" indent="1"/>
    </xf>
    <xf numFmtId="0" fontId="47" fillId="66" borderId="118" applyNumberFormat="0" applyProtection="0">
      <alignment horizontal="left" vertical="top" indent="1"/>
    </xf>
    <xf numFmtId="0" fontId="47" fillId="110" borderId="117" applyNumberFormat="0" applyProtection="0">
      <alignment horizontal="left" vertical="center" indent="1"/>
    </xf>
    <xf numFmtId="0" fontId="47" fillId="108" borderId="118" applyNumberFormat="0" applyProtection="0">
      <alignment horizontal="left" vertical="top" indent="1"/>
    </xf>
    <xf numFmtId="0" fontId="47" fillId="8" borderId="117" applyNumberFormat="0" applyProtection="0">
      <alignment horizontal="left" vertical="center" indent="1"/>
    </xf>
    <xf numFmtId="0" fontId="47" fillId="8" borderId="118" applyNumberFormat="0" applyProtection="0">
      <alignment horizontal="left" vertical="top" indent="1"/>
    </xf>
    <xf numFmtId="0" fontId="47" fillId="109" borderId="117" applyNumberFormat="0" applyProtection="0">
      <alignment horizontal="left" vertical="center" indent="1"/>
    </xf>
    <xf numFmtId="0" fontId="47" fillId="109" borderId="118" applyNumberFormat="0" applyProtection="0">
      <alignment horizontal="left" vertical="top" indent="1"/>
    </xf>
    <xf numFmtId="0" fontId="48" fillId="66" borderId="120" applyBorder="0"/>
    <xf numFmtId="4" fontId="158" fillId="27" borderId="118" applyNumberFormat="0" applyProtection="0">
      <alignment vertical="center"/>
    </xf>
    <xf numFmtId="4" fontId="144" fillId="79" borderId="116" applyNumberFormat="0" applyProtection="0">
      <alignment vertical="center"/>
    </xf>
    <xf numFmtId="4" fontId="158" fillId="68" borderId="118" applyNumberFormat="0" applyProtection="0">
      <alignment horizontal="left" vertical="center" indent="1"/>
    </xf>
    <xf numFmtId="0" fontId="158" fillId="27" borderId="118" applyNumberFormat="0" applyProtection="0">
      <alignment horizontal="left" vertical="top" indent="1"/>
    </xf>
    <xf numFmtId="4" fontId="47" fillId="0" borderId="117" applyNumberFormat="0" applyProtection="0">
      <alignment horizontal="right" vertical="center"/>
    </xf>
    <xf numFmtId="4" fontId="144" fillId="28" borderId="117" applyNumberFormat="0" applyProtection="0">
      <alignment horizontal="right" vertical="center"/>
    </xf>
    <xf numFmtId="4" fontId="47" fillId="14" borderId="117" applyNumberFormat="0" applyProtection="0">
      <alignment horizontal="left" vertical="center" indent="1"/>
    </xf>
    <xf numFmtId="0" fontId="158" fillId="108" borderId="118" applyNumberFormat="0" applyProtection="0">
      <alignment horizontal="left" vertical="top" indent="1"/>
    </xf>
    <xf numFmtId="4" fontId="159" fillId="112" borderId="119" applyNumberFormat="0" applyProtection="0">
      <alignment horizontal="left" vertical="center" indent="1"/>
    </xf>
    <xf numFmtId="0" fontId="47" fillId="113" borderId="116"/>
    <xf numFmtId="4" fontId="160" fillId="111" borderId="117" applyNumberFormat="0" applyProtection="0">
      <alignment horizontal="right" vertical="center"/>
    </xf>
    <xf numFmtId="0" fontId="49" fillId="0" borderId="121" applyNumberFormat="0" applyFill="0" applyAlignment="0" applyProtection="0"/>
    <xf numFmtId="43" fontId="3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3" fillId="0" borderId="0">
      <alignment vertical="top" wrapText="1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58" borderId="14" applyNumberFormat="0" applyFont="0" applyAlignment="0" applyProtection="0"/>
    <xf numFmtId="0" fontId="3" fillId="0" borderId="0"/>
    <xf numFmtId="0" fontId="3" fillId="0" borderId="0"/>
    <xf numFmtId="0" fontId="3" fillId="0" borderId="0"/>
    <xf numFmtId="4" fontId="159" fillId="112" borderId="119" applyNumberFormat="0" applyProtection="0">
      <alignment horizontal="left" vertical="center" indent="1"/>
    </xf>
    <xf numFmtId="4" fontId="158" fillId="68" borderId="118" applyNumberFormat="0" applyProtection="0">
      <alignment horizontal="left" vertical="center" indent="1"/>
    </xf>
    <xf numFmtId="4" fontId="158" fillId="27" borderId="118" applyNumberFormat="0" applyProtection="0">
      <alignment vertical="center"/>
    </xf>
    <xf numFmtId="0" fontId="47" fillId="108" borderId="118" applyNumberFormat="0" applyProtection="0">
      <alignment horizontal="left" vertical="top" indent="1"/>
    </xf>
    <xf numFmtId="0" fontId="47" fillId="66" borderId="118" applyNumberFormat="0" applyProtection="0">
      <alignment horizontal="left" vertical="top" indent="1"/>
    </xf>
    <xf numFmtId="4" fontId="47" fillId="108" borderId="119" applyNumberFormat="0" applyProtection="0">
      <alignment horizontal="left" vertical="center" indent="1"/>
    </xf>
    <xf numFmtId="4" fontId="16" fillId="66" borderId="119" applyNumberFormat="0" applyProtection="0">
      <alignment horizontal="left" vertical="center" indent="1"/>
    </xf>
    <xf numFmtId="4" fontId="16" fillId="66" borderId="119" applyNumberFormat="0" applyProtection="0">
      <alignment horizontal="left" vertical="center" indent="1"/>
    </xf>
    <xf numFmtId="0" fontId="3" fillId="0" borderId="0"/>
    <xf numFmtId="4" fontId="47" fillId="65" borderId="119" applyNumberFormat="0" applyProtection="0">
      <alignment horizontal="right" vertical="center"/>
    </xf>
    <xf numFmtId="164" fontId="3" fillId="0" borderId="0" applyFont="0" applyFill="0" applyBorder="0" applyAlignment="0" applyProtection="0"/>
    <xf numFmtId="0" fontId="49" fillId="0" borderId="121" applyNumberFormat="0" applyFill="0" applyAlignment="0" applyProtection="0"/>
    <xf numFmtId="4" fontId="47" fillId="107" borderId="119" applyNumberFormat="0" applyProtection="0">
      <alignment horizontal="left" vertical="center" indent="1"/>
    </xf>
    <xf numFmtId="4" fontId="47" fillId="109" borderId="119" applyNumberFormat="0" applyProtection="0">
      <alignment horizontal="left" vertical="center" indent="1"/>
    </xf>
    <xf numFmtId="0" fontId="157" fillId="82" borderId="118" applyNumberFormat="0" applyProtection="0">
      <alignment horizontal="left" vertical="top" indent="1"/>
    </xf>
    <xf numFmtId="0" fontId="158" fillId="108" borderId="118" applyNumberFormat="0" applyProtection="0">
      <alignment horizontal="left" vertical="top" indent="1"/>
    </xf>
    <xf numFmtId="0" fontId="3" fillId="58" borderId="14" applyNumberFormat="0" applyFont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158" fillId="27" borderId="118" applyNumberFormat="0" applyProtection="0">
      <alignment horizontal="left" vertical="top" indent="1"/>
    </xf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48" fillId="66" borderId="120" applyBorder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47" fillId="109" borderId="118" applyNumberFormat="0" applyProtection="0">
      <alignment horizontal="left" vertical="top" indent="1"/>
    </xf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47" fillId="8" borderId="118" applyNumberFormat="0" applyProtection="0">
      <alignment horizontal="left" vertical="top" indent="1"/>
    </xf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58" borderId="14" applyNumberFormat="0" applyFont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41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42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43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44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45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46" borderId="0" applyNumberFormat="0" applyBorder="0" applyAlignment="0" applyProtection="0"/>
    <xf numFmtId="0" fontId="3" fillId="0" borderId="0"/>
    <xf numFmtId="0" fontId="3" fillId="0" borderId="0"/>
    <xf numFmtId="0" fontId="154" fillId="96" borderId="117" applyNumberFormat="0" applyAlignment="0" applyProtection="0"/>
    <xf numFmtId="0" fontId="155" fillId="23" borderId="117" applyNumberFormat="0" applyAlignment="0" applyProtection="0"/>
    <xf numFmtId="0" fontId="3" fillId="0" borderId="0"/>
    <xf numFmtId="0" fontId="47" fillId="18" borderId="117" applyNumberFormat="0" applyFont="0" applyAlignment="0" applyProtection="0"/>
    <xf numFmtId="4" fontId="47" fillId="82" borderId="117" applyNumberFormat="0" applyProtection="0">
      <alignment vertical="center"/>
    </xf>
    <xf numFmtId="4" fontId="144" fillId="84" borderId="117" applyNumberFormat="0" applyProtection="0">
      <alignment vertical="center"/>
    </xf>
    <xf numFmtId="4" fontId="47" fillId="84" borderId="117" applyNumberFormat="0" applyProtection="0">
      <alignment horizontal="left" vertical="center" indent="1"/>
    </xf>
    <xf numFmtId="4" fontId="47" fillId="14" borderId="117" applyNumberFormat="0" applyProtection="0">
      <alignment horizontal="left" vertical="center" indent="1"/>
    </xf>
    <xf numFmtId="4" fontId="47" fillId="3" borderId="117" applyNumberFormat="0" applyProtection="0">
      <alignment horizontal="right" vertical="center"/>
    </xf>
    <xf numFmtId="4" fontId="47" fillId="105" borderId="117" applyNumberFormat="0" applyProtection="0">
      <alignment horizontal="right" vertical="center"/>
    </xf>
    <xf numFmtId="4" fontId="47" fillId="11" borderId="117" applyNumberFormat="0" applyProtection="0">
      <alignment horizontal="right" vertical="center"/>
    </xf>
    <xf numFmtId="4" fontId="47" fillId="15" borderId="117" applyNumberFormat="0" applyProtection="0">
      <alignment horizontal="right" vertical="center"/>
    </xf>
    <xf numFmtId="4" fontId="47" fillId="67" borderId="117" applyNumberFormat="0" applyProtection="0">
      <alignment horizontal="right" vertical="center"/>
    </xf>
    <xf numFmtId="4" fontId="47" fillId="70" borderId="117" applyNumberFormat="0" applyProtection="0">
      <alignment horizontal="right" vertical="center"/>
    </xf>
    <xf numFmtId="4" fontId="47" fillId="106" borderId="117" applyNumberFormat="0" applyProtection="0">
      <alignment horizontal="right" vertical="center"/>
    </xf>
    <xf numFmtId="4" fontId="47" fillId="10" borderId="117" applyNumberFormat="0" applyProtection="0">
      <alignment horizontal="right" vertical="center"/>
    </xf>
    <xf numFmtId="4" fontId="47" fillId="108" borderId="117" applyNumberFormat="0" applyProtection="0">
      <alignment horizontal="right" vertical="center"/>
    </xf>
    <xf numFmtId="0" fontId="47" fillId="68" borderId="117" applyNumberFormat="0" applyProtection="0">
      <alignment horizontal="left" vertical="center" indent="1"/>
    </xf>
    <xf numFmtId="0" fontId="47" fillId="110" borderId="117" applyNumberFormat="0" applyProtection="0">
      <alignment horizontal="left" vertical="center" indent="1"/>
    </xf>
    <xf numFmtId="0" fontId="47" fillId="8" borderId="117" applyNumberFormat="0" applyProtection="0">
      <alignment horizontal="left" vertical="center" indent="1"/>
    </xf>
    <xf numFmtId="0" fontId="47" fillId="109" borderId="117" applyNumberFormat="0" applyProtection="0">
      <alignment horizontal="left" vertical="center" indent="1"/>
    </xf>
    <xf numFmtId="4" fontId="144" fillId="79" borderId="116" applyNumberFormat="0" applyProtection="0">
      <alignment vertical="center"/>
    </xf>
    <xf numFmtId="4" fontId="47" fillId="0" borderId="117" applyNumberFormat="0" applyProtection="0">
      <alignment horizontal="right" vertical="center"/>
    </xf>
    <xf numFmtId="4" fontId="144" fillId="28" borderId="117" applyNumberFormat="0" applyProtection="0">
      <alignment horizontal="right" vertical="center"/>
    </xf>
    <xf numFmtId="4" fontId="47" fillId="14" borderId="117" applyNumberFormat="0" applyProtection="0">
      <alignment horizontal="left" vertical="center" indent="1"/>
    </xf>
    <xf numFmtId="0" fontId="47" fillId="113" borderId="116"/>
    <xf numFmtId="4" fontId="160" fillId="111" borderId="117" applyNumberFormat="0" applyProtection="0">
      <alignment horizontal="right" vertical="center"/>
    </xf>
    <xf numFmtId="16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16" fillId="27" borderId="105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6" fillId="27" borderId="10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58" borderId="14" applyNumberFormat="0" applyFont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41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42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43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44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45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4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85" fillId="0" borderId="0" applyFont="0" applyFill="0" applyBorder="0" applyAlignment="0" applyProtection="0"/>
    <xf numFmtId="0" fontId="173" fillId="0" borderId="0"/>
    <xf numFmtId="0" fontId="84" fillId="0" borderId="0"/>
    <xf numFmtId="43" fontId="173" fillId="0" borderId="0" applyFont="0" applyFill="0" applyBorder="0" applyAlignment="0" applyProtection="0"/>
    <xf numFmtId="0" fontId="47" fillId="0" borderId="0"/>
    <xf numFmtId="0" fontId="78" fillId="0" borderId="0"/>
    <xf numFmtId="0" fontId="84" fillId="0" borderId="0"/>
    <xf numFmtId="0" fontId="47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164" fontId="16" fillId="0" borderId="0" applyFont="0" applyFill="0" applyBorder="0" applyAlignment="0" applyProtection="0"/>
    <xf numFmtId="164" fontId="58" fillId="0" borderId="0" applyFont="0" applyFill="0" applyBorder="0" applyAlignment="0" applyProtection="0"/>
    <xf numFmtId="0" fontId="3" fillId="0" borderId="0"/>
    <xf numFmtId="164" fontId="8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58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58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58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58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58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8" borderId="1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58" borderId="1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8" borderId="14" applyNumberFormat="0" applyFont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58" borderId="14" applyNumberFormat="0" applyFont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9" fillId="0" borderId="102" applyNumberFormat="0" applyFill="0" applyAlignment="0" applyProtection="0"/>
    <xf numFmtId="43" fontId="3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3" fillId="0" borderId="0">
      <alignment vertical="top" wrapText="1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58" borderId="1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49" fillId="0" borderId="102" applyNumberFormat="0" applyFill="0" applyAlignment="0" applyProtection="0"/>
    <xf numFmtId="0" fontId="3" fillId="58" borderId="14" applyNumberFormat="0" applyFont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135" fillId="0" borderId="0" applyNumberFormat="0" applyFill="0" applyBorder="0" applyAlignment="0" applyProtection="0"/>
    <xf numFmtId="0" fontId="3" fillId="0" borderId="0"/>
    <xf numFmtId="0" fontId="3" fillId="0" borderId="0"/>
    <xf numFmtId="0" fontId="3" fillId="58" borderId="14" applyNumberFormat="0" applyFont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41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42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43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44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45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4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58" borderId="14" applyNumberFormat="0" applyFont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41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42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43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44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45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4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8" fillId="0" borderId="0"/>
    <xf numFmtId="0" fontId="85" fillId="0" borderId="0"/>
    <xf numFmtId="0" fontId="3" fillId="0" borderId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164" fontId="175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85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85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16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84" fillId="0" borderId="0"/>
    <xf numFmtId="0" fontId="3" fillId="0" borderId="0"/>
    <xf numFmtId="0" fontId="89" fillId="81" borderId="104" applyNumberFormat="0" applyAlignment="0" applyProtection="0"/>
    <xf numFmtId="183" fontId="44" fillId="82" borderId="104" applyNumberFormat="0" applyAlignment="0" applyProtection="0"/>
    <xf numFmtId="0" fontId="140" fillId="7" borderId="104" applyNumberFormat="0" applyAlignment="0" applyProtection="0"/>
    <xf numFmtId="0" fontId="37" fillId="27" borderId="105" applyNumberFormat="0" applyFont="0" applyAlignment="0" applyProtection="0"/>
    <xf numFmtId="0" fontId="44" fillId="7" borderId="104" applyNumberFormat="0" applyAlignment="0" applyProtection="0"/>
    <xf numFmtId="0" fontId="44" fillId="7" borderId="104" applyNumberFormat="0" applyAlignment="0" applyProtection="0"/>
    <xf numFmtId="0" fontId="105" fillId="23" borderId="104" applyNumberFormat="0" applyAlignment="0" applyProtection="0"/>
    <xf numFmtId="0" fontId="44" fillId="7" borderId="104" applyNumberFormat="0" applyAlignment="0" applyProtection="0"/>
    <xf numFmtId="0" fontId="89" fillId="81" borderId="104" applyNumberFormat="0" applyAlignment="0" applyProtection="0"/>
    <xf numFmtId="0" fontId="101" fillId="68" borderId="104" applyNumberFormat="0" applyAlignment="0" applyProtection="0"/>
    <xf numFmtId="183" fontId="44" fillId="82" borderId="104" applyNumberFormat="0" applyAlignment="0" applyProtection="0"/>
    <xf numFmtId="0" fontId="125" fillId="68" borderId="104" applyNumberFormat="0" applyAlignment="0" applyProtection="0"/>
    <xf numFmtId="183" fontId="44" fillId="82" borderId="104" applyNumberFormat="0" applyAlignment="0" applyProtection="0"/>
    <xf numFmtId="0" fontId="105" fillId="7" borderId="104" applyNumberFormat="0" applyAlignment="0" applyProtection="0"/>
    <xf numFmtId="0" fontId="44" fillId="7" borderId="104" applyNumberFormat="0" applyAlignment="0" applyProtection="0"/>
    <xf numFmtId="0" fontId="105" fillId="7" borderId="104" applyNumberFormat="0" applyAlignment="0" applyProtection="0"/>
    <xf numFmtId="183" fontId="44" fillId="82" borderId="104" applyNumberFormat="0" applyAlignment="0" applyProtection="0"/>
    <xf numFmtId="183" fontId="44" fillId="82" borderId="104" applyNumberFormat="0" applyAlignment="0" applyProtection="0"/>
    <xf numFmtId="0" fontId="125" fillId="68" borderId="104" applyNumberFormat="0" applyAlignment="0" applyProtection="0"/>
    <xf numFmtId="0" fontId="44" fillId="7" borderId="104" applyNumberFormat="0" applyAlignment="0" applyProtection="0"/>
    <xf numFmtId="0" fontId="89" fillId="81" borderId="104" applyNumberFormat="0" applyAlignment="0" applyProtection="0"/>
    <xf numFmtId="0" fontId="125" fillId="68" borderId="104" applyNumberFormat="0" applyAlignment="0" applyProtection="0"/>
    <xf numFmtId="0" fontId="125" fillId="68" borderId="104" applyNumberFormat="0" applyAlignment="0" applyProtection="0"/>
    <xf numFmtId="0" fontId="16" fillId="27" borderId="105" applyNumberFormat="0" applyFont="0" applyAlignment="0" applyProtection="0"/>
    <xf numFmtId="0" fontId="89" fillId="81" borderId="104" applyNumberFormat="0" applyAlignment="0" applyProtection="0"/>
    <xf numFmtId="0" fontId="105" fillId="23" borderId="104" applyNumberFormat="0" applyAlignment="0" applyProtection="0"/>
    <xf numFmtId="0" fontId="44" fillId="7" borderId="104" applyNumberFormat="0" applyAlignment="0" applyProtection="0"/>
    <xf numFmtId="0" fontId="44" fillId="7" borderId="104" applyNumberFormat="0" applyAlignment="0" applyProtection="0"/>
    <xf numFmtId="183" fontId="44" fillId="82" borderId="104" applyNumberFormat="0" applyAlignment="0" applyProtection="0"/>
    <xf numFmtId="0" fontId="44" fillId="7" borderId="104" applyNumberFormat="0" applyAlignment="0" applyProtection="0"/>
    <xf numFmtId="0" fontId="16" fillId="27" borderId="105" applyNumberFormat="0" applyFont="0" applyAlignment="0" applyProtection="0"/>
    <xf numFmtId="183" fontId="16" fillId="27" borderId="105" applyNumberFormat="0" applyFont="0" applyAlignment="0" applyProtection="0"/>
    <xf numFmtId="0" fontId="125" fillId="68" borderId="104" applyNumberFormat="0" applyAlignment="0" applyProtection="0"/>
    <xf numFmtId="0" fontId="89" fillId="81" borderId="104" applyNumberFormat="0" applyAlignment="0" applyProtection="0"/>
    <xf numFmtId="0" fontId="16" fillId="27" borderId="105" applyNumberFormat="0" applyFont="0" applyAlignment="0" applyProtection="0"/>
    <xf numFmtId="0" fontId="16" fillId="27" borderId="105" applyNumberFormat="0" applyFont="0" applyAlignment="0" applyProtection="0"/>
    <xf numFmtId="0" fontId="16" fillId="18" borderId="105" applyNumberFormat="0" applyFont="0" applyAlignment="0" applyProtection="0"/>
    <xf numFmtId="0" fontId="16" fillId="18" borderId="105" applyNumberFormat="0" applyFont="0" applyAlignment="0" applyProtection="0"/>
    <xf numFmtId="0" fontId="16" fillId="27" borderId="105" applyNumberFormat="0" applyFont="0" applyAlignment="0" applyProtection="0"/>
    <xf numFmtId="0" fontId="16" fillId="27" borderId="105" applyNumberFormat="0" applyFont="0" applyAlignment="0" applyProtection="0"/>
    <xf numFmtId="0" fontId="16" fillId="27" borderId="105" applyNumberFormat="0" applyFont="0" applyAlignment="0" applyProtection="0"/>
    <xf numFmtId="0" fontId="19" fillId="27" borderId="105" applyNumberFormat="0" applyFont="0" applyAlignment="0" applyProtection="0"/>
    <xf numFmtId="0" fontId="19" fillId="27" borderId="105" applyNumberFormat="0" applyFont="0" applyAlignment="0" applyProtection="0"/>
    <xf numFmtId="183" fontId="16" fillId="27" borderId="105" applyNumberFormat="0" applyFont="0" applyAlignment="0" applyProtection="0"/>
    <xf numFmtId="183" fontId="16" fillId="27" borderId="105" applyNumberFormat="0" applyFont="0" applyAlignment="0" applyProtection="0"/>
    <xf numFmtId="183" fontId="16" fillId="27" borderId="105" applyNumberFormat="0" applyFont="0" applyAlignment="0" applyProtection="0"/>
    <xf numFmtId="183" fontId="16" fillId="27" borderId="105" applyNumberFormat="0" applyFont="0" applyAlignment="0" applyProtection="0"/>
    <xf numFmtId="183" fontId="16" fillId="27" borderId="105" applyNumberFormat="0" applyFont="0" applyAlignment="0" applyProtection="0"/>
    <xf numFmtId="183" fontId="16" fillId="27" borderId="105" applyNumberFormat="0" applyFont="0" applyAlignment="0" applyProtection="0"/>
    <xf numFmtId="183" fontId="16" fillId="27" borderId="105" applyNumberFormat="0" applyFont="0" applyAlignment="0" applyProtection="0"/>
    <xf numFmtId="183" fontId="16" fillId="27" borderId="105" applyNumberFormat="0" applyFont="0" applyAlignment="0" applyProtection="0"/>
    <xf numFmtId="0" fontId="16" fillId="27" borderId="105" applyNumberFormat="0" applyFont="0" applyAlignment="0" applyProtection="0"/>
    <xf numFmtId="0" fontId="16" fillId="27" borderId="105" applyNumberFormat="0" applyFont="0" applyAlignment="0" applyProtection="0"/>
    <xf numFmtId="183" fontId="16" fillId="27" borderId="105" applyNumberFormat="0" applyFont="0" applyAlignment="0" applyProtection="0"/>
    <xf numFmtId="183" fontId="16" fillId="27" borderId="105" applyNumberFormat="0" applyFont="0" applyAlignment="0" applyProtection="0"/>
    <xf numFmtId="183" fontId="44" fillId="82" borderId="104" applyNumberFormat="0" applyAlignment="0" applyProtection="0"/>
    <xf numFmtId="183" fontId="44" fillId="82" borderId="104" applyNumberFormat="0" applyAlignment="0" applyProtection="0"/>
    <xf numFmtId="0" fontId="44" fillId="7" borderId="104" applyNumberFormat="0" applyAlignment="0" applyProtection="0"/>
    <xf numFmtId="183" fontId="44" fillId="82" borderId="104" applyNumberFormat="0" applyAlignment="0" applyProtection="0"/>
    <xf numFmtId="0" fontId="101" fillId="68" borderId="104" applyNumberFormat="0" applyAlignment="0" applyProtection="0"/>
    <xf numFmtId="0" fontId="125" fillId="68" borderId="104" applyNumberFormat="0" applyAlignment="0" applyProtection="0"/>
    <xf numFmtId="0" fontId="89" fillId="81" borderId="104" applyNumberFormat="0" applyAlignment="0" applyProtection="0"/>
    <xf numFmtId="0" fontId="89" fillId="81" borderId="104" applyNumberFormat="0" applyAlignment="0" applyProtection="0"/>
    <xf numFmtId="183" fontId="44" fillId="82" borderId="104" applyNumberFormat="0" applyAlignment="0" applyProtection="0"/>
    <xf numFmtId="0" fontId="89" fillId="81" borderId="104" applyNumberFormat="0" applyAlignment="0" applyProtection="0"/>
    <xf numFmtId="0" fontId="44" fillId="7" borderId="104" applyNumberFormat="0" applyAlignment="0" applyProtection="0"/>
    <xf numFmtId="0" fontId="140" fillId="7" borderId="104" applyNumberFormat="0" applyAlignment="0" applyProtection="0"/>
    <xf numFmtId="0" fontId="125" fillId="68" borderId="104" applyNumberFormat="0" applyAlignment="0" applyProtection="0"/>
    <xf numFmtId="0" fontId="44" fillId="7" borderId="104" applyNumberFormat="0" applyAlignment="0" applyProtection="0"/>
    <xf numFmtId="0" fontId="154" fillId="96" borderId="99" applyNumberFormat="0" applyAlignment="0" applyProtection="0"/>
    <xf numFmtId="0" fontId="155" fillId="23" borderId="99" applyNumberFormat="0" applyAlignment="0" applyProtection="0"/>
    <xf numFmtId="0" fontId="47" fillId="18" borderId="99" applyNumberFormat="0" applyFont="0" applyAlignment="0" applyProtection="0"/>
    <xf numFmtId="4" fontId="47" fillId="82" borderId="99" applyNumberFormat="0" applyProtection="0">
      <alignment vertical="center"/>
    </xf>
    <xf numFmtId="4" fontId="144" fillId="84" borderId="99" applyNumberFormat="0" applyProtection="0">
      <alignment vertical="center"/>
    </xf>
    <xf numFmtId="4" fontId="47" fillId="84" borderId="99" applyNumberFormat="0" applyProtection="0">
      <alignment horizontal="left" vertical="center" indent="1"/>
    </xf>
    <xf numFmtId="0" fontId="157" fillId="82" borderId="100" applyNumberFormat="0" applyProtection="0">
      <alignment horizontal="left" vertical="top" indent="1"/>
    </xf>
    <xf numFmtId="4" fontId="47" fillId="14" borderId="99" applyNumberFormat="0" applyProtection="0">
      <alignment horizontal="left" vertical="center" indent="1"/>
    </xf>
    <xf numFmtId="4" fontId="47" fillId="3" borderId="99" applyNumberFormat="0" applyProtection="0">
      <alignment horizontal="right" vertical="center"/>
    </xf>
    <xf numFmtId="4" fontId="47" fillId="105" borderId="99" applyNumberFormat="0" applyProtection="0">
      <alignment horizontal="right" vertical="center"/>
    </xf>
    <xf numFmtId="4" fontId="47" fillId="11" borderId="99" applyNumberFormat="0" applyProtection="0">
      <alignment horizontal="right" vertical="center"/>
    </xf>
    <xf numFmtId="4" fontId="47" fillId="15" borderId="99" applyNumberFormat="0" applyProtection="0">
      <alignment horizontal="right" vertical="center"/>
    </xf>
    <xf numFmtId="4" fontId="47" fillId="67" borderId="99" applyNumberFormat="0" applyProtection="0">
      <alignment horizontal="right" vertical="center"/>
    </xf>
    <xf numFmtId="4" fontId="47" fillId="70" borderId="99" applyNumberFormat="0" applyProtection="0">
      <alignment horizontal="right" vertical="center"/>
    </xf>
    <xf numFmtId="4" fontId="47" fillId="106" borderId="99" applyNumberFormat="0" applyProtection="0">
      <alignment horizontal="right" vertical="center"/>
    </xf>
    <xf numFmtId="4" fontId="47" fillId="10" borderId="99" applyNumberFormat="0" applyProtection="0">
      <alignment horizontal="right" vertical="center"/>
    </xf>
    <xf numFmtId="4" fontId="47" fillId="108" borderId="99" applyNumberFormat="0" applyProtection="0">
      <alignment horizontal="right" vertical="center"/>
    </xf>
    <xf numFmtId="0" fontId="47" fillId="68" borderId="99" applyNumberFormat="0" applyProtection="0">
      <alignment horizontal="left" vertical="center" indent="1"/>
    </xf>
    <xf numFmtId="0" fontId="47" fillId="66" borderId="100" applyNumberFormat="0" applyProtection="0">
      <alignment horizontal="left" vertical="top" indent="1"/>
    </xf>
    <xf numFmtId="0" fontId="47" fillId="110" borderId="99" applyNumberFormat="0" applyProtection="0">
      <alignment horizontal="left" vertical="center" indent="1"/>
    </xf>
    <xf numFmtId="0" fontId="47" fillId="108" borderId="100" applyNumberFormat="0" applyProtection="0">
      <alignment horizontal="left" vertical="top" indent="1"/>
    </xf>
    <xf numFmtId="0" fontId="47" fillId="8" borderId="99" applyNumberFormat="0" applyProtection="0">
      <alignment horizontal="left" vertical="center" indent="1"/>
    </xf>
    <xf numFmtId="0" fontId="47" fillId="8" borderId="100" applyNumberFormat="0" applyProtection="0">
      <alignment horizontal="left" vertical="top" indent="1"/>
    </xf>
    <xf numFmtId="0" fontId="47" fillId="109" borderId="99" applyNumberFormat="0" applyProtection="0">
      <alignment horizontal="left" vertical="center" indent="1"/>
    </xf>
    <xf numFmtId="0" fontId="47" fillId="109" borderId="100" applyNumberFormat="0" applyProtection="0">
      <alignment horizontal="left" vertical="top" indent="1"/>
    </xf>
    <xf numFmtId="0" fontId="48" fillId="66" borderId="101" applyBorder="0"/>
    <xf numFmtId="4" fontId="158" fillId="27" borderId="100" applyNumberFormat="0" applyProtection="0">
      <alignment vertical="center"/>
    </xf>
    <xf numFmtId="4" fontId="144" fillId="79" borderId="98" applyNumberFormat="0" applyProtection="0">
      <alignment vertical="center"/>
    </xf>
    <xf numFmtId="4" fontId="158" fillId="68" borderId="100" applyNumberFormat="0" applyProtection="0">
      <alignment horizontal="left" vertical="center" indent="1"/>
    </xf>
    <xf numFmtId="0" fontId="158" fillId="27" borderId="100" applyNumberFormat="0" applyProtection="0">
      <alignment horizontal="left" vertical="top" indent="1"/>
    </xf>
    <xf numFmtId="4" fontId="47" fillId="0" borderId="99" applyNumberFormat="0" applyProtection="0">
      <alignment horizontal="right" vertical="center"/>
    </xf>
    <xf numFmtId="4" fontId="144" fillId="28" borderId="99" applyNumberFormat="0" applyProtection="0">
      <alignment horizontal="right" vertical="center"/>
    </xf>
    <xf numFmtId="4" fontId="47" fillId="14" borderId="99" applyNumberFormat="0" applyProtection="0">
      <alignment horizontal="left" vertical="center" indent="1"/>
    </xf>
    <xf numFmtId="0" fontId="158" fillId="108" borderId="100" applyNumberFormat="0" applyProtection="0">
      <alignment horizontal="left" vertical="top" indent="1"/>
    </xf>
    <xf numFmtId="0" fontId="47" fillId="113" borderId="98"/>
    <xf numFmtId="4" fontId="160" fillId="111" borderId="99" applyNumberFormat="0" applyProtection="0">
      <alignment horizontal="right" vertical="center"/>
    </xf>
    <xf numFmtId="0" fontId="49" fillId="0" borderId="102" applyNumberFormat="0" applyFill="0" applyAlignment="0" applyProtection="0"/>
    <xf numFmtId="4" fontId="158" fillId="68" borderId="100" applyNumberFormat="0" applyProtection="0">
      <alignment horizontal="left" vertical="center" indent="1"/>
    </xf>
    <xf numFmtId="4" fontId="158" fillId="27" borderId="100" applyNumberFormat="0" applyProtection="0">
      <alignment vertical="center"/>
    </xf>
    <xf numFmtId="0" fontId="47" fillId="108" borderId="100" applyNumberFormat="0" applyProtection="0">
      <alignment horizontal="left" vertical="top" indent="1"/>
    </xf>
    <xf numFmtId="0" fontId="47" fillId="66" borderId="100" applyNumberFormat="0" applyProtection="0">
      <alignment horizontal="left" vertical="top" indent="1"/>
    </xf>
    <xf numFmtId="0" fontId="49" fillId="0" borderId="102" applyNumberFormat="0" applyFill="0" applyAlignment="0" applyProtection="0"/>
    <xf numFmtId="0" fontId="157" fillId="82" borderId="100" applyNumberFormat="0" applyProtection="0">
      <alignment horizontal="left" vertical="top" indent="1"/>
    </xf>
    <xf numFmtId="0" fontId="158" fillId="108" borderId="100" applyNumberFormat="0" applyProtection="0">
      <alignment horizontal="left" vertical="top" indent="1"/>
    </xf>
    <xf numFmtId="0" fontId="158" fillId="27" borderId="100" applyNumberFormat="0" applyProtection="0">
      <alignment horizontal="left" vertical="top" indent="1"/>
    </xf>
    <xf numFmtId="0" fontId="48" fillId="66" borderId="101" applyBorder="0"/>
    <xf numFmtId="0" fontId="47" fillId="109" borderId="100" applyNumberFormat="0" applyProtection="0">
      <alignment horizontal="left" vertical="top" indent="1"/>
    </xf>
    <xf numFmtId="0" fontId="47" fillId="8" borderId="100" applyNumberFormat="0" applyProtection="0">
      <alignment horizontal="left" vertical="top" indent="1"/>
    </xf>
    <xf numFmtId="0" fontId="154" fillId="96" borderId="99" applyNumberFormat="0" applyAlignment="0" applyProtection="0"/>
    <xf numFmtId="0" fontId="155" fillId="23" borderId="99" applyNumberFormat="0" applyAlignment="0" applyProtection="0"/>
    <xf numFmtId="0" fontId="47" fillId="18" borderId="99" applyNumberFormat="0" applyFont="0" applyAlignment="0" applyProtection="0"/>
    <xf numFmtId="4" fontId="47" fillId="82" borderId="99" applyNumberFormat="0" applyProtection="0">
      <alignment vertical="center"/>
    </xf>
    <xf numFmtId="4" fontId="144" fillId="84" borderId="99" applyNumberFormat="0" applyProtection="0">
      <alignment vertical="center"/>
    </xf>
    <xf numFmtId="4" fontId="47" fillId="84" borderId="99" applyNumberFormat="0" applyProtection="0">
      <alignment horizontal="left" vertical="center" indent="1"/>
    </xf>
    <xf numFmtId="4" fontId="47" fillId="14" borderId="99" applyNumberFormat="0" applyProtection="0">
      <alignment horizontal="left" vertical="center" indent="1"/>
    </xf>
    <xf numFmtId="4" fontId="47" fillId="3" borderId="99" applyNumberFormat="0" applyProtection="0">
      <alignment horizontal="right" vertical="center"/>
    </xf>
    <xf numFmtId="4" fontId="47" fillId="105" borderId="99" applyNumberFormat="0" applyProtection="0">
      <alignment horizontal="right" vertical="center"/>
    </xf>
    <xf numFmtId="4" fontId="47" fillId="11" borderId="99" applyNumberFormat="0" applyProtection="0">
      <alignment horizontal="right" vertical="center"/>
    </xf>
    <xf numFmtId="4" fontId="47" fillId="15" borderId="99" applyNumberFormat="0" applyProtection="0">
      <alignment horizontal="right" vertical="center"/>
    </xf>
    <xf numFmtId="4" fontId="47" fillId="67" borderId="99" applyNumberFormat="0" applyProtection="0">
      <alignment horizontal="right" vertical="center"/>
    </xf>
    <xf numFmtId="4" fontId="47" fillId="70" borderId="99" applyNumberFormat="0" applyProtection="0">
      <alignment horizontal="right" vertical="center"/>
    </xf>
    <xf numFmtId="4" fontId="47" fillId="106" borderId="99" applyNumberFormat="0" applyProtection="0">
      <alignment horizontal="right" vertical="center"/>
    </xf>
    <xf numFmtId="4" fontId="47" fillId="10" borderId="99" applyNumberFormat="0" applyProtection="0">
      <alignment horizontal="right" vertical="center"/>
    </xf>
    <xf numFmtId="4" fontId="47" fillId="108" borderId="99" applyNumberFormat="0" applyProtection="0">
      <alignment horizontal="right" vertical="center"/>
    </xf>
    <xf numFmtId="0" fontId="47" fillId="68" borderId="99" applyNumberFormat="0" applyProtection="0">
      <alignment horizontal="left" vertical="center" indent="1"/>
    </xf>
    <xf numFmtId="0" fontId="47" fillId="110" borderId="99" applyNumberFormat="0" applyProtection="0">
      <alignment horizontal="left" vertical="center" indent="1"/>
    </xf>
    <xf numFmtId="0" fontId="47" fillId="8" borderId="99" applyNumberFormat="0" applyProtection="0">
      <alignment horizontal="left" vertical="center" indent="1"/>
    </xf>
    <xf numFmtId="0" fontId="47" fillId="109" borderId="99" applyNumberFormat="0" applyProtection="0">
      <alignment horizontal="left" vertical="center" indent="1"/>
    </xf>
    <xf numFmtId="4" fontId="144" fillId="79" borderId="98" applyNumberFormat="0" applyProtection="0">
      <alignment vertical="center"/>
    </xf>
    <xf numFmtId="4" fontId="47" fillId="0" borderId="99" applyNumberFormat="0" applyProtection="0">
      <alignment horizontal="right" vertical="center"/>
    </xf>
    <xf numFmtId="4" fontId="144" fillId="28" borderId="99" applyNumberFormat="0" applyProtection="0">
      <alignment horizontal="right" vertical="center"/>
    </xf>
    <xf numFmtId="4" fontId="47" fillId="14" borderId="99" applyNumberFormat="0" applyProtection="0">
      <alignment horizontal="left" vertical="center" indent="1"/>
    </xf>
    <xf numFmtId="0" fontId="47" fillId="113" borderId="98"/>
    <xf numFmtId="4" fontId="160" fillId="111" borderId="99" applyNumberFormat="0" applyProtection="0">
      <alignment horizontal="right" vertical="center"/>
    </xf>
    <xf numFmtId="4" fontId="144" fillId="79" borderId="56" applyNumberFormat="0" applyProtection="0">
      <alignment vertical="center"/>
    </xf>
    <xf numFmtId="0" fontId="47" fillId="113" borderId="56"/>
    <xf numFmtId="4" fontId="144" fillId="79" borderId="56" applyNumberFormat="0" applyProtection="0">
      <alignment vertical="center"/>
    </xf>
    <xf numFmtId="0" fontId="47" fillId="113" borderId="56"/>
    <xf numFmtId="0" fontId="2" fillId="0" borderId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8" borderId="14" applyNumberFormat="0" applyFont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4" fillId="0" borderId="57" applyNumberFormat="0" applyBorder="0" applyProtection="0">
      <alignment horizontal="center"/>
    </xf>
    <xf numFmtId="0" fontId="124" fillId="0" borderId="57" applyNumberFormat="0" applyBorder="0" applyProtection="0">
      <alignment horizontal="center"/>
    </xf>
    <xf numFmtId="0" fontId="124" fillId="0" borderId="57" applyNumberFormat="0" applyBorder="0" applyProtection="0">
      <alignment horizontal="center"/>
    </xf>
    <xf numFmtId="0" fontId="124" fillId="0" borderId="57" applyNumberFormat="0" applyBorder="0" applyProtection="0">
      <alignment horizont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205" fontId="47" fillId="0" borderId="124" applyNumberForma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8" borderId="1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58" borderId="14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44" fontId="1" fillId="0" borderId="0" applyFont="0" applyFill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44" fontId="17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8" borderId="14" applyNumberFormat="0" applyFont="0" applyAlignment="0" applyProtection="0"/>
    <xf numFmtId="0" fontId="1" fillId="0" borderId="0"/>
    <xf numFmtId="0" fontId="1" fillId="0" borderId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58" borderId="14" applyNumberFormat="0" applyFont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0" borderId="0"/>
    <xf numFmtId="0" fontId="1" fillId="0" borderId="0"/>
    <xf numFmtId="0" fontId="1" fillId="0" borderId="0"/>
    <xf numFmtId="44" fontId="15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>
      <alignment vertical="top" wrapText="1"/>
      <protection locked="0"/>
    </xf>
    <xf numFmtId="0" fontId="1" fillId="0" borderId="0"/>
    <xf numFmtId="19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58" borderId="1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1" fillId="96" borderId="115" applyNumberFormat="0" applyAlignment="0" applyProtection="0"/>
    <xf numFmtId="16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58" borderId="14" applyNumberFormat="0" applyFont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43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44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45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4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81" fillId="68" borderId="115" applyNumberForma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58" borderId="1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83" fontId="1" fillId="58" borderId="14" applyNumberFormat="0" applyFont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83" fontId="1" fillId="58" borderId="1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28" fillId="0" borderId="0" applyFont="0" applyFill="0" applyBorder="0" applyAlignment="0" applyProtection="0"/>
    <xf numFmtId="44" fontId="16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9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9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4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8" borderId="1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8" borderId="14" applyNumberFormat="0" applyFont="0" applyAlignment="0" applyProtection="0"/>
    <xf numFmtId="0" fontId="1" fillId="0" borderId="0"/>
    <xf numFmtId="0" fontId="1" fillId="0" borderId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8" borderId="14" applyNumberFormat="0" applyFont="0" applyAlignment="0" applyProtection="0"/>
    <xf numFmtId="0" fontId="1" fillId="0" borderId="0"/>
    <xf numFmtId="0" fontId="1" fillId="0" borderId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58" borderId="14" applyNumberFormat="0" applyFont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0" borderId="0"/>
    <xf numFmtId="0" fontId="1" fillId="58" borderId="1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8" borderId="14" applyNumberFormat="0" applyFont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43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44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45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46" borderId="0" applyNumberFormat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8" borderId="14" applyNumberFormat="0" applyFont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28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8" borderId="14" applyNumberFormat="0" applyFont="0" applyAlignment="0" applyProtection="0"/>
    <xf numFmtId="0" fontId="1" fillId="0" borderId="0"/>
    <xf numFmtId="0" fontId="150" fillId="0" borderId="114" applyNumberFormat="0" applyFill="0" applyAlignment="0" applyProtection="0"/>
    <xf numFmtId="0" fontId="1" fillId="0" borderId="0"/>
    <xf numFmtId="0" fontId="1" fillId="0" borderId="0"/>
    <xf numFmtId="0" fontId="1" fillId="58" borderId="14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44" fontId="1" fillId="0" borderId="0" applyFont="0" applyFill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44" fontId="17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2" fillId="81" borderId="115" applyNumberFormat="0" applyAlignment="0" applyProtection="0"/>
    <xf numFmtId="19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8" borderId="14" applyNumberFormat="0" applyFont="0" applyAlignment="0" applyProtection="0"/>
    <xf numFmtId="0" fontId="1" fillId="0" borderId="0"/>
    <xf numFmtId="0" fontId="1" fillId="0" borderId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58" borderId="14" applyNumberFormat="0" applyFont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0" borderId="0"/>
    <xf numFmtId="0" fontId="1" fillId="0" borderId="0"/>
    <xf numFmtId="0" fontId="1" fillId="0" borderId="0"/>
    <xf numFmtId="44" fontId="15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1" fillId="96" borderId="115" applyNumberFormat="0" applyAlignment="0" applyProtection="0"/>
    <xf numFmtId="164" fontId="1" fillId="0" borderId="0" applyFont="0" applyFill="0" applyBorder="0" applyAlignment="0" applyProtection="0"/>
    <xf numFmtId="0" fontId="1" fillId="0" borderId="0">
      <alignment vertical="top" wrapText="1"/>
      <protection locked="0"/>
    </xf>
    <xf numFmtId="0" fontId="1" fillId="0" borderId="0"/>
    <xf numFmtId="19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49" fillId="0" borderId="114" applyNumberFormat="0" applyFill="0" applyAlignment="0" applyProtection="0"/>
    <xf numFmtId="9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58" borderId="1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58" borderId="14" applyNumberFormat="0" applyFont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43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44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45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4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49" fillId="0" borderId="114" applyNumberFormat="0" applyFill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58" borderId="1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83" fontId="1" fillId="58" borderId="14" applyNumberFormat="0" applyFont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83" fontId="1" fillId="58" borderId="1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28" fillId="0" borderId="0" applyFont="0" applyFill="0" applyBorder="0" applyAlignment="0" applyProtection="0"/>
    <xf numFmtId="44" fontId="16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9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9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0" fillId="0" borderId="114" applyNumberFormat="0" applyFill="0" applyAlignment="0" applyProtection="0"/>
    <xf numFmtId="0" fontId="20" fillId="0" borderId="114" applyNumberFormat="0" applyFill="0" applyAlignment="0" applyProtection="0"/>
    <xf numFmtId="0" fontId="49" fillId="0" borderId="114" applyNumberFormat="0" applyFill="0" applyAlignment="0" applyProtection="0"/>
    <xf numFmtId="0" fontId="49" fillId="0" borderId="114" applyNumberFormat="0" applyFill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4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8" borderId="1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8" borderId="14" applyNumberFormat="0" applyFont="0" applyAlignment="0" applyProtection="0"/>
    <xf numFmtId="0" fontId="1" fillId="0" borderId="0"/>
    <xf numFmtId="0" fontId="1" fillId="0" borderId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8" borderId="14" applyNumberFormat="0" applyFont="0" applyAlignment="0" applyProtection="0"/>
    <xf numFmtId="0" fontId="1" fillId="0" borderId="0"/>
    <xf numFmtId="0" fontId="1" fillId="0" borderId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58" borderId="14" applyNumberFormat="0" applyFont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81" fillId="68" borderId="115" applyNumberFormat="0" applyAlignment="0" applyProtection="0"/>
    <xf numFmtId="0" fontId="1" fillId="0" borderId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0" borderId="0"/>
    <xf numFmtId="0" fontId="1" fillId="58" borderId="1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1" fillId="96" borderId="115" applyNumberFormat="0" applyAlignment="0" applyProtection="0"/>
    <xf numFmtId="16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8" borderId="14" applyNumberFormat="0" applyFont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43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44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45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46" borderId="0" applyNumberFormat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81" fillId="68" borderId="115" applyNumberFormat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84" fontId="23" fillId="64" borderId="115" applyNumberFormat="0">
      <alignment vertical="center"/>
    </xf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0" fontId="92" fillId="81" borderId="115" applyNumberFormat="0" applyAlignment="0" applyProtection="0"/>
    <xf numFmtId="0" fontId="92" fillId="81" borderId="115" applyNumberFormat="0" applyAlignment="0" applyProtection="0"/>
    <xf numFmtId="0" fontId="92" fillId="81" borderId="115" applyNumberFormat="0" applyAlignment="0" applyProtection="0"/>
    <xf numFmtId="0" fontId="92" fillId="81" borderId="115" applyNumberFormat="0" applyAlignment="0" applyProtection="0"/>
    <xf numFmtId="0" fontId="92" fillId="81" borderId="115" applyNumberFormat="0" applyAlignment="0" applyProtection="0"/>
    <xf numFmtId="0" fontId="92" fillId="81" borderId="115" applyNumberFormat="0" applyAlignment="0" applyProtection="0"/>
    <xf numFmtId="0" fontId="92" fillId="81" borderId="115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1" fillId="68" borderId="115" applyNumberFormat="0" applyAlignment="0" applyProtection="0"/>
    <xf numFmtId="0" fontId="81" fillId="68" borderId="115" applyNumberFormat="0" applyAlignment="0" applyProtection="0"/>
    <xf numFmtId="0" fontId="81" fillId="68" borderId="115" applyNumberFormat="0" applyAlignment="0" applyProtection="0"/>
    <xf numFmtId="0" fontId="81" fillId="68" borderId="115" applyNumberFormat="0" applyAlignment="0" applyProtection="0"/>
    <xf numFmtId="0" fontId="81" fillId="68" borderId="115" applyNumberFormat="0" applyAlignment="0" applyProtection="0"/>
    <xf numFmtId="0" fontId="92" fillId="68" borderId="115" applyNumberFormat="0" applyAlignment="0" applyProtection="0"/>
    <xf numFmtId="0" fontId="92" fillId="68" borderId="115" applyNumberFormat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6" fillId="0" borderId="0" applyFont="0" applyFill="0" applyBorder="0" applyAlignment="0" applyProtection="0"/>
    <xf numFmtId="0" fontId="1" fillId="0" borderId="0"/>
    <xf numFmtId="43" fontId="85" fillId="0" borderId="0" applyFont="0" applyFill="0" applyBorder="0" applyAlignment="0" applyProtection="0"/>
    <xf numFmtId="0" fontId="1" fillId="0" borderId="0"/>
    <xf numFmtId="0" fontId="1" fillId="58" borderId="14" applyNumberFormat="0" applyFont="0" applyAlignment="0" applyProtection="0"/>
    <xf numFmtId="0" fontId="1" fillId="0" borderId="0"/>
    <xf numFmtId="0" fontId="37" fillId="27" borderId="113" applyNumberFormat="0" applyFont="0" applyAlignment="0" applyProtection="0"/>
    <xf numFmtId="0" fontId="1" fillId="0" borderId="0"/>
    <xf numFmtId="0" fontId="1" fillId="0" borderId="0"/>
    <xf numFmtId="0" fontId="1" fillId="58" borderId="14" applyNumberFormat="0" applyFont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8" borderId="14" applyNumberFormat="0" applyFont="0" applyAlignment="0" applyProtection="0"/>
    <xf numFmtId="0" fontId="1" fillId="0" borderId="0"/>
    <xf numFmtId="0" fontId="1" fillId="0" borderId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58" borderId="14" applyNumberFormat="0" applyFont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0" borderId="0"/>
    <xf numFmtId="0" fontId="1" fillId="0" borderId="0"/>
    <xf numFmtId="0" fontId="1" fillId="0" borderId="0"/>
    <xf numFmtId="43" fontId="5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52" fillId="0" borderId="0" applyFont="0" applyFill="0" applyBorder="0" applyAlignment="0" applyProtection="0"/>
    <xf numFmtId="43" fontId="152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0" borderId="0"/>
    <xf numFmtId="0" fontId="1" fillId="58" borderId="1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8" borderId="14" applyNumberFormat="0" applyFont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43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44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45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4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6" fillId="27" borderId="113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6" fillId="27" borderId="11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58" borderId="14" applyNumberFormat="0" applyFont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41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42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43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44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45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4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173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8" borderId="1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58" borderId="1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8" borderId="14" applyNumberFormat="0" applyFont="0" applyAlignment="0" applyProtection="0"/>
    <xf numFmtId="0" fontId="1" fillId="0" borderId="0"/>
    <xf numFmtId="0" fontId="1" fillId="0" borderId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58" borderId="14" applyNumberFormat="0" applyFont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7" fillId="82" borderId="118" applyNumberFormat="0" applyProtection="0">
      <alignment horizontal="left" vertical="top" indent="1"/>
    </xf>
    <xf numFmtId="0" fontId="47" fillId="66" borderId="118" applyNumberFormat="0" applyProtection="0">
      <alignment horizontal="left" vertical="top" indent="1"/>
    </xf>
    <xf numFmtId="0" fontId="47" fillId="108" borderId="118" applyNumberFormat="0" applyProtection="0">
      <alignment horizontal="left" vertical="top" indent="1"/>
    </xf>
    <xf numFmtId="0" fontId="47" fillId="8" borderId="118" applyNumberFormat="0" applyProtection="0">
      <alignment horizontal="left" vertical="top" indent="1"/>
    </xf>
    <xf numFmtId="0" fontId="47" fillId="109" borderId="118" applyNumberFormat="0" applyProtection="0">
      <alignment horizontal="left" vertical="top" indent="1"/>
    </xf>
    <xf numFmtId="0" fontId="48" fillId="66" borderId="120" applyBorder="0"/>
    <xf numFmtId="4" fontId="158" fillId="27" borderId="118" applyNumberFormat="0" applyProtection="0">
      <alignment vertical="center"/>
    </xf>
    <xf numFmtId="4" fontId="158" fillId="68" borderId="118" applyNumberFormat="0" applyProtection="0">
      <alignment horizontal="left" vertical="center" indent="1"/>
    </xf>
    <xf numFmtId="0" fontId="158" fillId="27" borderId="118" applyNumberFormat="0" applyProtection="0">
      <alignment horizontal="left" vertical="top" indent="1"/>
    </xf>
    <xf numFmtId="0" fontId="158" fillId="108" borderId="118" applyNumberFormat="0" applyProtection="0">
      <alignment horizontal="left" vertical="top" indent="1"/>
    </xf>
    <xf numFmtId="0" fontId="49" fillId="0" borderId="121" applyNumberFormat="0" applyFill="0" applyAlignment="0" applyProtection="0"/>
    <xf numFmtId="43" fontId="1" fillId="0" borderId="0" applyFont="0" applyFill="0" applyBorder="0" applyAlignment="0" applyProtection="0"/>
    <xf numFmtId="0" fontId="1" fillId="0" borderId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0" borderId="0"/>
    <xf numFmtId="0" fontId="1" fillId="58" borderId="14" applyNumberFormat="0" applyFont="0" applyAlignment="0" applyProtection="0"/>
    <xf numFmtId="0" fontId="1" fillId="0" borderId="0"/>
    <xf numFmtId="0" fontId="1" fillId="0" borderId="0"/>
    <xf numFmtId="0" fontId="1" fillId="0" borderId="0"/>
    <xf numFmtId="4" fontId="158" fillId="68" borderId="118" applyNumberFormat="0" applyProtection="0">
      <alignment horizontal="left" vertical="center" indent="1"/>
    </xf>
    <xf numFmtId="4" fontId="158" fillId="27" borderId="118" applyNumberFormat="0" applyProtection="0">
      <alignment vertical="center"/>
    </xf>
    <xf numFmtId="0" fontId="47" fillId="108" borderId="118" applyNumberFormat="0" applyProtection="0">
      <alignment horizontal="left" vertical="top" indent="1"/>
    </xf>
    <xf numFmtId="0" fontId="47" fillId="66" borderId="118" applyNumberFormat="0" applyProtection="0">
      <alignment horizontal="left" vertical="top" indent="1"/>
    </xf>
    <xf numFmtId="0" fontId="1" fillId="0" borderId="0"/>
    <xf numFmtId="164" fontId="1" fillId="0" borderId="0" applyFont="0" applyFill="0" applyBorder="0" applyAlignment="0" applyProtection="0"/>
    <xf numFmtId="0" fontId="49" fillId="0" borderId="121" applyNumberFormat="0" applyFill="0" applyAlignment="0" applyProtection="0"/>
    <xf numFmtId="0" fontId="157" fillId="82" borderId="118" applyNumberFormat="0" applyProtection="0">
      <alignment horizontal="left" vertical="top" indent="1"/>
    </xf>
    <xf numFmtId="0" fontId="158" fillId="108" borderId="118" applyNumberFormat="0" applyProtection="0">
      <alignment horizontal="left" vertical="top" indent="1"/>
    </xf>
    <xf numFmtId="0" fontId="1" fillId="58" borderId="14" applyNumberFormat="0" applyFont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58" fillId="27" borderId="118" applyNumberFormat="0" applyProtection="0">
      <alignment horizontal="left" vertical="top" indent="1"/>
    </xf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48" fillId="66" borderId="120" applyBorder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47" fillId="109" borderId="118" applyNumberFormat="0" applyProtection="0">
      <alignment horizontal="left" vertical="top" indent="1"/>
    </xf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47" fillId="8" borderId="118" applyNumberFormat="0" applyProtection="0">
      <alignment horizontal="left" vertical="top" indent="1"/>
    </xf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8" borderId="14" applyNumberFormat="0" applyFont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43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44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45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4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58" borderId="14" applyNumberFormat="0" applyFont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41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42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43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44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45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4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353">
    <xf numFmtId="0" fontId="0" fillId="0" borderId="0" xfId="0"/>
    <xf numFmtId="0" fontId="33" fillId="0" borderId="0" xfId="39" applyFont="1"/>
    <xf numFmtId="167" fontId="33" fillId="0" borderId="0" xfId="39" applyNumberFormat="1" applyFont="1"/>
    <xf numFmtId="167" fontId="33" fillId="0" borderId="0" xfId="37" applyNumberFormat="1" applyFont="1" applyAlignment="1">
      <alignment vertical="center"/>
    </xf>
    <xf numFmtId="167" fontId="32" fillId="0" borderId="0" xfId="37" applyNumberFormat="1" applyFont="1" applyAlignment="1">
      <alignment vertical="center"/>
    </xf>
    <xf numFmtId="167" fontId="33" fillId="28" borderId="0" xfId="37" applyNumberFormat="1" applyFont="1" applyFill="1" applyAlignment="1">
      <alignment vertical="center"/>
    </xf>
    <xf numFmtId="167" fontId="32" fillId="0" borderId="0" xfId="56" applyNumberFormat="1" applyFont="1" applyAlignment="1">
      <alignment vertical="center"/>
    </xf>
    <xf numFmtId="167" fontId="28" fillId="28" borderId="0" xfId="62" applyNumberFormat="1" applyFont="1" applyFill="1" applyAlignment="1">
      <alignment vertical="center"/>
    </xf>
    <xf numFmtId="167" fontId="33" fillId="0" borderId="0" xfId="60" applyNumberFormat="1" applyFont="1" applyAlignment="1">
      <alignment vertical="center"/>
    </xf>
    <xf numFmtId="167" fontId="33" fillId="0" borderId="0" xfId="56" applyNumberFormat="1" applyFont="1"/>
    <xf numFmtId="0" fontId="34" fillId="0" borderId="0" xfId="45" applyFont="1"/>
    <xf numFmtId="168" fontId="33" fillId="0" borderId="0" xfId="77" applyNumberFormat="1" applyFont="1" applyAlignment="1">
      <alignment vertical="center"/>
    </xf>
    <xf numFmtId="0" fontId="34" fillId="28" borderId="0" xfId="45" applyFont="1" applyFill="1"/>
    <xf numFmtId="173" fontId="32" fillId="0" borderId="0" xfId="37" applyNumberFormat="1" applyFont="1" applyAlignment="1">
      <alignment vertical="center"/>
    </xf>
    <xf numFmtId="176" fontId="33" fillId="0" borderId="0" xfId="39" applyNumberFormat="1" applyFont="1"/>
    <xf numFmtId="167" fontId="28" fillId="28" borderId="0" xfId="62" applyNumberFormat="1" applyFont="1" applyFill="1"/>
    <xf numFmtId="167" fontId="28" fillId="61" borderId="0" xfId="62" applyNumberFormat="1" applyFont="1" applyFill="1" applyAlignment="1">
      <alignment vertical="center"/>
    </xf>
    <xf numFmtId="167" fontId="65" fillId="60" borderId="0" xfId="56" applyNumberFormat="1" applyFont="1" applyFill="1"/>
    <xf numFmtId="167" fontId="26" fillId="0" borderId="0" xfId="60" applyNumberFormat="1" applyFont="1" applyAlignment="1">
      <alignment vertical="center"/>
    </xf>
    <xf numFmtId="167" fontId="26" fillId="0" borderId="0" xfId="37" applyNumberFormat="1" applyFont="1" applyAlignment="1">
      <alignment vertical="center"/>
    </xf>
    <xf numFmtId="167" fontId="33" fillId="60" borderId="0" xfId="60" applyNumberFormat="1" applyFont="1" applyFill="1" applyAlignment="1">
      <alignment vertical="center"/>
    </xf>
    <xf numFmtId="167" fontId="26" fillId="60" borderId="0" xfId="56" applyNumberFormat="1" applyFont="1" applyFill="1" applyAlignment="1">
      <alignment horizontal="right" vertical="center"/>
    </xf>
    <xf numFmtId="170" fontId="65" fillId="0" borderId="0" xfId="37" applyNumberFormat="1" applyFont="1" applyAlignment="1">
      <alignment vertical="center"/>
    </xf>
    <xf numFmtId="167" fontId="69" fillId="0" borderId="0" xfId="60" applyNumberFormat="1" applyFont="1" applyAlignment="1">
      <alignment vertical="center"/>
    </xf>
    <xf numFmtId="169" fontId="69" fillId="0" borderId="0" xfId="60" applyNumberFormat="1" applyFont="1" applyAlignment="1">
      <alignment vertical="center"/>
    </xf>
    <xf numFmtId="174" fontId="69" fillId="0" borderId="0" xfId="60" applyNumberFormat="1" applyFont="1" applyAlignment="1">
      <alignment vertical="center"/>
    </xf>
    <xf numFmtId="3" fontId="69" fillId="0" borderId="0" xfId="60" applyNumberFormat="1" applyFont="1" applyAlignment="1">
      <alignment vertical="center"/>
    </xf>
    <xf numFmtId="175" fontId="69" fillId="0" borderId="0" xfId="60" applyNumberFormat="1" applyFont="1" applyAlignment="1">
      <alignment vertical="center"/>
    </xf>
    <xf numFmtId="168" fontId="69" fillId="0" borderId="0" xfId="77" applyNumberFormat="1" applyFont="1" applyAlignment="1">
      <alignment vertical="center"/>
    </xf>
    <xf numFmtId="3" fontId="33" fillId="0" borderId="0" xfId="56" applyNumberFormat="1" applyFont="1"/>
    <xf numFmtId="167" fontId="65" fillId="60" borderId="0" xfId="39" applyNumberFormat="1" applyFont="1" applyFill="1" applyAlignment="1">
      <alignment vertical="center"/>
    </xf>
    <xf numFmtId="167" fontId="68" fillId="60" borderId="0" xfId="56" applyNumberFormat="1" applyFont="1" applyFill="1" applyAlignment="1">
      <alignment horizontal="right" vertical="center"/>
    </xf>
    <xf numFmtId="167" fontId="68" fillId="0" borderId="0" xfId="56" applyNumberFormat="1" applyFont="1" applyAlignment="1">
      <alignment horizontal="right" vertical="center"/>
    </xf>
    <xf numFmtId="167" fontId="68" fillId="0" borderId="0" xfId="39" applyNumberFormat="1" applyFont="1"/>
    <xf numFmtId="167" fontId="65" fillId="0" borderId="0" xfId="56" applyNumberFormat="1" applyFont="1"/>
    <xf numFmtId="167" fontId="65" fillId="0" borderId="0" xfId="56" applyNumberFormat="1" applyFont="1" applyAlignment="1">
      <alignment horizontal="right"/>
    </xf>
    <xf numFmtId="167" fontId="27" fillId="60" borderId="0" xfId="37" applyNumberFormat="1" applyFont="1" applyFill="1" applyAlignment="1">
      <alignment vertical="center"/>
    </xf>
    <xf numFmtId="3" fontId="33" fillId="0" borderId="0" xfId="60" applyNumberFormat="1" applyFont="1" applyAlignment="1">
      <alignment horizontal="right" vertical="center"/>
    </xf>
    <xf numFmtId="3" fontId="33" fillId="0" borderId="0" xfId="60" applyNumberFormat="1" applyFont="1" applyAlignment="1">
      <alignment horizontal="center" vertical="center"/>
    </xf>
    <xf numFmtId="172" fontId="0" fillId="0" borderId="0" xfId="0" applyNumberFormat="1"/>
    <xf numFmtId="168" fontId="28" fillId="28" borderId="0" xfId="81" applyNumberFormat="1" applyFont="1" applyFill="1" applyAlignment="1">
      <alignment horizontal="right" vertical="center" wrapText="1"/>
    </xf>
    <xf numFmtId="167" fontId="68" fillId="0" borderId="0" xfId="39" applyNumberFormat="1" applyFont="1" applyAlignment="1">
      <alignment vertical="center"/>
    </xf>
    <xf numFmtId="168" fontId="68" fillId="0" borderId="0" xfId="77" applyNumberFormat="1" applyFont="1" applyFill="1" applyBorder="1" applyAlignment="1">
      <alignment vertical="center"/>
    </xf>
    <xf numFmtId="168" fontId="65" fillId="0" borderId="0" xfId="77" applyNumberFormat="1" applyFont="1" applyFill="1" applyBorder="1" applyAlignment="1">
      <alignment vertical="center"/>
    </xf>
    <xf numFmtId="167" fontId="65" fillId="0" borderId="0" xfId="39" applyNumberFormat="1" applyFont="1" applyAlignment="1">
      <alignment horizontal="right" vertical="center"/>
    </xf>
    <xf numFmtId="167" fontId="26" fillId="60" borderId="0" xfId="39" applyNumberFormat="1" applyFont="1" applyFill="1" applyAlignment="1">
      <alignment horizontal="left" vertical="center"/>
    </xf>
    <xf numFmtId="167" fontId="33" fillId="0" borderId="0" xfId="60" applyNumberFormat="1" applyFont="1" applyAlignment="1">
      <alignment vertical="center" wrapText="1"/>
    </xf>
    <xf numFmtId="167" fontId="26" fillId="0" borderId="0" xfId="39" applyNumberFormat="1" applyFont="1" applyAlignment="1">
      <alignment vertical="center"/>
    </xf>
    <xf numFmtId="167" fontId="27" fillId="60" borderId="0" xfId="39" applyNumberFormat="1" applyFont="1" applyFill="1" applyAlignment="1">
      <alignment vertical="center"/>
    </xf>
    <xf numFmtId="167" fontId="26" fillId="0" borderId="0" xfId="56" applyNumberFormat="1" applyFont="1" applyAlignment="1">
      <alignment horizontal="right" vertical="center"/>
    </xf>
    <xf numFmtId="167" fontId="26" fillId="60" borderId="0" xfId="60" applyNumberFormat="1" applyFont="1" applyFill="1" applyAlignment="1">
      <alignment vertical="top"/>
    </xf>
    <xf numFmtId="167" fontId="26" fillId="0" borderId="0" xfId="56" applyNumberFormat="1" applyFont="1" applyAlignment="1">
      <alignment horizontal="right"/>
    </xf>
    <xf numFmtId="167" fontId="26" fillId="0" borderId="0" xfId="37" applyNumberFormat="1" applyFont="1" applyAlignment="1">
      <alignment horizontal="center" vertical="center" wrapText="1"/>
    </xf>
    <xf numFmtId="0" fontId="26" fillId="0" borderId="0" xfId="39" applyFont="1"/>
    <xf numFmtId="167" fontId="27" fillId="0" borderId="0" xfId="37" applyNumberFormat="1" applyFont="1" applyAlignment="1">
      <alignment horizontal="center" vertical="center" wrapText="1"/>
    </xf>
    <xf numFmtId="167" fontId="26" fillId="0" borderId="0" xfId="56" applyNumberFormat="1" applyFont="1"/>
    <xf numFmtId="167" fontId="26" fillId="0" borderId="0" xfId="0" applyNumberFormat="1" applyFont="1" applyAlignment="1">
      <alignment vertical="center"/>
    </xf>
    <xf numFmtId="167" fontId="27" fillId="0" borderId="0" xfId="0" applyNumberFormat="1" applyFont="1" applyAlignment="1">
      <alignment vertical="center"/>
    </xf>
    <xf numFmtId="167" fontId="26" fillId="60" borderId="0" xfId="37" applyNumberFormat="1" applyFont="1" applyFill="1" applyAlignment="1">
      <alignment vertical="center"/>
    </xf>
    <xf numFmtId="167" fontId="65" fillId="60" borderId="0" xfId="37" applyNumberFormat="1" applyFont="1" applyFill="1" applyAlignment="1">
      <alignment vertical="center"/>
    </xf>
    <xf numFmtId="167" fontId="26" fillId="60" borderId="0" xfId="56" applyNumberFormat="1" applyFont="1" applyFill="1"/>
    <xf numFmtId="167" fontId="26" fillId="60" borderId="0" xfId="37" applyNumberFormat="1" applyFont="1" applyFill="1" applyAlignment="1">
      <alignment horizontal="left" vertical="center" indent="2"/>
    </xf>
    <xf numFmtId="167" fontId="26" fillId="60" borderId="0" xfId="37" applyNumberFormat="1" applyFont="1" applyFill="1" applyAlignment="1">
      <alignment horizontal="left" vertical="center" indent="1"/>
    </xf>
    <xf numFmtId="167" fontId="26" fillId="60" borderId="0" xfId="37" applyNumberFormat="1" applyFont="1" applyFill="1" applyAlignment="1">
      <alignment horizontal="left" vertical="center" indent="3"/>
    </xf>
    <xf numFmtId="167" fontId="26" fillId="60" borderId="0" xfId="56" applyNumberFormat="1" applyFont="1" applyFill="1" applyAlignment="1">
      <alignment horizontal="left" indent="1"/>
    </xf>
    <xf numFmtId="167" fontId="30" fillId="60" borderId="0" xfId="56" applyNumberFormat="1" applyFont="1" applyFill="1"/>
    <xf numFmtId="167" fontId="30" fillId="60" borderId="0" xfId="37" applyNumberFormat="1" applyFont="1" applyFill="1" applyAlignment="1">
      <alignment vertical="center"/>
    </xf>
    <xf numFmtId="167" fontId="26" fillId="60" borderId="0" xfId="39" applyNumberFormat="1" applyFont="1" applyFill="1" applyAlignment="1">
      <alignment vertical="center"/>
    </xf>
    <xf numFmtId="167" fontId="26" fillId="0" borderId="0" xfId="0" applyNumberFormat="1" applyFont="1" applyAlignment="1">
      <alignment horizontal="left" vertical="center" indent="1"/>
    </xf>
    <xf numFmtId="167" fontId="26" fillId="0" borderId="0" xfId="0" applyNumberFormat="1" applyFont="1" applyAlignment="1">
      <alignment horizontal="left" vertical="center" indent="2"/>
    </xf>
    <xf numFmtId="167" fontId="65" fillId="0" borderId="0" xfId="39" applyNumberFormat="1" applyFont="1"/>
    <xf numFmtId="167" fontId="65" fillId="0" borderId="0" xfId="39" applyNumberFormat="1" applyFont="1" applyAlignment="1">
      <alignment vertical="center"/>
    </xf>
    <xf numFmtId="167" fontId="65" fillId="60" borderId="0" xfId="37" applyNumberFormat="1" applyFont="1" applyFill="1" applyAlignment="1">
      <alignment horizontal="right" vertical="center"/>
    </xf>
    <xf numFmtId="167" fontId="65" fillId="60" borderId="0" xfId="39" applyNumberFormat="1" applyFont="1" applyFill="1"/>
    <xf numFmtId="167" fontId="65" fillId="0" borderId="0" xfId="37" applyNumberFormat="1" applyFont="1" applyAlignment="1">
      <alignment vertical="center"/>
    </xf>
    <xf numFmtId="167" fontId="65" fillId="0" borderId="0" xfId="37" applyNumberFormat="1" applyFont="1" applyAlignment="1">
      <alignment horizontal="right" vertical="center"/>
    </xf>
    <xf numFmtId="167" fontId="27" fillId="60" borderId="0" xfId="37" applyNumberFormat="1" applyFont="1" applyFill="1" applyAlignment="1">
      <alignment horizontal="right" vertical="center"/>
    </xf>
    <xf numFmtId="167" fontId="26" fillId="60" borderId="0" xfId="37" applyNumberFormat="1" applyFont="1" applyFill="1" applyAlignment="1">
      <alignment horizontal="right" vertical="center"/>
    </xf>
    <xf numFmtId="167" fontId="68" fillId="60" borderId="0" xfId="37" applyNumberFormat="1" applyFont="1" applyFill="1" applyAlignment="1">
      <alignment vertical="center"/>
    </xf>
    <xf numFmtId="167" fontId="27" fillId="60" borderId="0" xfId="56" applyNumberFormat="1" applyFont="1" applyFill="1" applyAlignment="1">
      <alignment vertical="center"/>
    </xf>
    <xf numFmtId="167" fontId="68" fillId="60" borderId="0" xfId="56" applyNumberFormat="1" applyFont="1" applyFill="1" applyAlignment="1">
      <alignment vertical="center"/>
    </xf>
    <xf numFmtId="4" fontId="26" fillId="60" borderId="0" xfId="60" applyNumberFormat="1" applyFont="1" applyFill="1" applyAlignment="1">
      <alignment horizontal="left" vertical="center"/>
    </xf>
    <xf numFmtId="167" fontId="26" fillId="60" borderId="0" xfId="60" applyNumberFormat="1" applyFont="1" applyFill="1" applyAlignment="1">
      <alignment horizontal="center" vertical="center"/>
    </xf>
    <xf numFmtId="167" fontId="68" fillId="0" borderId="0" xfId="56" applyNumberFormat="1" applyFont="1" applyAlignment="1">
      <alignment horizontal="right"/>
    </xf>
    <xf numFmtId="0" fontId="26" fillId="0" borderId="0" xfId="45" applyFont="1"/>
    <xf numFmtId="167" fontId="26" fillId="0" borderId="11" xfId="37" applyNumberFormat="1" applyFont="1" applyBorder="1" applyAlignment="1">
      <alignment vertical="center"/>
    </xf>
    <xf numFmtId="167" fontId="27" fillId="0" borderId="28" xfId="0" applyNumberFormat="1" applyFont="1" applyBorder="1" applyAlignment="1">
      <alignment vertical="center"/>
    </xf>
    <xf numFmtId="167" fontId="30" fillId="0" borderId="0" xfId="0" applyNumberFormat="1" applyFont="1" applyAlignment="1">
      <alignment vertical="center"/>
    </xf>
    <xf numFmtId="167" fontId="65" fillId="0" borderId="11" xfId="39" applyNumberFormat="1" applyFont="1" applyBorder="1"/>
    <xf numFmtId="167" fontId="26" fillId="0" borderId="29" xfId="37" applyNumberFormat="1" applyFont="1" applyBorder="1" applyAlignment="1">
      <alignment vertical="center"/>
    </xf>
    <xf numFmtId="167" fontId="26" fillId="60" borderId="29" xfId="37" applyNumberFormat="1" applyFont="1" applyFill="1" applyBorder="1" applyAlignment="1">
      <alignment vertical="center"/>
    </xf>
    <xf numFmtId="10" fontId="68" fillId="0" borderId="30" xfId="62" applyNumberFormat="1" applyFont="1" applyBorder="1" applyAlignment="1">
      <alignment vertical="center"/>
    </xf>
    <xf numFmtId="10" fontId="68" fillId="0" borderId="22" xfId="62" applyNumberFormat="1" applyFont="1" applyBorder="1" applyAlignment="1">
      <alignment vertical="center"/>
    </xf>
    <xf numFmtId="4" fontId="68" fillId="0" borderId="0" xfId="62" applyNumberFormat="1" applyFont="1"/>
    <xf numFmtId="10" fontId="68" fillId="0" borderId="0" xfId="62" applyNumberFormat="1" applyFont="1"/>
    <xf numFmtId="10" fontId="65" fillId="0" borderId="22" xfId="62" applyNumberFormat="1" applyFont="1" applyBorder="1" applyAlignment="1">
      <alignment vertical="center"/>
    </xf>
    <xf numFmtId="10" fontId="65" fillId="0" borderId="32" xfId="62" applyNumberFormat="1" applyFont="1" applyBorder="1" applyAlignment="1">
      <alignment vertical="center"/>
    </xf>
    <xf numFmtId="167" fontId="26" fillId="0" borderId="0" xfId="37" applyNumberFormat="1" applyFont="1" applyAlignment="1">
      <alignment horizontal="right"/>
    </xf>
    <xf numFmtId="167" fontId="68" fillId="60" borderId="36" xfId="56" applyNumberFormat="1" applyFont="1" applyFill="1" applyBorder="1" applyAlignment="1">
      <alignment horizontal="right" vertical="center"/>
    </xf>
    <xf numFmtId="167" fontId="65" fillId="0" borderId="35" xfId="37" applyNumberFormat="1" applyFont="1" applyBorder="1" applyAlignment="1">
      <alignment vertical="center"/>
    </xf>
    <xf numFmtId="167" fontId="27" fillId="28" borderId="0" xfId="60" applyNumberFormat="1" applyFont="1" applyFill="1"/>
    <xf numFmtId="167" fontId="26" fillId="0" borderId="35" xfId="60" applyNumberFormat="1" applyFont="1" applyBorder="1" applyAlignment="1">
      <alignment vertical="center"/>
    </xf>
    <xf numFmtId="167" fontId="26" fillId="0" borderId="35" xfId="60" applyNumberFormat="1" applyFont="1" applyBorder="1" applyAlignment="1">
      <alignment horizontal="center" vertical="center"/>
    </xf>
    <xf numFmtId="167" fontId="26" fillId="0" borderId="28" xfId="60" applyNumberFormat="1" applyFont="1" applyBorder="1" applyAlignment="1">
      <alignment vertical="center"/>
    </xf>
    <xf numFmtId="167" fontId="26" fillId="0" borderId="0" xfId="37" applyNumberFormat="1" applyFont="1" applyAlignment="1">
      <alignment horizontal="left" vertical="center" indent="1"/>
    </xf>
    <xf numFmtId="0" fontId="26" fillId="0" borderId="0" xfId="37" applyFont="1" applyAlignment="1">
      <alignment horizontal="left" vertical="center" indent="1"/>
    </xf>
    <xf numFmtId="167" fontId="26" fillId="0" borderId="38" xfId="37" applyNumberFormat="1" applyFont="1" applyBorder="1" applyAlignment="1">
      <alignment vertical="center"/>
    </xf>
    <xf numFmtId="167" fontId="27" fillId="0" borderId="29" xfId="56" applyNumberFormat="1" applyFont="1" applyBorder="1"/>
    <xf numFmtId="167" fontId="68" fillId="0" borderId="29" xfId="56" applyNumberFormat="1" applyFont="1" applyBorder="1" applyAlignment="1">
      <alignment horizontal="right"/>
    </xf>
    <xf numFmtId="167" fontId="26" fillId="0" borderId="0" xfId="37" applyNumberFormat="1" applyFont="1" applyAlignment="1">
      <alignment horizontal="left" vertical="center" indent="2"/>
    </xf>
    <xf numFmtId="167" fontId="27" fillId="0" borderId="0" xfId="56" applyNumberFormat="1" applyFont="1"/>
    <xf numFmtId="167" fontId="26" fillId="60" borderId="0" xfId="39" applyNumberFormat="1" applyFont="1" applyFill="1" applyAlignment="1">
      <alignment horizontal="left" vertical="center" indent="1"/>
    </xf>
    <xf numFmtId="167" fontId="27" fillId="0" borderId="38" xfId="56" applyNumberFormat="1" applyFont="1" applyBorder="1"/>
    <xf numFmtId="167" fontId="65" fillId="0" borderId="38" xfId="37" applyNumberFormat="1" applyFont="1" applyBorder="1" applyAlignment="1">
      <alignment vertical="center"/>
    </xf>
    <xf numFmtId="167" fontId="68" fillId="62" borderId="33" xfId="56" applyNumberFormat="1" applyFont="1" applyFill="1" applyBorder="1" applyAlignment="1">
      <alignment horizontal="right" vertical="center"/>
    </xf>
    <xf numFmtId="0" fontId="68" fillId="0" borderId="0" xfId="62" applyFont="1" applyAlignment="1">
      <alignment vertical="center"/>
    </xf>
    <xf numFmtId="10" fontId="68" fillId="0" borderId="31" xfId="62" applyNumberFormat="1" applyFont="1" applyBorder="1" applyAlignment="1">
      <alignment vertical="center"/>
    </xf>
    <xf numFmtId="10" fontId="68" fillId="0" borderId="23" xfId="62" applyNumberFormat="1" applyFont="1" applyBorder="1" applyAlignment="1">
      <alignment vertical="center"/>
    </xf>
    <xf numFmtId="0" fontId="65" fillId="0" borderId="0" xfId="62" applyFont="1"/>
    <xf numFmtId="0" fontId="68" fillId="0" borderId="29" xfId="62" applyFont="1" applyBorder="1" applyAlignment="1">
      <alignment vertical="center"/>
    </xf>
    <xf numFmtId="0" fontId="65" fillId="0" borderId="0" xfId="62" applyFont="1" applyAlignment="1">
      <alignment vertical="center"/>
    </xf>
    <xf numFmtId="10" fontId="65" fillId="0" borderId="23" xfId="62" applyNumberFormat="1" applyFont="1" applyBorder="1" applyAlignment="1">
      <alignment vertical="center"/>
    </xf>
    <xf numFmtId="0" fontId="65" fillId="0" borderId="19" xfId="62" applyFont="1" applyBorder="1" applyAlignment="1">
      <alignment vertical="center"/>
    </xf>
    <xf numFmtId="10" fontId="65" fillId="0" borderId="37" xfId="62" applyNumberFormat="1" applyFont="1" applyBorder="1" applyAlignment="1">
      <alignment vertical="center"/>
    </xf>
    <xf numFmtId="0" fontId="16" fillId="0" borderId="0" xfId="0" applyFont="1"/>
    <xf numFmtId="49" fontId="27" fillId="0" borderId="0" xfId="37" applyNumberFormat="1" applyFont="1" applyAlignment="1">
      <alignment horizontal="right" vertical="center" wrapText="1"/>
    </xf>
    <xf numFmtId="167" fontId="26" fillId="0" borderId="10" xfId="0" applyNumberFormat="1" applyFont="1" applyBorder="1" applyAlignment="1">
      <alignment vertical="center"/>
    </xf>
    <xf numFmtId="167" fontId="27" fillId="0" borderId="10" xfId="0" applyNumberFormat="1" applyFont="1" applyBorder="1" applyAlignment="1">
      <alignment horizontal="center" vertical="center" wrapText="1"/>
    </xf>
    <xf numFmtId="167" fontId="26" fillId="63" borderId="0" xfId="37" applyNumberFormat="1" applyFont="1" applyFill="1" applyAlignment="1">
      <alignment vertical="center"/>
    </xf>
    <xf numFmtId="167" fontId="26" fillId="0" borderId="36" xfId="60" applyNumberFormat="1" applyFont="1" applyBorder="1" applyAlignment="1">
      <alignment vertical="center"/>
    </xf>
    <xf numFmtId="167" fontId="27" fillId="0" borderId="36" xfId="60" quotePrefix="1" applyNumberFormat="1" applyFont="1" applyBorder="1" applyAlignment="1">
      <alignment horizontal="center" vertical="center"/>
    </xf>
    <xf numFmtId="167" fontId="27" fillId="0" borderId="27" xfId="60" applyNumberFormat="1" applyFont="1" applyBorder="1" applyAlignment="1">
      <alignment horizontal="center" vertical="center" wrapText="1"/>
    </xf>
    <xf numFmtId="167" fontId="26" fillId="0" borderId="28" xfId="37" applyNumberFormat="1" applyFont="1" applyBorder="1" applyAlignment="1">
      <alignment vertical="center"/>
    </xf>
    <xf numFmtId="167" fontId="27" fillId="0" borderId="29" xfId="56" applyNumberFormat="1" applyFont="1" applyBorder="1" applyAlignment="1">
      <alignment vertical="center"/>
    </xf>
    <xf numFmtId="167" fontId="27" fillId="0" borderId="28" xfId="56" applyNumberFormat="1" applyFont="1" applyBorder="1" applyAlignment="1">
      <alignment vertical="center"/>
    </xf>
    <xf numFmtId="167" fontId="26" fillId="0" borderId="35" xfId="37" applyNumberFormat="1" applyFont="1" applyBorder="1" applyAlignment="1">
      <alignment vertical="center"/>
    </xf>
    <xf numFmtId="167" fontId="27" fillId="0" borderId="35" xfId="37" applyNumberFormat="1" applyFont="1" applyBorder="1" applyAlignment="1">
      <alignment horizontal="right" vertical="center"/>
    </xf>
    <xf numFmtId="49" fontId="27" fillId="0" borderId="35" xfId="37" applyNumberFormat="1" applyFont="1" applyBorder="1" applyAlignment="1">
      <alignment horizontal="right" vertical="center" wrapText="1"/>
    </xf>
    <xf numFmtId="167" fontId="27" fillId="72" borderId="11" xfId="39" applyNumberFormat="1" applyFont="1" applyFill="1" applyBorder="1" applyAlignment="1">
      <alignment vertical="center"/>
    </xf>
    <xf numFmtId="167" fontId="68" fillId="72" borderId="11" xfId="39" applyNumberFormat="1" applyFont="1" applyFill="1" applyBorder="1" applyAlignment="1">
      <alignment vertical="center"/>
    </xf>
    <xf numFmtId="167" fontId="26" fillId="0" borderId="11" xfId="39" applyNumberFormat="1" applyFont="1" applyBorder="1" applyAlignment="1">
      <alignment vertical="center"/>
    </xf>
    <xf numFmtId="167" fontId="27" fillId="72" borderId="27" xfId="37" applyNumberFormat="1" applyFont="1" applyFill="1" applyBorder="1" applyAlignment="1">
      <alignment vertical="center"/>
    </xf>
    <xf numFmtId="167" fontId="68" fillId="72" borderId="27" xfId="37" applyNumberFormat="1" applyFont="1" applyFill="1" applyBorder="1" applyAlignment="1">
      <alignment vertical="center"/>
    </xf>
    <xf numFmtId="167" fontId="68" fillId="72" borderId="27" xfId="37" applyNumberFormat="1" applyFont="1" applyFill="1" applyBorder="1" applyAlignment="1">
      <alignment horizontal="right" vertical="center"/>
    </xf>
    <xf numFmtId="167" fontId="27" fillId="72" borderId="27" xfId="56" applyNumberFormat="1" applyFont="1" applyFill="1" applyBorder="1" applyAlignment="1">
      <alignment vertical="center"/>
    </xf>
    <xf numFmtId="167" fontId="68" fillId="72" borderId="27" xfId="56" applyNumberFormat="1" applyFont="1" applyFill="1" applyBorder="1" applyAlignment="1">
      <alignment vertical="center"/>
    </xf>
    <xf numFmtId="0" fontId="68" fillId="72" borderId="33" xfId="62" applyFont="1" applyFill="1" applyBorder="1" applyAlignment="1">
      <alignment vertical="center"/>
    </xf>
    <xf numFmtId="10" fontId="68" fillId="72" borderId="25" xfId="62" applyNumberFormat="1" applyFont="1" applyFill="1" applyBorder="1" applyAlignment="1">
      <alignment vertical="center"/>
    </xf>
    <xf numFmtId="10" fontId="68" fillId="72" borderId="20" xfId="62" applyNumberFormat="1" applyFont="1" applyFill="1" applyBorder="1" applyAlignment="1">
      <alignment vertical="center"/>
    </xf>
    <xf numFmtId="167" fontId="26" fillId="63" borderId="0" xfId="37" applyNumberFormat="1" applyFont="1" applyFill="1" applyAlignment="1">
      <alignment horizontal="left" vertical="center" indent="1"/>
    </xf>
    <xf numFmtId="167" fontId="65" fillId="63" borderId="0" xfId="37" applyNumberFormat="1" applyFont="1" applyFill="1" applyAlignment="1">
      <alignment horizontal="right" vertical="center"/>
    </xf>
    <xf numFmtId="167" fontId="26" fillId="63" borderId="0" xfId="56" applyNumberFormat="1" applyFont="1" applyFill="1" applyAlignment="1">
      <alignment horizontal="left" indent="1"/>
    </xf>
    <xf numFmtId="167" fontId="65" fillId="63" borderId="0" xfId="56" applyNumberFormat="1" applyFont="1" applyFill="1"/>
    <xf numFmtId="49" fontId="27" fillId="0" borderId="36" xfId="39" applyNumberFormat="1" applyFont="1" applyBorder="1" applyAlignment="1">
      <alignment horizontal="center" vertical="center" wrapText="1"/>
    </xf>
    <xf numFmtId="167" fontId="26" fillId="0" borderId="36" xfId="39" applyNumberFormat="1" applyFont="1" applyBorder="1" applyAlignment="1">
      <alignment vertical="center"/>
    </xf>
    <xf numFmtId="49" fontId="27" fillId="0" borderId="0" xfId="39" applyNumberFormat="1" applyFont="1" applyAlignment="1">
      <alignment horizontal="center" vertical="center" wrapText="1"/>
    </xf>
    <xf numFmtId="0" fontId="27" fillId="0" borderId="36" xfId="60" quotePrefix="1" applyFont="1" applyBorder="1" applyAlignment="1">
      <alignment horizontal="center" vertical="center"/>
    </xf>
    <xf numFmtId="0" fontId="68" fillId="0" borderId="35" xfId="62" applyFont="1" applyBorder="1" applyAlignment="1">
      <alignment vertical="center"/>
    </xf>
    <xf numFmtId="4" fontId="68" fillId="0" borderId="35" xfId="62" applyNumberFormat="1" applyFont="1" applyBorder="1" applyAlignment="1">
      <alignment vertical="center"/>
    </xf>
    <xf numFmtId="10" fontId="68" fillId="0" borderId="35" xfId="62" applyNumberFormat="1" applyFont="1" applyBorder="1" applyAlignment="1">
      <alignment vertical="center"/>
    </xf>
    <xf numFmtId="4" fontId="68" fillId="0" borderId="0" xfId="62" applyNumberFormat="1" applyFont="1" applyAlignment="1">
      <alignment vertical="center"/>
    </xf>
    <xf numFmtId="10" fontId="68" fillId="0" borderId="0" xfId="62" applyNumberFormat="1" applyFont="1" applyAlignment="1">
      <alignment vertical="center"/>
    </xf>
    <xf numFmtId="167" fontId="26" fillId="60" borderId="0" xfId="39" applyNumberFormat="1" applyFont="1" applyFill="1"/>
    <xf numFmtId="178" fontId="33" fillId="0" borderId="0" xfId="60" applyNumberFormat="1" applyFont="1" applyAlignment="1">
      <alignment vertical="center"/>
    </xf>
    <xf numFmtId="0" fontId="0" fillId="0" borderId="0" xfId="0" applyAlignment="1">
      <alignment vertical="center"/>
    </xf>
    <xf numFmtId="0" fontId="70" fillId="0" borderId="0" xfId="0" applyFont="1" applyAlignment="1">
      <alignment vertical="center"/>
    </xf>
    <xf numFmtId="178" fontId="71" fillId="0" borderId="0" xfId="0" applyNumberFormat="1" applyFont="1" applyAlignment="1">
      <alignment vertical="center"/>
    </xf>
    <xf numFmtId="10" fontId="68" fillId="0" borderId="22" xfId="62" quotePrefix="1" applyNumberFormat="1" applyFont="1" applyBorder="1" applyAlignment="1">
      <alignment vertical="center" wrapText="1"/>
    </xf>
    <xf numFmtId="1" fontId="27" fillId="0" borderId="36" xfId="60" quotePrefix="1" applyNumberFormat="1" applyFont="1" applyBorder="1" applyAlignment="1">
      <alignment horizontal="center" vertical="center"/>
    </xf>
    <xf numFmtId="0" fontId="71" fillId="0" borderId="0" xfId="0" applyFont="1" applyAlignment="1">
      <alignment vertical="center"/>
    </xf>
    <xf numFmtId="169" fontId="33" fillId="0" borderId="0" xfId="39" applyNumberFormat="1" applyFont="1"/>
    <xf numFmtId="14" fontId="0" fillId="0" borderId="0" xfId="0" applyNumberFormat="1"/>
    <xf numFmtId="0" fontId="26" fillId="60" borderId="0" xfId="60" applyFont="1" applyFill="1" applyAlignment="1">
      <alignment horizontal="left" vertical="center"/>
    </xf>
    <xf numFmtId="167" fontId="170" fillId="0" borderId="80" xfId="1505" applyNumberFormat="1" applyFont="1" applyFill="1" applyBorder="1" applyAlignment="1" applyProtection="1">
      <alignment vertical="center"/>
    </xf>
    <xf numFmtId="0" fontId="29" fillId="0" borderId="0" xfId="0" applyFont="1" applyAlignment="1">
      <alignment vertical="center"/>
    </xf>
    <xf numFmtId="0" fontId="26" fillId="60" borderId="0" xfId="60" applyFont="1" applyFill="1" applyAlignment="1">
      <alignment vertical="center"/>
    </xf>
    <xf numFmtId="0" fontId="65" fillId="0" borderId="25" xfId="62" applyFont="1" applyBorder="1" applyAlignment="1">
      <alignment horizontal="center" vertical="center" wrapText="1"/>
    </xf>
    <xf numFmtId="167" fontId="26" fillId="60" borderId="0" xfId="37" applyNumberFormat="1" applyFont="1" applyFill="1" applyAlignment="1">
      <alignment horizontal="left" vertical="center" indent="4"/>
    </xf>
    <xf numFmtId="2" fontId="0" fillId="0" borderId="0" xfId="0" applyNumberFormat="1"/>
    <xf numFmtId="167" fontId="27" fillId="28" borderId="0" xfId="37" applyNumberFormat="1" applyFont="1" applyFill="1" applyAlignment="1">
      <alignment vertical="center"/>
    </xf>
    <xf numFmtId="167" fontId="27" fillId="28" borderId="0" xfId="37" quotePrefix="1" applyNumberFormat="1" applyFont="1" applyFill="1" applyAlignment="1">
      <alignment vertical="center" wrapText="1"/>
    </xf>
    <xf numFmtId="0" fontId="47" fillId="0" borderId="0" xfId="0" applyFont="1"/>
    <xf numFmtId="167" fontId="26" fillId="0" borderId="0" xfId="56" applyNumberFormat="1" applyFont="1" applyAlignment="1">
      <alignment vertical="center"/>
    </xf>
    <xf numFmtId="167" fontId="26" fillId="61" borderId="0" xfId="62" applyNumberFormat="1" applyFont="1" applyFill="1" applyAlignment="1">
      <alignment vertical="center"/>
    </xf>
    <xf numFmtId="167" fontId="27" fillId="28" borderId="38" xfId="37" applyNumberFormat="1" applyFont="1" applyFill="1" applyBorder="1" applyAlignment="1">
      <alignment horizontal="left" vertical="center"/>
    </xf>
    <xf numFmtId="167" fontId="171" fillId="0" borderId="80" xfId="1505" applyNumberFormat="1" applyFont="1" applyFill="1" applyBorder="1" applyAlignment="1" applyProtection="1">
      <alignment vertical="center"/>
    </xf>
    <xf numFmtId="167" fontId="26" fillId="0" borderId="27" xfId="56" applyNumberFormat="1" applyFont="1" applyBorder="1" applyAlignment="1">
      <alignment vertical="center"/>
    </xf>
    <xf numFmtId="167" fontId="26" fillId="0" borderId="27" xfId="56" applyNumberFormat="1" applyFont="1" applyBorder="1" applyAlignment="1">
      <alignment horizontal="center" vertical="center" wrapText="1"/>
    </xf>
    <xf numFmtId="167" fontId="27" fillId="0" borderId="27" xfId="56" quotePrefix="1" applyNumberFormat="1" applyFont="1" applyBorder="1" applyAlignment="1">
      <alignment horizontal="center" vertical="center" wrapText="1"/>
    </xf>
    <xf numFmtId="167" fontId="68" fillId="0" borderId="29" xfId="56" applyNumberFormat="1" applyFont="1" applyBorder="1" applyAlignment="1">
      <alignment horizontal="right" vertical="center"/>
    </xf>
    <xf numFmtId="3" fontId="26" fillId="0" borderId="0" xfId="56" applyNumberFormat="1" applyFont="1"/>
    <xf numFmtId="167" fontId="65" fillId="72" borderId="0" xfId="56" applyNumberFormat="1" applyFont="1" applyFill="1" applyAlignment="1">
      <alignment horizontal="right" vertical="center"/>
    </xf>
    <xf numFmtId="4" fontId="47" fillId="0" borderId="0" xfId="0" applyNumberFormat="1" applyFont="1" applyAlignment="1">
      <alignment horizontal="right"/>
    </xf>
    <xf numFmtId="167" fontId="65" fillId="0" borderId="0" xfId="56" applyNumberFormat="1" applyFont="1" applyAlignment="1">
      <alignment horizontal="right" vertical="center"/>
    </xf>
    <xf numFmtId="167" fontId="26" fillId="0" borderId="0" xfId="56" applyNumberFormat="1" applyFont="1" applyAlignment="1">
      <alignment horizontal="left" vertical="center" indent="2"/>
    </xf>
    <xf numFmtId="167" fontId="65" fillId="63" borderId="0" xfId="56" applyNumberFormat="1" applyFont="1" applyFill="1" applyAlignment="1">
      <alignment horizontal="right" vertical="center"/>
    </xf>
    <xf numFmtId="167" fontId="26" fillId="0" borderId="0" xfId="37" applyNumberFormat="1" applyFont="1" applyAlignment="1">
      <alignment horizontal="left" vertical="center" indent="3"/>
    </xf>
    <xf numFmtId="167" fontId="27" fillId="0" borderId="0" xfId="37" applyNumberFormat="1" applyFont="1" applyAlignment="1">
      <alignment vertical="center"/>
    </xf>
    <xf numFmtId="167" fontId="65" fillId="0" borderId="28" xfId="56" applyNumberFormat="1" applyFont="1" applyBorder="1" applyAlignment="1">
      <alignment horizontal="right" vertical="center"/>
    </xf>
    <xf numFmtId="167" fontId="68" fillId="72" borderId="27" xfId="56" applyNumberFormat="1" applyFont="1" applyFill="1" applyBorder="1" applyAlignment="1">
      <alignment horizontal="right" vertical="center"/>
    </xf>
    <xf numFmtId="167" fontId="27" fillId="0" borderId="0" xfId="56" applyNumberFormat="1" applyFont="1" applyAlignment="1">
      <alignment vertical="center"/>
    </xf>
    <xf numFmtId="167" fontId="30" fillId="60" borderId="0" xfId="56" applyNumberFormat="1" applyFont="1" applyFill="1" applyAlignment="1">
      <alignment vertical="center"/>
    </xf>
    <xf numFmtId="167" fontId="26" fillId="63" borderId="29" xfId="56" applyNumberFormat="1" applyFont="1" applyFill="1" applyBorder="1" applyAlignment="1">
      <alignment horizontal="left" vertical="center" indent="1"/>
    </xf>
    <xf numFmtId="167" fontId="65" fillId="63" borderId="29" xfId="56" applyNumberFormat="1" applyFont="1" applyFill="1" applyBorder="1" applyAlignment="1">
      <alignment horizontal="right" vertical="center"/>
    </xf>
    <xf numFmtId="167" fontId="26" fillId="63" borderId="0" xfId="56" applyNumberFormat="1" applyFont="1" applyFill="1" applyAlignment="1">
      <alignment horizontal="left" vertical="center" indent="1"/>
    </xf>
    <xf numFmtId="167" fontId="26" fillId="63" borderId="19" xfId="56" applyNumberFormat="1" applyFont="1" applyFill="1" applyBorder="1" applyAlignment="1">
      <alignment horizontal="left" vertical="center" indent="1"/>
    </xf>
    <xf numFmtId="167" fontId="65" fillId="63" borderId="19" xfId="56" applyNumberFormat="1" applyFont="1" applyFill="1" applyBorder="1" applyAlignment="1">
      <alignment horizontal="right" vertical="center"/>
    </xf>
    <xf numFmtId="167" fontId="26" fillId="63" borderId="27" xfId="56" applyNumberFormat="1" applyFont="1" applyFill="1" applyBorder="1" applyAlignment="1">
      <alignment horizontal="left" vertical="center"/>
    </xf>
    <xf numFmtId="167" fontId="65" fillId="63" borderId="27" xfId="56" applyNumberFormat="1" applyFont="1" applyFill="1" applyBorder="1" applyAlignment="1">
      <alignment horizontal="right" vertical="center"/>
    </xf>
    <xf numFmtId="167" fontId="26" fillId="60" borderId="9" xfId="56" applyNumberFormat="1" applyFont="1" applyFill="1" applyBorder="1" applyAlignment="1">
      <alignment horizontal="left" vertical="center" indent="1"/>
    </xf>
    <xf numFmtId="167" fontId="65" fillId="0" borderId="18" xfId="56" applyNumberFormat="1" applyFont="1" applyBorder="1" applyAlignment="1">
      <alignment horizontal="right" vertical="center"/>
    </xf>
    <xf numFmtId="0" fontId="169" fillId="0" borderId="0" xfId="0" applyFont="1"/>
    <xf numFmtId="167" fontId="72" fillId="0" borderId="0" xfId="1505" applyNumberFormat="1" applyFont="1" applyFill="1" applyBorder="1" applyAlignment="1" applyProtection="1">
      <alignment vertical="center"/>
    </xf>
    <xf numFmtId="167" fontId="26" fillId="0" borderId="11" xfId="0" applyNumberFormat="1" applyFont="1" applyBorder="1" applyAlignment="1">
      <alignment vertical="center"/>
    </xf>
    <xf numFmtId="167" fontId="26" fillId="0" borderId="0" xfId="0" applyNumberFormat="1" applyFont="1" applyAlignment="1">
      <alignment horizontal="left" vertical="center"/>
    </xf>
    <xf numFmtId="167" fontId="27" fillId="0" borderId="0" xfId="0" applyNumberFormat="1" applyFont="1"/>
    <xf numFmtId="167" fontId="26" fillId="0" borderId="28" xfId="0" applyNumberFormat="1" applyFont="1" applyBorder="1" applyAlignment="1">
      <alignment horizontal="left" vertical="center" indent="1"/>
    </xf>
    <xf numFmtId="167" fontId="33" fillId="0" borderId="0" xfId="60" applyNumberFormat="1" applyFont="1" applyAlignment="1">
      <alignment vertical="top"/>
    </xf>
    <xf numFmtId="167" fontId="68" fillId="0" borderId="38" xfId="60" applyNumberFormat="1" applyFont="1" applyBorder="1" applyAlignment="1">
      <alignment vertical="center"/>
    </xf>
    <xf numFmtId="167" fontId="27" fillId="0" borderId="38" xfId="60" applyNumberFormat="1" applyFont="1" applyBorder="1" applyAlignment="1">
      <alignment vertical="center"/>
    </xf>
    <xf numFmtId="167" fontId="27" fillId="0" borderId="0" xfId="60" applyNumberFormat="1" applyFont="1" applyAlignment="1">
      <alignment vertical="center"/>
    </xf>
    <xf numFmtId="0" fontId="27" fillId="0" borderId="36" xfId="60" quotePrefix="1" applyFont="1" applyBorder="1" applyAlignment="1">
      <alignment horizontal="center" vertical="center" wrapText="1"/>
    </xf>
    <xf numFmtId="167" fontId="26" fillId="0" borderId="29" xfId="60" applyNumberFormat="1" applyFont="1" applyBorder="1" applyAlignment="1">
      <alignment vertical="center"/>
    </xf>
    <xf numFmtId="167" fontId="27" fillId="0" borderId="29" xfId="60" quotePrefix="1" applyNumberFormat="1" applyFont="1" applyBorder="1" applyAlignment="1">
      <alignment horizontal="center" vertical="center"/>
    </xf>
    <xf numFmtId="167" fontId="27" fillId="0" borderId="29" xfId="60" applyNumberFormat="1" applyFont="1" applyBorder="1" applyAlignment="1">
      <alignment horizontal="center" vertical="center"/>
    </xf>
    <xf numFmtId="167" fontId="26" fillId="0" borderId="0" xfId="60" applyNumberFormat="1" applyFont="1" applyAlignment="1">
      <alignment horizontal="left" vertical="center" indent="1"/>
    </xf>
    <xf numFmtId="167" fontId="26" fillId="0" borderId="0" xfId="60" applyNumberFormat="1" applyFont="1" applyAlignment="1">
      <alignment horizontal="right" vertical="center"/>
    </xf>
    <xf numFmtId="167" fontId="27" fillId="0" borderId="0" xfId="60" applyNumberFormat="1" applyFont="1" applyAlignment="1">
      <alignment horizontal="right" vertical="center"/>
    </xf>
    <xf numFmtId="167" fontId="26" fillId="0" borderId="0" xfId="60" applyNumberFormat="1" applyFont="1" applyAlignment="1">
      <alignment horizontal="left" vertical="center" indent="2"/>
    </xf>
    <xf numFmtId="167" fontId="27" fillId="0" borderId="28" xfId="60" applyNumberFormat="1" applyFont="1" applyBorder="1" applyAlignment="1">
      <alignment vertical="center"/>
    </xf>
    <xf numFmtId="167" fontId="27" fillId="0" borderId="28" xfId="60" applyNumberFormat="1" applyFont="1" applyBorder="1" applyAlignment="1">
      <alignment horizontal="right" vertical="center"/>
    </xf>
    <xf numFmtId="0" fontId="30" fillId="0" borderId="0" xfId="60" applyFont="1" applyAlignment="1">
      <alignment horizontal="left" vertical="center" indent="1"/>
    </xf>
    <xf numFmtId="167" fontId="26" fillId="0" borderId="38" xfId="0" applyNumberFormat="1" applyFont="1" applyBorder="1" applyAlignment="1">
      <alignment horizontal="left" vertical="center" indent="2"/>
    </xf>
    <xf numFmtId="167" fontId="68" fillId="0" borderId="28" xfId="39" applyNumberFormat="1" applyFont="1" applyBorder="1"/>
    <xf numFmtId="167" fontId="27" fillId="0" borderId="28" xfId="39" applyNumberFormat="1" applyFont="1" applyBorder="1"/>
    <xf numFmtId="0" fontId="27" fillId="0" borderId="36" xfId="39" applyFont="1" applyBorder="1" applyAlignment="1">
      <alignment horizontal="center" vertical="center" wrapText="1"/>
    </xf>
    <xf numFmtId="0" fontId="26" fillId="0" borderId="11" xfId="39" applyFont="1" applyBorder="1"/>
    <xf numFmtId="167" fontId="26" fillId="0" borderId="11" xfId="39" applyNumberFormat="1" applyFont="1" applyBorder="1"/>
    <xf numFmtId="167" fontId="27" fillId="0" borderId="0" xfId="39" applyNumberFormat="1" applyFont="1" applyAlignment="1">
      <alignment vertical="center"/>
    </xf>
    <xf numFmtId="167" fontId="26" fillId="0" borderId="0" xfId="39" applyNumberFormat="1" applyFont="1" applyAlignment="1">
      <alignment horizontal="left" vertical="center" indent="1"/>
    </xf>
    <xf numFmtId="167" fontId="26" fillId="0" borderId="0" xfId="39" applyNumberFormat="1" applyFont="1" applyAlignment="1">
      <alignment horizontal="left" vertical="center" indent="2"/>
    </xf>
    <xf numFmtId="167" fontId="26" fillId="0" borderId="0" xfId="39" applyNumberFormat="1" applyFont="1" applyAlignment="1">
      <alignment horizontal="left" vertical="center" indent="3"/>
    </xf>
    <xf numFmtId="167" fontId="26" fillId="0" borderId="11" xfId="39" applyNumberFormat="1" applyFont="1" applyBorder="1" applyAlignment="1">
      <alignment horizontal="center" vertical="center"/>
    </xf>
    <xf numFmtId="0" fontId="26" fillId="0" borderId="11" xfId="39" applyFont="1" applyBorder="1" applyAlignment="1">
      <alignment horizontal="center" vertical="center"/>
    </xf>
    <xf numFmtId="0" fontId="26" fillId="0" borderId="0" xfId="39" applyFont="1" applyAlignment="1">
      <alignment vertical="center"/>
    </xf>
    <xf numFmtId="167" fontId="27" fillId="0" borderId="0" xfId="39" applyNumberFormat="1" applyFont="1" applyAlignment="1">
      <alignment horizontal="left" vertical="center"/>
    </xf>
    <xf numFmtId="167" fontId="26" fillId="0" borderId="0" xfId="39" applyNumberFormat="1" applyFont="1" applyAlignment="1">
      <alignment horizontal="left" vertical="center"/>
    </xf>
    <xf numFmtId="167" fontId="68" fillId="0" borderId="0" xfId="56" applyNumberFormat="1" applyFont="1" applyAlignment="1">
      <alignment vertical="center"/>
    </xf>
    <xf numFmtId="167" fontId="27" fillId="0" borderId="29" xfId="37" applyNumberFormat="1" applyFont="1" applyBorder="1" applyAlignment="1">
      <alignment vertical="center"/>
    </xf>
    <xf numFmtId="167" fontId="26" fillId="0" borderId="0" xfId="37" applyNumberFormat="1" applyFont="1" applyAlignment="1">
      <alignment horizontal="right" vertical="center"/>
    </xf>
    <xf numFmtId="167" fontId="26" fillId="0" borderId="0" xfId="37" applyNumberFormat="1" applyFont="1" applyAlignment="1">
      <alignment horizontal="left" vertical="center" indent="4"/>
    </xf>
    <xf numFmtId="167" fontId="68" fillId="0" borderId="38" xfId="37" applyNumberFormat="1" applyFont="1" applyBorder="1" applyAlignment="1">
      <alignment horizontal="left" vertical="center"/>
    </xf>
    <xf numFmtId="167" fontId="68" fillId="0" borderId="0" xfId="60" applyNumberFormat="1" applyFont="1"/>
    <xf numFmtId="167" fontId="27" fillId="0" borderId="36" xfId="56" applyNumberFormat="1" applyFont="1" applyBorder="1" applyAlignment="1">
      <alignment vertical="center"/>
    </xf>
    <xf numFmtId="0" fontId="30" fillId="0" borderId="35" xfId="37" applyFont="1" applyBorder="1" applyAlignment="1">
      <alignment vertical="center"/>
    </xf>
    <xf numFmtId="167" fontId="68" fillId="0" borderId="38" xfId="56" applyNumberFormat="1" applyFont="1" applyBorder="1"/>
    <xf numFmtId="167" fontId="86" fillId="0" borderId="38" xfId="56" applyNumberFormat="1" applyFont="1" applyBorder="1"/>
    <xf numFmtId="167" fontId="27" fillId="0" borderId="35" xfId="37" applyNumberFormat="1" applyFont="1" applyBorder="1" applyAlignment="1">
      <alignment horizontal="center" vertical="center"/>
    </xf>
    <xf numFmtId="167" fontId="68" fillId="0" borderId="19" xfId="60" applyNumberFormat="1" applyFont="1" applyBorder="1"/>
    <xf numFmtId="167" fontId="27" fillId="0" borderId="19" xfId="60" applyNumberFormat="1" applyFont="1" applyBorder="1"/>
    <xf numFmtId="167" fontId="27" fillId="0" borderId="0" xfId="60" applyNumberFormat="1" applyFont="1"/>
    <xf numFmtId="0" fontId="16" fillId="0" borderId="19" xfId="0" applyFont="1" applyBorder="1"/>
    <xf numFmtId="0" fontId="27" fillId="0" borderId="29" xfId="37" quotePrefix="1" applyFont="1" applyBorder="1" applyAlignment="1">
      <alignment horizontal="right" vertical="center" wrapText="1"/>
    </xf>
    <xf numFmtId="167" fontId="26" fillId="0" borderId="0" xfId="0" applyNumberFormat="1" applyFont="1" applyAlignment="1">
      <alignment horizontal="left" vertical="center" indent="3"/>
    </xf>
    <xf numFmtId="167" fontId="172" fillId="0" borderId="0" xfId="1505" applyNumberFormat="1" applyFont="1" applyFill="1" applyBorder="1" applyAlignment="1" applyProtection="1">
      <alignment vertical="center"/>
    </xf>
    <xf numFmtId="168" fontId="68" fillId="0" borderId="0" xfId="39" applyNumberFormat="1" applyFont="1"/>
    <xf numFmtId="168" fontId="65" fillId="0" borderId="0" xfId="39" applyNumberFormat="1" applyFont="1"/>
    <xf numFmtId="168" fontId="26" fillId="0" borderId="0" xfId="39" applyNumberFormat="1" applyFont="1"/>
    <xf numFmtId="168" fontId="65" fillId="60" borderId="0" xfId="39" applyNumberFormat="1" applyFont="1" applyFill="1"/>
    <xf numFmtId="168" fontId="68" fillId="72" borderId="11" xfId="39" applyNumberFormat="1" applyFont="1" applyFill="1" applyBorder="1" applyAlignment="1">
      <alignment vertical="center"/>
    </xf>
    <xf numFmtId="168" fontId="68" fillId="0" borderId="0" xfId="77" applyNumberFormat="1" applyFont="1" applyFill="1" applyBorder="1" applyAlignment="1">
      <alignment horizontal="right" vertical="center"/>
    </xf>
    <xf numFmtId="167" fontId="26" fillId="0" borderId="0" xfId="39" applyNumberFormat="1" applyFont="1" applyAlignment="1">
      <alignment horizontal="right" vertical="center"/>
    </xf>
    <xf numFmtId="168" fontId="65" fillId="0" borderId="0" xfId="77" applyNumberFormat="1" applyFont="1" applyFill="1" applyBorder="1" applyAlignment="1">
      <alignment horizontal="right" vertical="center"/>
    </xf>
    <xf numFmtId="0" fontId="26" fillId="0" borderId="0" xfId="39" applyFont="1" applyAlignment="1">
      <alignment horizontal="right" vertical="center"/>
    </xf>
    <xf numFmtId="167" fontId="27" fillId="72" borderId="107" xfId="39" applyNumberFormat="1" applyFont="1" applyFill="1" applyBorder="1" applyAlignment="1">
      <alignment vertical="center"/>
    </xf>
    <xf numFmtId="167" fontId="33" fillId="0" borderId="35" xfId="60" applyNumberFormat="1" applyFont="1" applyBorder="1" applyAlignment="1">
      <alignment vertical="top"/>
    </xf>
    <xf numFmtId="167" fontId="26" fillId="63" borderId="38" xfId="56" applyNumberFormat="1" applyFont="1" applyFill="1" applyBorder="1" applyAlignment="1">
      <alignment horizontal="left" indent="1"/>
    </xf>
    <xf numFmtId="167" fontId="65" fillId="63" borderId="38" xfId="56" applyNumberFormat="1" applyFont="1" applyFill="1" applyBorder="1"/>
    <xf numFmtId="0" fontId="172" fillId="0" borderId="0" xfId="1505" applyFont="1" applyFill="1" applyAlignment="1" applyProtection="1">
      <alignment vertical="center"/>
    </xf>
    <xf numFmtId="0" fontId="16" fillId="0" borderId="0" xfId="0" applyFont="1" applyAlignment="1">
      <alignment vertical="center"/>
    </xf>
    <xf numFmtId="167" fontId="27" fillId="72" borderId="35" xfId="39" applyNumberFormat="1" applyFont="1" applyFill="1" applyBorder="1" applyAlignment="1">
      <alignment vertical="center"/>
    </xf>
    <xf numFmtId="167" fontId="68" fillId="72" borderId="35" xfId="39" applyNumberFormat="1" applyFont="1" applyFill="1" applyBorder="1" applyAlignment="1">
      <alignment vertical="center"/>
    </xf>
    <xf numFmtId="168" fontId="68" fillId="72" borderId="35" xfId="77" applyNumberFormat="1" applyFont="1" applyFill="1" applyBorder="1" applyAlignment="1">
      <alignment vertical="center"/>
    </xf>
    <xf numFmtId="178" fontId="71" fillId="0" borderId="35" xfId="0" applyNumberFormat="1" applyFont="1" applyBorder="1" applyAlignment="1">
      <alignment vertical="center"/>
    </xf>
    <xf numFmtId="0" fontId="70" fillId="0" borderId="38" xfId="0" applyFont="1" applyBorder="1" applyAlignment="1">
      <alignment vertical="center"/>
    </xf>
    <xf numFmtId="167" fontId="170" fillId="0" borderId="116" xfId="1505" applyNumberFormat="1" applyFont="1" applyFill="1" applyBorder="1" applyAlignment="1" applyProtection="1">
      <alignment vertical="center"/>
    </xf>
    <xf numFmtId="167" fontId="26" fillId="0" borderId="123" xfId="60" applyNumberFormat="1" applyFont="1" applyBorder="1" applyAlignment="1">
      <alignment vertical="center"/>
    </xf>
    <xf numFmtId="0" fontId="27" fillId="0" borderId="123" xfId="60" quotePrefix="1" applyFont="1" applyBorder="1" applyAlignment="1">
      <alignment horizontal="center" vertical="center"/>
    </xf>
    <xf numFmtId="167" fontId="27" fillId="0" borderId="35" xfId="60" quotePrefix="1" applyNumberFormat="1" applyFont="1" applyBorder="1" applyAlignment="1">
      <alignment horizontal="center" vertical="center"/>
    </xf>
    <xf numFmtId="167" fontId="27" fillId="0" borderId="35" xfId="60" applyNumberFormat="1" applyFont="1" applyBorder="1" applyAlignment="1">
      <alignment horizontal="center" vertical="center"/>
    </xf>
    <xf numFmtId="3" fontId="26" fillId="0" borderId="0" xfId="60" applyNumberFormat="1" applyFont="1" applyAlignment="1">
      <alignment horizontal="right" vertical="center"/>
    </xf>
    <xf numFmtId="3" fontId="26" fillId="0" borderId="0" xfId="60" applyNumberFormat="1" applyFont="1" applyAlignment="1">
      <alignment horizontal="center" vertical="center"/>
    </xf>
    <xf numFmtId="178" fontId="26" fillId="0" borderId="0" xfId="60" applyNumberFormat="1" applyFont="1" applyAlignment="1">
      <alignment vertical="center"/>
    </xf>
    <xf numFmtId="168" fontId="26" fillId="0" borderId="0" xfId="77" applyNumberFormat="1" applyFont="1" applyAlignment="1">
      <alignment vertical="center"/>
    </xf>
    <xf numFmtId="167" fontId="27" fillId="0" borderId="38" xfId="60" applyNumberFormat="1" applyFont="1" applyBorder="1" applyAlignment="1">
      <alignment horizontal="right" vertical="center"/>
    </xf>
    <xf numFmtId="167" fontId="26" fillId="0" borderId="0" xfId="60" applyNumberFormat="1" applyFont="1" applyAlignment="1">
      <alignment vertical="top"/>
    </xf>
    <xf numFmtId="167" fontId="26" fillId="60" borderId="0" xfId="60" applyNumberFormat="1" applyFont="1" applyFill="1" applyAlignment="1">
      <alignment vertical="center"/>
    </xf>
    <xf numFmtId="167" fontId="26" fillId="0" borderId="0" xfId="60" applyNumberFormat="1" applyFont="1" applyAlignment="1">
      <alignment vertical="center" wrapText="1"/>
    </xf>
    <xf numFmtId="0" fontId="34" fillId="0" borderId="0" xfId="33798" applyFont="1"/>
    <xf numFmtId="167" fontId="68" fillId="0" borderId="0" xfId="56" applyNumberFormat="1" applyFont="1"/>
    <xf numFmtId="167" fontId="86" fillId="0" borderId="0" xfId="56" applyNumberFormat="1" applyFont="1"/>
    <xf numFmtId="167" fontId="26" fillId="0" borderId="0" xfId="37" applyNumberFormat="1" applyFont="1" applyAlignment="1">
      <alignment horizontal="right" vertical="center" wrapText="1"/>
    </xf>
    <xf numFmtId="167" fontId="68" fillId="0" borderId="35" xfId="56" applyNumberFormat="1" applyFont="1" applyBorder="1"/>
    <xf numFmtId="167" fontId="26" fillId="0" borderId="123" xfId="56" applyNumberFormat="1" applyFont="1" applyBorder="1" applyAlignment="1">
      <alignment horizontal="centerContinuous"/>
    </xf>
    <xf numFmtId="167" fontId="86" fillId="0" borderId="123" xfId="56" applyNumberFormat="1" applyFont="1" applyBorder="1" applyAlignment="1">
      <alignment horizontal="centerContinuous"/>
    </xf>
    <xf numFmtId="167" fontId="26" fillId="0" borderId="123" xfId="37" applyNumberFormat="1" applyFont="1" applyBorder="1" applyAlignment="1">
      <alignment horizontal="centerContinuous" vertical="center" wrapText="1"/>
    </xf>
    <xf numFmtId="167" fontId="170" fillId="0" borderId="0" xfId="1505" applyNumberFormat="1" applyFont="1" applyFill="1" applyBorder="1" applyAlignment="1" applyProtection="1">
      <alignment vertical="center"/>
    </xf>
    <xf numFmtId="167" fontId="27" fillId="0" borderId="35" xfId="37" applyNumberFormat="1" applyFont="1" applyBorder="1" applyAlignment="1">
      <alignment horizontal="center" vertical="center" wrapText="1"/>
    </xf>
    <xf numFmtId="167" fontId="27" fillId="0" borderId="123" xfId="0" applyNumberFormat="1" applyFont="1" applyBorder="1" applyAlignment="1">
      <alignment horizontal="center" vertical="center" wrapText="1"/>
    </xf>
    <xf numFmtId="0" fontId="27" fillId="0" borderId="35" xfId="37" quotePrefix="1" applyFont="1" applyBorder="1" applyAlignment="1">
      <alignment horizontal="right" vertical="center" wrapText="1"/>
    </xf>
    <xf numFmtId="167" fontId="27" fillId="0" borderId="35" xfId="56" applyNumberFormat="1" applyFont="1" applyBorder="1"/>
    <xf numFmtId="167" fontId="68" fillId="0" borderId="35" xfId="56" applyNumberFormat="1" applyFont="1" applyBorder="1" applyAlignment="1">
      <alignment horizontal="right"/>
    </xf>
    <xf numFmtId="167" fontId="27" fillId="72" borderId="123" xfId="56" applyNumberFormat="1" applyFont="1" applyFill="1" applyBorder="1" applyAlignment="1">
      <alignment vertical="center"/>
    </xf>
    <xf numFmtId="167" fontId="68" fillId="62" borderId="123" xfId="56" applyNumberFormat="1" applyFont="1" applyFill="1" applyBorder="1" applyAlignment="1">
      <alignment horizontal="right" vertical="center"/>
    </xf>
    <xf numFmtId="0" fontId="26" fillId="0" borderId="0" xfId="33798" applyFont="1"/>
    <xf numFmtId="167" fontId="26" fillId="0" borderId="125" xfId="56" applyNumberFormat="1" applyFont="1" applyBorder="1" applyAlignment="1">
      <alignment horizontal="center" vertical="center" wrapText="1"/>
    </xf>
    <xf numFmtId="0" fontId="71" fillId="0" borderId="125" xfId="0" applyFont="1" applyBorder="1" applyAlignment="1">
      <alignment vertical="center"/>
    </xf>
    <xf numFmtId="4" fontId="68" fillId="0" borderId="30" xfId="62" applyNumberFormat="1" applyFont="1" applyBorder="1" applyAlignment="1">
      <alignment vertical="center"/>
    </xf>
    <xf numFmtId="4" fontId="65" fillId="0" borderId="22" xfId="62" applyNumberFormat="1" applyFont="1" applyBorder="1" applyAlignment="1">
      <alignment vertical="center"/>
    </xf>
    <xf numFmtId="4" fontId="68" fillId="0" borderId="22" xfId="62" applyNumberFormat="1" applyFont="1" applyBorder="1" applyAlignment="1">
      <alignment vertical="center"/>
    </xf>
    <xf numFmtId="4" fontId="65" fillId="0" borderId="32" xfId="62" applyNumberFormat="1" applyFont="1" applyBorder="1" applyAlignment="1">
      <alignment vertical="center"/>
    </xf>
    <xf numFmtId="4" fontId="68" fillId="72" borderId="25" xfId="62" applyNumberFormat="1" applyFont="1" applyFill="1" applyBorder="1" applyAlignment="1">
      <alignment vertical="center"/>
    </xf>
    <xf numFmtId="0" fontId="70" fillId="0" borderId="35" xfId="0" applyFont="1" applyBorder="1" applyAlignment="1">
      <alignment vertical="center"/>
    </xf>
    <xf numFmtId="167" fontId="27" fillId="0" borderId="0" xfId="60" applyNumberFormat="1" applyFont="1" applyAlignment="1">
      <alignment horizontal="left" vertical="center"/>
    </xf>
    <xf numFmtId="167" fontId="26" fillId="0" borderId="0" xfId="37" applyNumberFormat="1" applyFont="1" applyAlignment="1">
      <alignment horizontal="left" vertical="top" wrapText="1"/>
    </xf>
    <xf numFmtId="167" fontId="26" fillId="0" borderId="0" xfId="60" applyNumberFormat="1" applyFont="1" applyAlignment="1">
      <alignment horizontal="left" vertical="center" wrapText="1"/>
    </xf>
    <xf numFmtId="0" fontId="26" fillId="0" borderId="36" xfId="39" applyFont="1" applyBorder="1" applyAlignment="1">
      <alignment horizontal="center"/>
    </xf>
    <xf numFmtId="0" fontId="27" fillId="0" borderId="35" xfId="39" quotePrefix="1" applyFont="1" applyBorder="1" applyAlignment="1">
      <alignment horizontal="center" vertical="center" wrapText="1"/>
    </xf>
    <xf numFmtId="0" fontId="27" fillId="0" borderId="38" xfId="39" quotePrefix="1" applyFont="1" applyBorder="1" applyAlignment="1">
      <alignment horizontal="center" vertical="center"/>
    </xf>
    <xf numFmtId="0" fontId="27" fillId="0" borderId="35" xfId="39" quotePrefix="1" applyFont="1" applyBorder="1" applyAlignment="1">
      <alignment horizontal="center" vertical="center"/>
    </xf>
    <xf numFmtId="0" fontId="27" fillId="0" borderId="35" xfId="39" applyFont="1" applyBorder="1" applyAlignment="1">
      <alignment horizontal="center" vertical="center" wrapText="1"/>
    </xf>
    <xf numFmtId="0" fontId="27" fillId="0" borderId="38" xfId="39" applyFont="1" applyBorder="1" applyAlignment="1">
      <alignment horizontal="center" vertical="center" wrapText="1"/>
    </xf>
    <xf numFmtId="0" fontId="27" fillId="0" borderId="29" xfId="39" quotePrefix="1" applyFont="1" applyBorder="1" applyAlignment="1">
      <alignment horizontal="center" vertical="center"/>
    </xf>
    <xf numFmtId="0" fontId="27" fillId="0" borderId="29" xfId="39" quotePrefix="1" applyFont="1" applyBorder="1" applyAlignment="1">
      <alignment horizontal="center" vertical="center" wrapText="1"/>
    </xf>
    <xf numFmtId="0" fontId="26" fillId="60" borderId="0" xfId="60" applyFont="1" applyFill="1" applyAlignment="1">
      <alignment horizontal="left" vertical="center"/>
    </xf>
    <xf numFmtId="167" fontId="68" fillId="0" borderId="0" xfId="56" applyNumberFormat="1" applyFont="1" applyAlignment="1">
      <alignment horizontal="left"/>
    </xf>
    <xf numFmtId="167" fontId="86" fillId="0" borderId="0" xfId="56" applyNumberFormat="1" applyFont="1" applyAlignment="1">
      <alignment horizontal="left"/>
    </xf>
    <xf numFmtId="0" fontId="68" fillId="0" borderId="21" xfId="62" applyFont="1" applyBorder="1" applyAlignment="1">
      <alignment horizontal="center" vertical="center"/>
    </xf>
    <xf numFmtId="0" fontId="65" fillId="0" borderId="25" xfId="62" applyFont="1" applyBorder="1" applyAlignment="1">
      <alignment horizontal="center"/>
    </xf>
    <xf numFmtId="0" fontId="65" fillId="0" borderId="103" xfId="62" applyFont="1" applyBorder="1" applyAlignment="1">
      <alignment horizontal="center"/>
    </xf>
    <xf numFmtId="0" fontId="65" fillId="0" borderId="107" xfId="62" applyFont="1" applyBorder="1" applyAlignment="1">
      <alignment horizontal="center"/>
    </xf>
    <xf numFmtId="0" fontId="65" fillId="0" borderId="25" xfId="62" applyFont="1" applyBorder="1" applyAlignment="1">
      <alignment horizontal="center" vertical="center" wrapText="1"/>
    </xf>
    <xf numFmtId="0" fontId="65" fillId="0" borderId="57" xfId="62" applyFont="1" applyBorder="1" applyAlignment="1">
      <alignment horizontal="center" vertical="center" wrapText="1"/>
    </xf>
    <xf numFmtId="0" fontId="65" fillId="0" borderId="32" xfId="62" applyFont="1" applyBorder="1" applyAlignment="1">
      <alignment horizontal="center" vertical="center" wrapText="1"/>
    </xf>
    <xf numFmtId="0" fontId="65" fillId="0" borderId="31" xfId="62" applyFont="1" applyBorder="1" applyAlignment="1">
      <alignment horizontal="center" vertical="center" wrapText="1"/>
    </xf>
    <xf numFmtId="0" fontId="65" fillId="0" borderId="37" xfId="62" applyFont="1" applyBorder="1" applyAlignment="1">
      <alignment horizontal="center" vertical="center" wrapText="1"/>
    </xf>
    <xf numFmtId="0" fontId="68" fillId="0" borderId="109" xfId="62" applyFont="1" applyBorder="1" applyAlignment="1">
      <alignment horizontal="center" vertical="center"/>
    </xf>
    <xf numFmtId="0" fontId="68" fillId="0" borderId="110" xfId="62" applyFont="1" applyBorder="1" applyAlignment="1">
      <alignment horizontal="center" vertical="center"/>
    </xf>
    <xf numFmtId="0" fontId="68" fillId="0" borderId="111" xfId="62" applyFont="1" applyBorder="1" applyAlignment="1">
      <alignment horizontal="center" vertical="center"/>
    </xf>
    <xf numFmtId="0" fontId="65" fillId="0" borderId="103" xfId="62" applyFont="1" applyBorder="1" applyAlignment="1">
      <alignment horizontal="center" vertical="center" wrapText="1"/>
    </xf>
    <xf numFmtId="0" fontId="65" fillId="0" borderId="107" xfId="62" applyFont="1" applyBorder="1" applyAlignment="1">
      <alignment horizontal="center" vertical="center" wrapText="1"/>
    </xf>
    <xf numFmtId="0" fontId="65" fillId="0" borderId="108" xfId="62" applyFont="1" applyBorder="1" applyAlignment="1">
      <alignment horizontal="center" vertical="center" wrapText="1"/>
    </xf>
    <xf numFmtId="0" fontId="65" fillId="0" borderId="40" xfId="62" applyFont="1" applyBorder="1" applyAlignment="1">
      <alignment horizontal="center" vertical="center" wrapText="1"/>
    </xf>
  </cellXfs>
  <cellStyles count="47511">
    <cellStyle name="%" xfId="290" xr:uid="{00000000-0005-0000-0000-000000000000}"/>
    <cellStyle name="% 10" xfId="291" xr:uid="{00000000-0005-0000-0000-000001000000}"/>
    <cellStyle name="% 11" xfId="292" xr:uid="{00000000-0005-0000-0000-000002000000}"/>
    <cellStyle name="% 12" xfId="293" xr:uid="{00000000-0005-0000-0000-000003000000}"/>
    <cellStyle name="% 13" xfId="294" xr:uid="{00000000-0005-0000-0000-000004000000}"/>
    <cellStyle name="% 2" xfId="295" xr:uid="{00000000-0005-0000-0000-000005000000}"/>
    <cellStyle name="% 2 10" xfId="296" xr:uid="{00000000-0005-0000-0000-000006000000}"/>
    <cellStyle name="% 2 11" xfId="297" xr:uid="{00000000-0005-0000-0000-000007000000}"/>
    <cellStyle name="% 2 12" xfId="298" xr:uid="{00000000-0005-0000-0000-000008000000}"/>
    <cellStyle name="% 2 2" xfId="299" xr:uid="{00000000-0005-0000-0000-000009000000}"/>
    <cellStyle name="% 2 3" xfId="300" xr:uid="{00000000-0005-0000-0000-00000A000000}"/>
    <cellStyle name="% 2 4" xfId="301" xr:uid="{00000000-0005-0000-0000-00000B000000}"/>
    <cellStyle name="% 2 5" xfId="302" xr:uid="{00000000-0005-0000-0000-00000C000000}"/>
    <cellStyle name="% 2 6" xfId="303" xr:uid="{00000000-0005-0000-0000-00000D000000}"/>
    <cellStyle name="% 2 7" xfId="304" xr:uid="{00000000-0005-0000-0000-00000E000000}"/>
    <cellStyle name="% 2 8" xfId="305" xr:uid="{00000000-0005-0000-0000-00000F000000}"/>
    <cellStyle name="% 2 9" xfId="306" xr:uid="{00000000-0005-0000-0000-000010000000}"/>
    <cellStyle name="% 3" xfId="307" xr:uid="{00000000-0005-0000-0000-000011000000}"/>
    <cellStyle name="% 4" xfId="308" xr:uid="{00000000-0005-0000-0000-000012000000}"/>
    <cellStyle name="% 5" xfId="309" xr:uid="{00000000-0005-0000-0000-000013000000}"/>
    <cellStyle name="% 6" xfId="310" xr:uid="{00000000-0005-0000-0000-000014000000}"/>
    <cellStyle name="% 7" xfId="311" xr:uid="{00000000-0005-0000-0000-000015000000}"/>
    <cellStyle name="% 8" xfId="312" xr:uid="{00000000-0005-0000-0000-000016000000}"/>
    <cellStyle name="% 9" xfId="313" xr:uid="{00000000-0005-0000-0000-000017000000}"/>
    <cellStyle name="_06.0223-r1" xfId="314" xr:uid="{00000000-0005-0000-0000-000018000000}"/>
    <cellStyle name="_06.0223-r1 10" xfId="315" xr:uid="{00000000-0005-0000-0000-000019000000}"/>
    <cellStyle name="_06.0223-r1 11" xfId="316" xr:uid="{00000000-0005-0000-0000-00001A000000}"/>
    <cellStyle name="_06.0223-r1 12" xfId="317" xr:uid="{00000000-0005-0000-0000-00001B000000}"/>
    <cellStyle name="_06.0223-r1 2" xfId="318" xr:uid="{00000000-0005-0000-0000-00001C000000}"/>
    <cellStyle name="_06.0223-r1 3" xfId="319" xr:uid="{00000000-0005-0000-0000-00001D000000}"/>
    <cellStyle name="_06.0223-r1 4" xfId="320" xr:uid="{00000000-0005-0000-0000-00001E000000}"/>
    <cellStyle name="_06.0223-r1 5" xfId="321" xr:uid="{00000000-0005-0000-0000-00001F000000}"/>
    <cellStyle name="_06.0223-r1 6" xfId="322" xr:uid="{00000000-0005-0000-0000-000020000000}"/>
    <cellStyle name="_06.0223-r1 7" xfId="323" xr:uid="{00000000-0005-0000-0000-000021000000}"/>
    <cellStyle name="_06.0223-r1 8" xfId="324" xr:uid="{00000000-0005-0000-0000-000022000000}"/>
    <cellStyle name="_06.0223-r1 9" xfId="325" xr:uid="{00000000-0005-0000-0000-000023000000}"/>
    <cellStyle name="20% - Accent1" xfId="1482" xr:uid="{00000000-0005-0000-0000-000024000000}"/>
    <cellStyle name="20% - Accent1 2" xfId="326" xr:uid="{00000000-0005-0000-0000-000025000000}"/>
    <cellStyle name="20% - Accent1 2 2" xfId="1683" xr:uid="{00000000-0005-0000-0000-000001000000}"/>
    <cellStyle name="20% - Accent1 2 2 2" xfId="6485" xr:uid="{00000000-0005-0000-0000-000001000000}"/>
    <cellStyle name="20% - Accent1 2 2 2 2" xfId="15316" xr:uid="{00000000-0005-0000-0000-000001000000}"/>
    <cellStyle name="20% - Accent1 2 2 2 3" xfId="24751" xr:uid="{CE73B54C-E764-48BD-AAB4-67C2E22F1FD7}"/>
    <cellStyle name="20% - Accent1 2 2 2 4" xfId="38705" xr:uid="{97832E79-18CC-46FA-BAE3-4D1D90A1131B}"/>
    <cellStyle name="20% - Accent1 2 2 3" xfId="10930" xr:uid="{00000000-0005-0000-0000-000001000000}"/>
    <cellStyle name="20% - Accent1 2 2 4" xfId="20340" xr:uid="{C04DA16D-70F8-4253-BCA8-D5363DF51820}"/>
    <cellStyle name="20% - Accent1 2 2 5" xfId="34469" xr:uid="{1A9E6391-65CB-4CEC-AC30-093E5B4DFA39}"/>
    <cellStyle name="20% - Accent1 2 3" xfId="3969" xr:uid="{00000000-0005-0000-0000-000001000000}"/>
    <cellStyle name="20% - Accent1 2 3 2" xfId="8373" xr:uid="{00000000-0005-0000-0000-000001000000}"/>
    <cellStyle name="20% - Accent1 2 3 2 2" xfId="17195" xr:uid="{00000000-0005-0000-0000-000001000000}"/>
    <cellStyle name="20% - Accent1 2 3 2 3" xfId="26576" xr:uid="{3EEE1C40-81E7-448B-8096-52A4D11064A6}"/>
    <cellStyle name="20% - Accent1 2 3 2 4" xfId="40530" xr:uid="{886B5DBC-A8FF-4AAB-9BB1-075EF7919E8A}"/>
    <cellStyle name="20% - Accent1 2 3 3" xfId="12844" xr:uid="{00000000-0005-0000-0000-000001000000}"/>
    <cellStyle name="20% - Accent1 2 3 4" xfId="22316" xr:uid="{2EE7A408-97FE-4FC1-B349-D39B964A0B9B}"/>
    <cellStyle name="20% - Accent1 2 3 5" xfId="36289" xr:uid="{5E70EE50-9474-466A-B7BC-BD7442870CC4}"/>
    <cellStyle name="20% - Accent1 2 4" xfId="28397" xr:uid="{D3C20DF4-122B-47EF-BA96-46DBDF719424}"/>
    <cellStyle name="20% - Accent1 2 4 2" xfId="42367" xr:uid="{B17B2157-FDF3-42AF-B9D4-DFF4507FFB3F}"/>
    <cellStyle name="20% - Accent1 2 5" xfId="31090" xr:uid="{A110BC14-B6DD-4DD0-B490-E674BEB29BDF}"/>
    <cellStyle name="20% - Accent1 2 5 2" xfId="44939" xr:uid="{F5817F47-85B8-426B-B4F0-2DBD4EC97EC9}"/>
    <cellStyle name="20% - Accent1 3" xfId="1551" xr:uid="{00000000-0005-0000-0000-000000000000}"/>
    <cellStyle name="20% - Accent1 3 2" xfId="6401" xr:uid="{00000000-0005-0000-0000-000000000000}"/>
    <cellStyle name="20% - Accent1 3 2 2" xfId="15232" xr:uid="{00000000-0005-0000-0000-000000000000}"/>
    <cellStyle name="20% - Accent1 3 2 3" xfId="24671" xr:uid="{B77E3E32-66A2-4459-9722-B16E4D133304}"/>
    <cellStyle name="20% - Accent1 3 2 4" xfId="38624" xr:uid="{5B91125D-81F4-4826-95DD-FB19C8BF91B3}"/>
    <cellStyle name="20% - Accent1 3 3" xfId="10841" xr:uid="{00000000-0005-0000-0000-000000000000}"/>
    <cellStyle name="20% - Accent1 3 4" xfId="20252" xr:uid="{F9F92AD2-DEF7-41A8-9372-9D024409D53C}"/>
    <cellStyle name="20% - Accent1 3 5" xfId="34389" xr:uid="{C0FE4CE9-AC92-4AA2-98F4-4C09D37BC5DE}"/>
    <cellStyle name="20% - Accent1 4" xfId="3895" xr:uid="{00000000-0005-0000-0000-000000000000}"/>
    <cellStyle name="20% - Accent1 4 2" xfId="8302" xr:uid="{00000000-0005-0000-0000-000000000000}"/>
    <cellStyle name="20% - Accent1 4 2 2" xfId="17124" xr:uid="{00000000-0005-0000-0000-000000000000}"/>
    <cellStyle name="20% - Accent1 4 2 3" xfId="26505" xr:uid="{87579AFB-14E4-4359-B146-462471670AA5}"/>
    <cellStyle name="20% - Accent1 4 2 4" xfId="40459" xr:uid="{F0B08053-0A3E-440D-BC7B-D87506050D86}"/>
    <cellStyle name="20% - Accent1 4 3" xfId="12773" xr:uid="{00000000-0005-0000-0000-000000000000}"/>
    <cellStyle name="20% - Accent1 4 4" xfId="22245" xr:uid="{9E758719-6A3F-487D-A6BC-2C79E35378AB}"/>
    <cellStyle name="20% - Accent1 4 5" xfId="36218" xr:uid="{1E09999E-06AA-41E2-912E-D8A0056FD225}"/>
    <cellStyle name="20% - Accent1 5" xfId="5758" xr:uid="{00000000-0005-0000-0000-000024000000}"/>
    <cellStyle name="20% - Accent1 5 2" xfId="14607" xr:uid="{00000000-0005-0000-0000-000024000000}"/>
    <cellStyle name="20% - Accent1 5 3" xfId="24087" xr:uid="{E5BE6A16-4E92-4315-97BD-102C7E824B70}"/>
    <cellStyle name="20% - Accent1 5 4" xfId="38042" xr:uid="{2ED96948-0662-4E44-BD10-B1A7F0DF99F9}"/>
    <cellStyle name="20% - Accent1 6" xfId="10143" xr:uid="{00000000-0005-0000-0000-000024000000}"/>
    <cellStyle name="20% - Accent1 6 2" xfId="28330" xr:uid="{C35DE317-893E-4C8D-A590-14FC565ED4CC}"/>
    <cellStyle name="20% - Accent1 6 3" xfId="42300" xr:uid="{117D19CE-4A38-453A-9462-57BB068E42F6}"/>
    <cellStyle name="20% - Accent1 7" xfId="31188" xr:uid="{FE828F46-3FDC-4A61-9E31-B42CF629893D}"/>
    <cellStyle name="20% - Accent1 7 2" xfId="45046" xr:uid="{0C27E339-995B-4BCD-B3DE-59E92F3E43FE}"/>
    <cellStyle name="20% - Accent1 8" xfId="19615" xr:uid="{42BFDDE2-F984-4D22-9C07-4B6645215AFE}"/>
    <cellStyle name="20% - Accent1 9" xfId="33799" xr:uid="{34F0F126-2825-40D9-99B9-A57A0B7226B0}"/>
    <cellStyle name="20% - Accent2" xfId="1485" xr:uid="{00000000-0005-0000-0000-000026000000}"/>
    <cellStyle name="20% - Accent2 2" xfId="327" xr:uid="{00000000-0005-0000-0000-000027000000}"/>
    <cellStyle name="20% - Accent2 2 2" xfId="1685" xr:uid="{00000000-0005-0000-0000-000003000000}"/>
    <cellStyle name="20% - Accent2 2 2 2" xfId="6487" xr:uid="{00000000-0005-0000-0000-000003000000}"/>
    <cellStyle name="20% - Accent2 2 2 2 2" xfId="15318" xr:uid="{00000000-0005-0000-0000-000003000000}"/>
    <cellStyle name="20% - Accent2 2 2 2 3" xfId="24753" xr:uid="{1D03DB6E-785D-4B4C-A072-4663562F15FD}"/>
    <cellStyle name="20% - Accent2 2 2 2 4" xfId="38707" xr:uid="{A5A5A4C0-384C-4510-AE76-73F9C93DD9C8}"/>
    <cellStyle name="20% - Accent2 2 2 3" xfId="10932" xr:uid="{00000000-0005-0000-0000-000003000000}"/>
    <cellStyle name="20% - Accent2 2 2 4" xfId="20342" xr:uid="{F3E0D59A-8086-430D-82B8-07395E43A976}"/>
    <cellStyle name="20% - Accent2 2 2 5" xfId="34471" xr:uid="{9214A575-6437-4C1A-BCDB-56BE43EE6509}"/>
    <cellStyle name="20% - Accent2 2 3" xfId="3971" xr:uid="{00000000-0005-0000-0000-000003000000}"/>
    <cellStyle name="20% - Accent2 2 3 2" xfId="8375" xr:uid="{00000000-0005-0000-0000-000003000000}"/>
    <cellStyle name="20% - Accent2 2 3 2 2" xfId="17197" xr:uid="{00000000-0005-0000-0000-000003000000}"/>
    <cellStyle name="20% - Accent2 2 3 2 3" xfId="26578" xr:uid="{7C6DA336-4383-4FEE-BB08-35CF51FD5F21}"/>
    <cellStyle name="20% - Accent2 2 3 2 4" xfId="40532" xr:uid="{21B8CB6B-744B-4B5D-AF5B-71A7AA9FEED4}"/>
    <cellStyle name="20% - Accent2 2 3 3" xfId="12846" xr:uid="{00000000-0005-0000-0000-000003000000}"/>
    <cellStyle name="20% - Accent2 2 3 4" xfId="22318" xr:uid="{CD185247-1B0D-4542-9EC6-9730A81E95BC}"/>
    <cellStyle name="20% - Accent2 2 3 5" xfId="36291" xr:uid="{EAA42A5B-BFAA-4263-B6AA-42E3C97359F9}"/>
    <cellStyle name="20% - Accent2 2 4" xfId="28399" xr:uid="{EE476F37-201C-488D-BCE2-629DF5C0A0F4}"/>
    <cellStyle name="20% - Accent2 2 4 2" xfId="42369" xr:uid="{BBA1386B-7F59-408C-ABA2-A595964142C5}"/>
    <cellStyle name="20% - Accent2 2 5" xfId="31092" xr:uid="{5BD9C56A-1E99-4E8B-98A0-84605B26EF7B}"/>
    <cellStyle name="20% - Accent2 2 5 2" xfId="44941" xr:uid="{7A6158B5-BEBE-4447-B828-C33C7FE4E5E4}"/>
    <cellStyle name="20% - Accent2 3" xfId="1554" xr:uid="{00000000-0005-0000-0000-000002000000}"/>
    <cellStyle name="20% - Accent2 3 2" xfId="6404" xr:uid="{00000000-0005-0000-0000-000002000000}"/>
    <cellStyle name="20% - Accent2 3 2 2" xfId="15235" xr:uid="{00000000-0005-0000-0000-000002000000}"/>
    <cellStyle name="20% - Accent2 3 2 3" xfId="24674" xr:uid="{513275BB-FDAB-45D1-ADD1-678034A94A45}"/>
    <cellStyle name="20% - Accent2 3 2 4" xfId="38627" xr:uid="{33AC1B1A-BBE0-4156-A387-0B0C07F8AD0C}"/>
    <cellStyle name="20% - Accent2 3 3" xfId="10844" xr:uid="{00000000-0005-0000-0000-000002000000}"/>
    <cellStyle name="20% - Accent2 3 4" xfId="20255" xr:uid="{00525B14-D76D-4F7E-A461-A1AF360C5B32}"/>
    <cellStyle name="20% - Accent2 3 5" xfId="34392" xr:uid="{2B42BF78-5D49-4505-8874-E1DB196EEC71}"/>
    <cellStyle name="20% - Accent2 4" xfId="3897" xr:uid="{00000000-0005-0000-0000-000002000000}"/>
    <cellStyle name="20% - Accent2 4 2" xfId="8304" xr:uid="{00000000-0005-0000-0000-000002000000}"/>
    <cellStyle name="20% - Accent2 4 2 2" xfId="17126" xr:uid="{00000000-0005-0000-0000-000002000000}"/>
    <cellStyle name="20% - Accent2 4 2 3" xfId="26507" xr:uid="{48DB9FE4-9BC0-4324-B477-EABF15434B3B}"/>
    <cellStyle name="20% - Accent2 4 2 4" xfId="40461" xr:uid="{454639B1-FF60-499F-9AFB-880826144B59}"/>
    <cellStyle name="20% - Accent2 4 3" xfId="12775" xr:uid="{00000000-0005-0000-0000-000002000000}"/>
    <cellStyle name="20% - Accent2 4 4" xfId="22247" xr:uid="{85C341F8-5213-4EF4-97A0-5E021B6707D6}"/>
    <cellStyle name="20% - Accent2 4 5" xfId="36220" xr:uid="{B354D26E-9C52-47EF-9BE0-21616D27C995}"/>
    <cellStyle name="20% - Accent2 5" xfId="5759" xr:uid="{00000000-0005-0000-0000-000026000000}"/>
    <cellStyle name="20% - Accent2 5 2" xfId="14608" xr:uid="{00000000-0005-0000-0000-000026000000}"/>
    <cellStyle name="20% - Accent2 5 3" xfId="24088" xr:uid="{947A0FDD-96F4-4A64-AC5A-EFE014224D76}"/>
    <cellStyle name="20% - Accent2 5 4" xfId="38043" xr:uid="{CB734FEB-AF52-4DBC-9736-FE2A4A0BFB15}"/>
    <cellStyle name="20% - Accent2 6" xfId="10144" xr:uid="{00000000-0005-0000-0000-000026000000}"/>
    <cellStyle name="20% - Accent2 6 2" xfId="28332" xr:uid="{D9CE4816-163D-4BDD-A3E2-AD434ADB0CD6}"/>
    <cellStyle name="20% - Accent2 6 3" xfId="42302" xr:uid="{ADD203CB-E9BF-4614-B4B0-33F9869708E8}"/>
    <cellStyle name="20% - Accent2 7" xfId="31190" xr:uid="{F81D1619-7AD7-44C8-B65C-3616FBEE880E}"/>
    <cellStyle name="20% - Accent2 7 2" xfId="45048" xr:uid="{11C8005B-28A8-40CE-B522-B04D6BB5BB58}"/>
    <cellStyle name="20% - Accent2 8" xfId="19616" xr:uid="{8C9B0F35-2AC3-429C-B3FD-4EA84F7FD7E1}"/>
    <cellStyle name="20% - Accent2 9" xfId="33800" xr:uid="{0955C728-BF46-49FE-AC70-9F4684B5868B}"/>
    <cellStyle name="20% - Accent3" xfId="1488" xr:uid="{00000000-0005-0000-0000-000028000000}"/>
    <cellStyle name="20% - Accent3 2" xfId="328" xr:uid="{00000000-0005-0000-0000-000029000000}"/>
    <cellStyle name="20% - Accent3 2 2" xfId="1687" xr:uid="{00000000-0005-0000-0000-000005000000}"/>
    <cellStyle name="20% - Accent3 2 2 2" xfId="6489" xr:uid="{00000000-0005-0000-0000-000005000000}"/>
    <cellStyle name="20% - Accent3 2 2 2 2" xfId="15320" xr:uid="{00000000-0005-0000-0000-000005000000}"/>
    <cellStyle name="20% - Accent3 2 2 2 3" xfId="24755" xr:uid="{401A922B-454A-481C-BC33-3DAABA963ED0}"/>
    <cellStyle name="20% - Accent3 2 2 2 4" xfId="38709" xr:uid="{8CF49020-442D-41F1-9442-E015ECDAC6AA}"/>
    <cellStyle name="20% - Accent3 2 2 3" xfId="10934" xr:uid="{00000000-0005-0000-0000-000005000000}"/>
    <cellStyle name="20% - Accent3 2 2 4" xfId="20344" xr:uid="{33C1F2A9-846E-43BC-B458-66222D7636C3}"/>
    <cellStyle name="20% - Accent3 2 2 5" xfId="34473" xr:uid="{80A8B810-791D-4A16-9D89-BF36E2A2AE02}"/>
    <cellStyle name="20% - Accent3 2 3" xfId="3973" xr:uid="{00000000-0005-0000-0000-000005000000}"/>
    <cellStyle name="20% - Accent3 2 3 2" xfId="8377" xr:uid="{00000000-0005-0000-0000-000005000000}"/>
    <cellStyle name="20% - Accent3 2 3 2 2" xfId="17199" xr:uid="{00000000-0005-0000-0000-000005000000}"/>
    <cellStyle name="20% - Accent3 2 3 2 3" xfId="26580" xr:uid="{214491CD-E7B9-45B5-8C95-BA9B4B5DC95D}"/>
    <cellStyle name="20% - Accent3 2 3 2 4" xfId="40534" xr:uid="{A53B3C5D-9E72-4636-AB69-1B8540B0A0CE}"/>
    <cellStyle name="20% - Accent3 2 3 3" xfId="12848" xr:uid="{00000000-0005-0000-0000-000005000000}"/>
    <cellStyle name="20% - Accent3 2 3 4" xfId="22320" xr:uid="{ED0150F2-CEAB-487E-98F5-55860655F0F6}"/>
    <cellStyle name="20% - Accent3 2 3 5" xfId="36293" xr:uid="{B4353DBC-5259-4D77-9BA4-5010C5FA8036}"/>
    <cellStyle name="20% - Accent3 2 4" xfId="28401" xr:uid="{AAF4D1E7-11F8-4EC1-B79B-28A3CF0BBC8B}"/>
    <cellStyle name="20% - Accent3 2 4 2" xfId="42371" xr:uid="{F753DA8F-9A0D-447E-BD8F-FE7BCE48D80A}"/>
    <cellStyle name="20% - Accent3 2 5" xfId="31094" xr:uid="{378D8095-3A71-4F1F-8B41-5409A4F96009}"/>
    <cellStyle name="20% - Accent3 2 5 2" xfId="44943" xr:uid="{2978AF72-10E9-4BF0-B2CC-0CDAAB82FB65}"/>
    <cellStyle name="20% - Accent3 3" xfId="1557" xr:uid="{00000000-0005-0000-0000-000004000000}"/>
    <cellStyle name="20% - Accent3 3 2" xfId="6407" xr:uid="{00000000-0005-0000-0000-000004000000}"/>
    <cellStyle name="20% - Accent3 3 2 2" xfId="15238" xr:uid="{00000000-0005-0000-0000-000004000000}"/>
    <cellStyle name="20% - Accent3 3 2 3" xfId="24677" xr:uid="{7581783B-01B3-4B1D-B219-5D8009AA963F}"/>
    <cellStyle name="20% - Accent3 3 2 4" xfId="38630" xr:uid="{C5B862C5-739B-478E-84B5-203F24E31C45}"/>
    <cellStyle name="20% - Accent3 3 3" xfId="10847" xr:uid="{00000000-0005-0000-0000-000004000000}"/>
    <cellStyle name="20% - Accent3 3 4" xfId="20258" xr:uid="{6D89475E-9DA7-4192-B1E9-2A13172621FB}"/>
    <cellStyle name="20% - Accent3 3 5" xfId="34395" xr:uid="{DD281EF5-22D0-4CD3-A72C-8F9B8BD1A8AE}"/>
    <cellStyle name="20% - Accent3 4" xfId="3899" xr:uid="{00000000-0005-0000-0000-000004000000}"/>
    <cellStyle name="20% - Accent3 4 2" xfId="8306" xr:uid="{00000000-0005-0000-0000-000004000000}"/>
    <cellStyle name="20% - Accent3 4 2 2" xfId="17128" xr:uid="{00000000-0005-0000-0000-000004000000}"/>
    <cellStyle name="20% - Accent3 4 2 3" xfId="26509" xr:uid="{10CA6A8B-BE6C-428E-A021-24D6C8846677}"/>
    <cellStyle name="20% - Accent3 4 2 4" xfId="40463" xr:uid="{C517CF8E-DD18-4211-B793-5E7613253275}"/>
    <cellStyle name="20% - Accent3 4 3" xfId="12777" xr:uid="{00000000-0005-0000-0000-000004000000}"/>
    <cellStyle name="20% - Accent3 4 4" xfId="22249" xr:uid="{A84D0A5A-9C8B-422E-A82A-B1A1686D38FB}"/>
    <cellStyle name="20% - Accent3 4 5" xfId="36222" xr:uid="{80AF8060-A179-40D0-85F3-E981A292C705}"/>
    <cellStyle name="20% - Accent3 5" xfId="5760" xr:uid="{00000000-0005-0000-0000-000028000000}"/>
    <cellStyle name="20% - Accent3 5 2" xfId="14609" xr:uid="{00000000-0005-0000-0000-000028000000}"/>
    <cellStyle name="20% - Accent3 5 3" xfId="24089" xr:uid="{2B6B5DF5-1687-49CA-B03F-C284DD4EAE75}"/>
    <cellStyle name="20% - Accent3 5 4" xfId="38044" xr:uid="{751D2080-3C07-4CBD-A0E3-3FFEBF72DFD8}"/>
    <cellStyle name="20% - Accent3 6" xfId="10145" xr:uid="{00000000-0005-0000-0000-000028000000}"/>
    <cellStyle name="20% - Accent3 6 2" xfId="28334" xr:uid="{0050612F-7565-4B02-8C89-55A2AF1DE4D5}"/>
    <cellStyle name="20% - Accent3 6 3" xfId="42304" xr:uid="{61188054-38CC-4922-A451-84A717AD6C08}"/>
    <cellStyle name="20% - Accent3 7" xfId="31192" xr:uid="{D5D2EC48-86C3-4C5F-8085-9BF6293B8367}"/>
    <cellStyle name="20% - Accent3 7 2" xfId="45050" xr:uid="{6176EA6B-F88B-4B34-BFF3-081A81EAE2F6}"/>
    <cellStyle name="20% - Accent3 8" xfId="19617" xr:uid="{724AF822-AB5E-464F-925D-EE0F7FFD7B0F}"/>
    <cellStyle name="20% - Accent3 9" xfId="33801" xr:uid="{49F48485-F15C-44D4-B3C4-E4A5CD0E0612}"/>
    <cellStyle name="20% - Accent4" xfId="1491" xr:uid="{00000000-0005-0000-0000-00002A000000}"/>
    <cellStyle name="20% - Accent4 2" xfId="329" xr:uid="{00000000-0005-0000-0000-00002B000000}"/>
    <cellStyle name="20% - Accent4 2 2" xfId="1689" xr:uid="{00000000-0005-0000-0000-000007000000}"/>
    <cellStyle name="20% - Accent4 2 2 2" xfId="6491" xr:uid="{00000000-0005-0000-0000-000007000000}"/>
    <cellStyle name="20% - Accent4 2 2 2 2" xfId="15322" xr:uid="{00000000-0005-0000-0000-000007000000}"/>
    <cellStyle name="20% - Accent4 2 2 2 3" xfId="24757" xr:uid="{37A8424C-7724-4BBE-A5D0-52B95CBA3A27}"/>
    <cellStyle name="20% - Accent4 2 2 2 4" xfId="38711" xr:uid="{CA5A1BFE-9CB9-40E9-9498-D5457F585700}"/>
    <cellStyle name="20% - Accent4 2 2 3" xfId="10936" xr:uid="{00000000-0005-0000-0000-000007000000}"/>
    <cellStyle name="20% - Accent4 2 2 4" xfId="20346" xr:uid="{30A54DAB-9952-44A0-AA72-602063B918FA}"/>
    <cellStyle name="20% - Accent4 2 2 5" xfId="34475" xr:uid="{72C64A51-1845-41AB-A097-AD135197D55E}"/>
    <cellStyle name="20% - Accent4 2 3" xfId="3975" xr:uid="{00000000-0005-0000-0000-000007000000}"/>
    <cellStyle name="20% - Accent4 2 3 2" xfId="8379" xr:uid="{00000000-0005-0000-0000-000007000000}"/>
    <cellStyle name="20% - Accent4 2 3 2 2" xfId="17201" xr:uid="{00000000-0005-0000-0000-000007000000}"/>
    <cellStyle name="20% - Accent4 2 3 2 3" xfId="26582" xr:uid="{353E528A-638C-4996-96D7-E81863F59644}"/>
    <cellStyle name="20% - Accent4 2 3 2 4" xfId="40536" xr:uid="{A09454F7-BEBB-41A5-8C31-DB29644BDFA8}"/>
    <cellStyle name="20% - Accent4 2 3 3" xfId="12850" xr:uid="{00000000-0005-0000-0000-000007000000}"/>
    <cellStyle name="20% - Accent4 2 3 4" xfId="22322" xr:uid="{BEAE25EA-242F-4994-91F6-09637008BF6A}"/>
    <cellStyle name="20% - Accent4 2 3 5" xfId="36295" xr:uid="{C45AFD95-10C8-4F90-9286-40360818089B}"/>
    <cellStyle name="20% - Accent4 2 4" xfId="28403" xr:uid="{51F27ED0-891D-4F1B-8A31-7F91FF04EDDF}"/>
    <cellStyle name="20% - Accent4 2 4 2" xfId="42373" xr:uid="{99EF5DF0-B717-4E1A-85BB-6CC587651195}"/>
    <cellStyle name="20% - Accent4 2 5" xfId="31096" xr:uid="{C09C239E-D685-44C2-A024-FD289CBF1F91}"/>
    <cellStyle name="20% - Accent4 2 5 2" xfId="44945" xr:uid="{9DE6419F-B492-4FB6-887B-416D9FDBCE35}"/>
    <cellStyle name="20% - Accent4 3" xfId="1560" xr:uid="{00000000-0005-0000-0000-000006000000}"/>
    <cellStyle name="20% - Accent4 3 2" xfId="6409" xr:uid="{00000000-0005-0000-0000-000006000000}"/>
    <cellStyle name="20% - Accent4 3 2 2" xfId="15240" xr:uid="{00000000-0005-0000-0000-000006000000}"/>
    <cellStyle name="20% - Accent4 3 2 3" xfId="24679" xr:uid="{F6395462-B096-4B61-A8B4-53A42E6F54C3}"/>
    <cellStyle name="20% - Accent4 3 2 4" xfId="38632" xr:uid="{602841D8-0035-465B-B221-F4C7D3E4228F}"/>
    <cellStyle name="20% - Accent4 3 3" xfId="10849" xr:uid="{00000000-0005-0000-0000-000006000000}"/>
    <cellStyle name="20% - Accent4 3 4" xfId="20260" xr:uid="{C578A15B-A6B0-427A-8222-0573ECAA0890}"/>
    <cellStyle name="20% - Accent4 3 5" xfId="34397" xr:uid="{26139577-7B28-4274-8273-5B4D16489197}"/>
    <cellStyle name="20% - Accent4 4" xfId="3901" xr:uid="{00000000-0005-0000-0000-000006000000}"/>
    <cellStyle name="20% - Accent4 4 2" xfId="8308" xr:uid="{00000000-0005-0000-0000-000006000000}"/>
    <cellStyle name="20% - Accent4 4 2 2" xfId="17130" xr:uid="{00000000-0005-0000-0000-000006000000}"/>
    <cellStyle name="20% - Accent4 4 2 3" xfId="26511" xr:uid="{36444DAE-3C83-4F3D-9E72-11C23349EBD9}"/>
    <cellStyle name="20% - Accent4 4 2 4" xfId="40465" xr:uid="{7E40DAC3-32B1-480E-8372-A8FA13CE415B}"/>
    <cellStyle name="20% - Accent4 4 3" xfId="12779" xr:uid="{00000000-0005-0000-0000-000006000000}"/>
    <cellStyle name="20% - Accent4 4 4" xfId="22251" xr:uid="{02191025-165C-4C7D-B4B7-12A7A32DD7DB}"/>
    <cellStyle name="20% - Accent4 4 5" xfId="36224" xr:uid="{6B4189C7-1921-4613-B1D2-BEF3A7E156A4}"/>
    <cellStyle name="20% - Accent4 5" xfId="5761" xr:uid="{00000000-0005-0000-0000-00002A000000}"/>
    <cellStyle name="20% - Accent4 5 2" xfId="14610" xr:uid="{00000000-0005-0000-0000-00002A000000}"/>
    <cellStyle name="20% - Accent4 5 3" xfId="24090" xr:uid="{533DF6CB-110E-4451-B5D6-23D7DBBB43F6}"/>
    <cellStyle name="20% - Accent4 5 4" xfId="38045" xr:uid="{54385391-4348-4AE5-973C-2C5C33FE4B3F}"/>
    <cellStyle name="20% - Accent4 6" xfId="10146" xr:uid="{00000000-0005-0000-0000-00002A000000}"/>
    <cellStyle name="20% - Accent4 6 2" xfId="28336" xr:uid="{A4F02682-CF27-4991-8308-93A8F6AE15BB}"/>
    <cellStyle name="20% - Accent4 6 3" xfId="42306" xr:uid="{9EDED5BC-18FE-47B4-8059-E347C6379B25}"/>
    <cellStyle name="20% - Accent4 7" xfId="31194" xr:uid="{C8B22955-0C21-44A9-9473-1715EFC4598F}"/>
    <cellStyle name="20% - Accent4 7 2" xfId="45052" xr:uid="{2C12736A-7ACC-4CF8-8DF1-AC9FE0394473}"/>
    <cellStyle name="20% - Accent4 8" xfId="19618" xr:uid="{7BFE4986-F8D0-49BE-A3F8-CBBE7A0851CA}"/>
    <cellStyle name="20% - Accent4 9" xfId="33802" xr:uid="{B3152039-FE46-4244-AF10-8B5DF801B8C8}"/>
    <cellStyle name="20% - Accent5" xfId="1494" xr:uid="{00000000-0005-0000-0000-00002C000000}"/>
    <cellStyle name="20% - Accent5 2" xfId="330" xr:uid="{00000000-0005-0000-0000-00002D000000}"/>
    <cellStyle name="20% - Accent5 2 2" xfId="1691" xr:uid="{00000000-0005-0000-0000-000009000000}"/>
    <cellStyle name="20% - Accent5 2 2 2" xfId="6493" xr:uid="{00000000-0005-0000-0000-000009000000}"/>
    <cellStyle name="20% - Accent5 2 2 2 2" xfId="15324" xr:uid="{00000000-0005-0000-0000-000009000000}"/>
    <cellStyle name="20% - Accent5 2 2 2 3" xfId="24759" xr:uid="{BBE712CA-06F8-4248-BD64-BB7FA9E43BD7}"/>
    <cellStyle name="20% - Accent5 2 2 2 4" xfId="38713" xr:uid="{BBA5C6A4-0AAA-4B82-9FB2-67AE7D2F1363}"/>
    <cellStyle name="20% - Accent5 2 2 3" xfId="10938" xr:uid="{00000000-0005-0000-0000-000009000000}"/>
    <cellStyle name="20% - Accent5 2 2 4" xfId="20348" xr:uid="{40F2F268-E503-44E6-82A9-6D0B1E470BF7}"/>
    <cellStyle name="20% - Accent5 2 2 5" xfId="34477" xr:uid="{B90EF069-68FE-4A53-958E-2CACFD3CFD6B}"/>
    <cellStyle name="20% - Accent5 2 3" xfId="3977" xr:uid="{00000000-0005-0000-0000-000009000000}"/>
    <cellStyle name="20% - Accent5 2 3 2" xfId="8381" xr:uid="{00000000-0005-0000-0000-000009000000}"/>
    <cellStyle name="20% - Accent5 2 3 2 2" xfId="17203" xr:uid="{00000000-0005-0000-0000-000009000000}"/>
    <cellStyle name="20% - Accent5 2 3 2 3" xfId="26584" xr:uid="{32E036F9-FF7F-4EF5-8F41-A4C6000906E1}"/>
    <cellStyle name="20% - Accent5 2 3 2 4" xfId="40538" xr:uid="{FF4DC585-5B4C-47F5-AF2D-4A45A5CDB694}"/>
    <cellStyle name="20% - Accent5 2 3 3" xfId="12852" xr:uid="{00000000-0005-0000-0000-000009000000}"/>
    <cellStyle name="20% - Accent5 2 3 4" xfId="22324" xr:uid="{3601CAF0-76EA-49DC-B5F5-071F0AE96999}"/>
    <cellStyle name="20% - Accent5 2 3 5" xfId="36297" xr:uid="{69BD2B00-2F9E-4A38-8202-4FA5F0158D05}"/>
    <cellStyle name="20% - Accent5 2 4" xfId="28405" xr:uid="{38DDD18F-B253-46FF-B7B9-CCE3027DFEBD}"/>
    <cellStyle name="20% - Accent5 2 4 2" xfId="42375" xr:uid="{57294DD8-7BA0-4361-99F1-BB330C0998C4}"/>
    <cellStyle name="20% - Accent5 2 5" xfId="31098" xr:uid="{2E12FD62-8DE4-46A4-809B-FD1552865C9F}"/>
    <cellStyle name="20% - Accent5 2 5 2" xfId="44947" xr:uid="{77806212-3A27-4CEC-A6D1-E537DC252990}"/>
    <cellStyle name="20% - Accent5 3" xfId="1562" xr:uid="{00000000-0005-0000-0000-000008000000}"/>
    <cellStyle name="20% - Accent5 3 2" xfId="6411" xr:uid="{00000000-0005-0000-0000-000008000000}"/>
    <cellStyle name="20% - Accent5 3 2 2" xfId="15242" xr:uid="{00000000-0005-0000-0000-000008000000}"/>
    <cellStyle name="20% - Accent5 3 2 3" xfId="24681" xr:uid="{4983122E-30FE-4B7A-B83B-9B59668B79A7}"/>
    <cellStyle name="20% - Accent5 3 2 4" xfId="38634" xr:uid="{6370360A-7BF3-4D8B-A635-84404C2767AA}"/>
    <cellStyle name="20% - Accent5 3 3" xfId="10851" xr:uid="{00000000-0005-0000-0000-000008000000}"/>
    <cellStyle name="20% - Accent5 3 4" xfId="20262" xr:uid="{696EA5F4-A410-4202-B79F-22638B937D63}"/>
    <cellStyle name="20% - Accent5 3 5" xfId="34399" xr:uid="{6B78EC8A-25B5-4C94-A592-8C569DA42496}"/>
    <cellStyle name="20% - Accent5 4" xfId="3903" xr:uid="{00000000-0005-0000-0000-000008000000}"/>
    <cellStyle name="20% - Accent5 4 2" xfId="8310" xr:uid="{00000000-0005-0000-0000-000008000000}"/>
    <cellStyle name="20% - Accent5 4 2 2" xfId="17132" xr:uid="{00000000-0005-0000-0000-000008000000}"/>
    <cellStyle name="20% - Accent5 4 2 3" xfId="26513" xr:uid="{BD3B7EEF-1E87-48A7-AC84-40D5EF5AEBB8}"/>
    <cellStyle name="20% - Accent5 4 2 4" xfId="40467" xr:uid="{12F49A78-B18B-4B83-8889-A4A9BF555C2B}"/>
    <cellStyle name="20% - Accent5 4 3" xfId="12781" xr:uid="{00000000-0005-0000-0000-000008000000}"/>
    <cellStyle name="20% - Accent5 4 4" xfId="22253" xr:uid="{E6F8E988-4B05-4992-AC6C-0BF908649E9E}"/>
    <cellStyle name="20% - Accent5 4 5" xfId="36226" xr:uid="{EA8B83E4-B5C5-42D5-B268-5219B481F177}"/>
    <cellStyle name="20% - Accent5 5" xfId="5762" xr:uid="{00000000-0005-0000-0000-00002C000000}"/>
    <cellStyle name="20% - Accent5 5 2" xfId="14611" xr:uid="{00000000-0005-0000-0000-00002C000000}"/>
    <cellStyle name="20% - Accent5 5 3" xfId="24091" xr:uid="{10273499-E909-4AE8-8445-AA4670B9E642}"/>
    <cellStyle name="20% - Accent5 5 4" xfId="38046" xr:uid="{10919005-A75C-47F3-84A9-5736EF69A08F}"/>
    <cellStyle name="20% - Accent5 6" xfId="10147" xr:uid="{00000000-0005-0000-0000-00002C000000}"/>
    <cellStyle name="20% - Accent5 6 2" xfId="28338" xr:uid="{810674D4-FB2E-4A31-867B-CA0FA86972E9}"/>
    <cellStyle name="20% - Accent5 6 3" xfId="42308" xr:uid="{8C007C26-353C-46F6-937D-EBEAD1D1FC53}"/>
    <cellStyle name="20% - Accent5 7" xfId="31196" xr:uid="{5B3F9EC2-C7DC-4671-8B52-341A2843114B}"/>
    <cellStyle name="20% - Accent5 7 2" xfId="45054" xr:uid="{4025436B-351B-47DB-9A4F-EC9380ADB238}"/>
    <cellStyle name="20% - Accent5 8" xfId="19619" xr:uid="{C0878D62-F14B-46A1-BF1F-7DD49F1D81F3}"/>
    <cellStyle name="20% - Accent5 9" xfId="33803" xr:uid="{328F1E98-6708-465D-969D-E78C44FEDD5D}"/>
    <cellStyle name="20% - Accent6" xfId="1497" xr:uid="{00000000-0005-0000-0000-00002E000000}"/>
    <cellStyle name="20% - Accent6 2" xfId="331" xr:uid="{00000000-0005-0000-0000-00002F000000}"/>
    <cellStyle name="20% - Accent6 2 2" xfId="1693" xr:uid="{00000000-0005-0000-0000-00000B000000}"/>
    <cellStyle name="20% - Accent6 2 2 2" xfId="6495" xr:uid="{00000000-0005-0000-0000-00000B000000}"/>
    <cellStyle name="20% - Accent6 2 2 2 2" xfId="15326" xr:uid="{00000000-0005-0000-0000-00000B000000}"/>
    <cellStyle name="20% - Accent6 2 2 2 3" xfId="24761" xr:uid="{5D395C81-19C1-4E02-9113-79A27DE0710F}"/>
    <cellStyle name="20% - Accent6 2 2 2 4" xfId="38715" xr:uid="{886589C4-E3C8-4738-948C-AAB007B3C865}"/>
    <cellStyle name="20% - Accent6 2 2 3" xfId="10940" xr:uid="{00000000-0005-0000-0000-00000B000000}"/>
    <cellStyle name="20% - Accent6 2 2 4" xfId="20350" xr:uid="{C196DB1F-3A30-4E63-9D23-7CBB354B0CC8}"/>
    <cellStyle name="20% - Accent6 2 2 5" xfId="34479" xr:uid="{88A1F784-55D1-495E-A372-B20A416238A5}"/>
    <cellStyle name="20% - Accent6 2 3" xfId="3979" xr:uid="{00000000-0005-0000-0000-00000B000000}"/>
    <cellStyle name="20% - Accent6 2 3 2" xfId="8383" xr:uid="{00000000-0005-0000-0000-00000B000000}"/>
    <cellStyle name="20% - Accent6 2 3 2 2" xfId="17205" xr:uid="{00000000-0005-0000-0000-00000B000000}"/>
    <cellStyle name="20% - Accent6 2 3 2 3" xfId="26586" xr:uid="{D816516B-021C-4583-A8A4-15ACB6D66F82}"/>
    <cellStyle name="20% - Accent6 2 3 2 4" xfId="40540" xr:uid="{C27C2F20-9879-4B1F-9021-17ECFEEE769B}"/>
    <cellStyle name="20% - Accent6 2 3 3" xfId="12854" xr:uid="{00000000-0005-0000-0000-00000B000000}"/>
    <cellStyle name="20% - Accent6 2 3 4" xfId="22326" xr:uid="{64BCBA37-D788-4B32-8542-C533BBDE3031}"/>
    <cellStyle name="20% - Accent6 2 3 5" xfId="36299" xr:uid="{F4D4213C-9B21-4051-A239-C99D0C4FE8FE}"/>
    <cellStyle name="20% - Accent6 2 4" xfId="28407" xr:uid="{329B637A-04D3-4B32-A9CE-CA53127B4EF1}"/>
    <cellStyle name="20% - Accent6 2 4 2" xfId="42377" xr:uid="{252F0C19-A0F0-4D9D-BD5F-388700BCC090}"/>
    <cellStyle name="20% - Accent6 2 5" xfId="31100" xr:uid="{6341FB64-3BD9-4804-B3BF-910CF410741C}"/>
    <cellStyle name="20% - Accent6 2 5 2" xfId="44949" xr:uid="{602BD1BB-12B1-434C-AE09-5E2705C9BC69}"/>
    <cellStyle name="20% - Accent6 3" xfId="1564" xr:uid="{00000000-0005-0000-0000-00000A000000}"/>
    <cellStyle name="20% - Accent6 3 2" xfId="6413" xr:uid="{00000000-0005-0000-0000-00000A000000}"/>
    <cellStyle name="20% - Accent6 3 2 2" xfId="15244" xr:uid="{00000000-0005-0000-0000-00000A000000}"/>
    <cellStyle name="20% - Accent6 3 2 3" xfId="24683" xr:uid="{39AEFE8B-BB6B-4351-8ED9-E34B300D11D8}"/>
    <cellStyle name="20% - Accent6 3 2 4" xfId="38636" xr:uid="{E725F5AD-110C-4C9E-8FD3-D15B2B44C668}"/>
    <cellStyle name="20% - Accent6 3 3" xfId="10853" xr:uid="{00000000-0005-0000-0000-00000A000000}"/>
    <cellStyle name="20% - Accent6 3 4" xfId="20264" xr:uid="{7D55803B-FF57-4EB4-82B3-68D58E288540}"/>
    <cellStyle name="20% - Accent6 3 5" xfId="34401" xr:uid="{88699DD7-8672-4F7E-BD16-22D77471AE6B}"/>
    <cellStyle name="20% - Accent6 4" xfId="3905" xr:uid="{00000000-0005-0000-0000-00000A000000}"/>
    <cellStyle name="20% - Accent6 4 2" xfId="8312" xr:uid="{00000000-0005-0000-0000-00000A000000}"/>
    <cellStyle name="20% - Accent6 4 2 2" xfId="17134" xr:uid="{00000000-0005-0000-0000-00000A000000}"/>
    <cellStyle name="20% - Accent6 4 2 3" xfId="26515" xr:uid="{887E8BBF-D076-4795-8942-25EFE786C868}"/>
    <cellStyle name="20% - Accent6 4 2 4" xfId="40469" xr:uid="{029675E4-C81E-4E7D-9BC1-15771349366C}"/>
    <cellStyle name="20% - Accent6 4 3" xfId="12783" xr:uid="{00000000-0005-0000-0000-00000A000000}"/>
    <cellStyle name="20% - Accent6 4 4" xfId="22255" xr:uid="{07628344-D902-4FB9-87E1-23B68ED57B2B}"/>
    <cellStyle name="20% - Accent6 4 5" xfId="36228" xr:uid="{B7C1CCAD-AAEE-4786-A069-11D7BE585079}"/>
    <cellStyle name="20% - Accent6 5" xfId="5763" xr:uid="{00000000-0005-0000-0000-00002E000000}"/>
    <cellStyle name="20% - Accent6 5 2" xfId="14612" xr:uid="{00000000-0005-0000-0000-00002E000000}"/>
    <cellStyle name="20% - Accent6 5 3" xfId="24092" xr:uid="{1A9B9FA4-0D0A-429B-9525-60C75A32A11C}"/>
    <cellStyle name="20% - Accent6 5 4" xfId="38047" xr:uid="{39AFC543-FEED-4E66-9944-D16C6A64A67F}"/>
    <cellStyle name="20% - Accent6 6" xfId="10148" xr:uid="{00000000-0005-0000-0000-00002E000000}"/>
    <cellStyle name="20% - Accent6 6 2" xfId="28340" xr:uid="{353FB78A-1711-46C3-B41B-EC46A032322F}"/>
    <cellStyle name="20% - Accent6 6 3" xfId="42310" xr:uid="{E75A3E53-9FBC-425A-8F4D-D062CB135134}"/>
    <cellStyle name="20% - Accent6 7" xfId="31198" xr:uid="{584C6845-53F6-4E22-8FE9-2460F53DDE38}"/>
    <cellStyle name="20% - Accent6 7 2" xfId="45056" xr:uid="{CD7918EA-BE36-45E1-B3FE-16CBEA7A3779}"/>
    <cellStyle name="20% - Accent6 8" xfId="19620" xr:uid="{FD0CBAE3-D07C-4BAE-8BB6-3F617D20AC87}"/>
    <cellStyle name="20% - Accent6 9" xfId="33804" xr:uid="{91ACB42D-B20C-47B9-8FBA-964AFEF4CEEB}"/>
    <cellStyle name="20% - Cor1" xfId="19598" builtinId="30" customBuiltin="1"/>
    <cellStyle name="20% - Cor1 10" xfId="2110" xr:uid="{00000000-0005-0000-0000-000001000000}"/>
    <cellStyle name="20% - Cor1 10 2" xfId="4169" xr:uid="{00000000-0005-0000-0000-000001000000}"/>
    <cellStyle name="20% - Cor1 10 2 2" xfId="8569" xr:uid="{00000000-0005-0000-0000-000001000000}"/>
    <cellStyle name="20% - Cor1 10 2 2 2" xfId="17391" xr:uid="{00000000-0005-0000-0000-000001000000}"/>
    <cellStyle name="20% - Cor1 10 2 2 3" xfId="26769" xr:uid="{C27094C8-BD6A-403D-987D-A3CD95DD3B98}"/>
    <cellStyle name="20% - Cor1 10 2 2 4" xfId="40725" xr:uid="{28101B77-177C-4ED3-8A6D-8E269F1AADC7}"/>
    <cellStyle name="20% - Cor1 10 2 3" xfId="13038" xr:uid="{00000000-0005-0000-0000-000001000000}"/>
    <cellStyle name="20% - Cor1 10 2 3 2" xfId="29851" xr:uid="{0B3F7DBF-5916-4EED-9641-96EB629AD0E3}"/>
    <cellStyle name="20% - Cor1 10 2 3 3" xfId="43725" xr:uid="{99D33285-BC1D-4F2B-83DF-C4238A7D734B}"/>
    <cellStyle name="20% - Cor1 10 2 4" xfId="32443" xr:uid="{96A00002-46CD-4466-A2E7-E17A53088001}"/>
    <cellStyle name="20% - Cor1 10 2 4 2" xfId="46310" xr:uid="{98AC0A3B-C032-4510-A5E5-BE42FF8F5C1A}"/>
    <cellStyle name="20% - Cor1 10 2 5" xfId="22511" xr:uid="{B07A12FB-410A-482A-8DCA-D6E7B8976D31}"/>
    <cellStyle name="20% - Cor1 10 2 6" xfId="36482" xr:uid="{7233ED31-80E2-4689-AA80-05DA330AC867}"/>
    <cellStyle name="20% - Cor1 10 3" xfId="6680" xr:uid="{00000000-0005-0000-0000-000001000000}"/>
    <cellStyle name="20% - Cor1 10 3 2" xfId="15506" xr:uid="{00000000-0005-0000-0000-000001000000}"/>
    <cellStyle name="20% - Cor1 10 3 3" xfId="24932" xr:uid="{145C58BA-782E-4CB1-9568-53CBB9B87DDA}"/>
    <cellStyle name="20% - Cor1 10 3 4" xfId="38884" xr:uid="{8D2D36C3-8181-4AFF-8DD1-5D51F374FF06}"/>
    <cellStyle name="20% - Cor1 10 4" xfId="11143" xr:uid="{00000000-0005-0000-0000-000001000000}"/>
    <cellStyle name="20% - Cor1 10 4 2" xfId="28663" xr:uid="{9F2C33D3-CE90-4AA0-BE9D-189D607CE0E9}"/>
    <cellStyle name="20% - Cor1 10 4 3" xfId="42544" xr:uid="{435119A4-CF50-42FE-A54C-1B90E9410B2F}"/>
    <cellStyle name="20% - Cor1 10 5" xfId="31265" xr:uid="{7CA7667A-B6C3-4970-918A-B35CDE35F919}"/>
    <cellStyle name="20% - Cor1 10 5 2" xfId="45132" xr:uid="{30E2D971-41C7-45E7-AFA7-1A94AA19A140}"/>
    <cellStyle name="20% - Cor1 10 6" xfId="20613" xr:uid="{3F393036-9BF2-4559-8880-7E3C8EA1337D}"/>
    <cellStyle name="20% - Cor1 10 7" xfId="34647" xr:uid="{07EFC116-B2CE-46AC-B3F0-331181A0F254}"/>
    <cellStyle name="20% - Cor1 11" xfId="2111" xr:uid="{00000000-0005-0000-0000-000002000000}"/>
    <cellStyle name="20% - Cor1 11 2" xfId="4170" xr:uid="{00000000-0005-0000-0000-000002000000}"/>
    <cellStyle name="20% - Cor1 11 2 2" xfId="8570" xr:uid="{00000000-0005-0000-0000-000002000000}"/>
    <cellStyle name="20% - Cor1 11 2 2 2" xfId="17392" xr:uid="{00000000-0005-0000-0000-000002000000}"/>
    <cellStyle name="20% - Cor1 11 2 2 3" xfId="26770" xr:uid="{21D53094-1797-4A5F-A6CD-03F92917C946}"/>
    <cellStyle name="20% - Cor1 11 2 2 4" xfId="40726" xr:uid="{F406D3C3-217C-459C-BF53-443F62A4E8E7}"/>
    <cellStyle name="20% - Cor1 11 2 3" xfId="13039" xr:uid="{00000000-0005-0000-0000-000002000000}"/>
    <cellStyle name="20% - Cor1 11 2 3 2" xfId="29852" xr:uid="{4B11E81B-A3A9-4011-BED6-20BD4BD62970}"/>
    <cellStyle name="20% - Cor1 11 2 3 3" xfId="43726" xr:uid="{0EE0CF09-BAAB-4C3A-A442-81D9158AE313}"/>
    <cellStyle name="20% - Cor1 11 2 4" xfId="32444" xr:uid="{DD51DD70-FC56-4D48-A181-C16DA73A645B}"/>
    <cellStyle name="20% - Cor1 11 2 4 2" xfId="46311" xr:uid="{61DCC901-F4FF-4575-8C7B-63AE377143D0}"/>
    <cellStyle name="20% - Cor1 11 2 5" xfId="22512" xr:uid="{B88A490C-C70F-40EA-8FC8-96537161D6A2}"/>
    <cellStyle name="20% - Cor1 11 2 6" xfId="36483" xr:uid="{901CD803-B0AD-42A1-8EE8-79D02F3781A5}"/>
    <cellStyle name="20% - Cor1 11 3" xfId="6681" xr:uid="{00000000-0005-0000-0000-000002000000}"/>
    <cellStyle name="20% - Cor1 11 3 2" xfId="15507" xr:uid="{00000000-0005-0000-0000-000002000000}"/>
    <cellStyle name="20% - Cor1 11 3 3" xfId="24933" xr:uid="{A77F728B-717D-445E-B608-F3A3E04D8938}"/>
    <cellStyle name="20% - Cor1 11 3 4" xfId="38885" xr:uid="{99022CF4-F906-4403-9EDD-C96665C2AEE8}"/>
    <cellStyle name="20% - Cor1 11 4" xfId="11144" xr:uid="{00000000-0005-0000-0000-000002000000}"/>
    <cellStyle name="20% - Cor1 11 4 2" xfId="28664" xr:uid="{630CBD01-0ADC-4F23-AAB0-B6242813E8AC}"/>
    <cellStyle name="20% - Cor1 11 4 3" xfId="42545" xr:uid="{128B8DC8-2DAA-41B1-BBA0-B0FD779B674D}"/>
    <cellStyle name="20% - Cor1 11 5" xfId="31266" xr:uid="{6617E3D9-B861-4BC9-8000-D660C34A2A16}"/>
    <cellStyle name="20% - Cor1 11 5 2" xfId="45133" xr:uid="{ED7F5344-B4C4-4DBC-8808-D9869A719716}"/>
    <cellStyle name="20% - Cor1 11 6" xfId="20614" xr:uid="{7B1CF74D-1377-40DB-AF52-A736AD629E70}"/>
    <cellStyle name="20% - Cor1 11 7" xfId="34648" xr:uid="{A56F3E4A-D103-4D99-BE2F-074A12CB6E6F}"/>
    <cellStyle name="20% - Cor1 12" xfId="2112" xr:uid="{00000000-0005-0000-0000-000003000000}"/>
    <cellStyle name="20% - Cor1 12 2" xfId="4171" xr:uid="{00000000-0005-0000-0000-000003000000}"/>
    <cellStyle name="20% - Cor1 12 2 2" xfId="8571" xr:uid="{00000000-0005-0000-0000-000003000000}"/>
    <cellStyle name="20% - Cor1 12 2 2 2" xfId="17393" xr:uid="{00000000-0005-0000-0000-000003000000}"/>
    <cellStyle name="20% - Cor1 12 2 2 3" xfId="26771" xr:uid="{EBB6AC69-8EFA-48BC-A71D-F5B380B641A4}"/>
    <cellStyle name="20% - Cor1 12 2 2 4" xfId="40727" xr:uid="{ECC4EB32-80F9-4936-B8C5-C3C7BFAD60B6}"/>
    <cellStyle name="20% - Cor1 12 2 3" xfId="13040" xr:uid="{00000000-0005-0000-0000-000003000000}"/>
    <cellStyle name="20% - Cor1 12 2 3 2" xfId="29853" xr:uid="{1AB12134-084D-4391-96AD-67338F9932B7}"/>
    <cellStyle name="20% - Cor1 12 2 3 3" xfId="43727" xr:uid="{EEB2F1CD-34F8-47EB-B007-8BB8E604EC0D}"/>
    <cellStyle name="20% - Cor1 12 2 4" xfId="32445" xr:uid="{38C513BA-1019-4B62-9818-7E454F0D18B3}"/>
    <cellStyle name="20% - Cor1 12 2 4 2" xfId="46312" xr:uid="{8280F373-9098-4E9F-9013-D2CFD3A408F1}"/>
    <cellStyle name="20% - Cor1 12 2 5" xfId="22513" xr:uid="{528581F6-B0F0-4DBB-B89E-CF4A47227F9B}"/>
    <cellStyle name="20% - Cor1 12 2 6" xfId="36484" xr:uid="{079B1A86-6457-4430-BE1A-98CD3881F0FE}"/>
    <cellStyle name="20% - Cor1 12 3" xfId="6682" xr:uid="{00000000-0005-0000-0000-000003000000}"/>
    <cellStyle name="20% - Cor1 12 3 2" xfId="15508" xr:uid="{00000000-0005-0000-0000-000003000000}"/>
    <cellStyle name="20% - Cor1 12 3 3" xfId="24934" xr:uid="{3022FFA5-1A21-423E-AE4C-1EA9B6D25FB2}"/>
    <cellStyle name="20% - Cor1 12 3 4" xfId="38886" xr:uid="{75626E4D-DDFB-4FC4-AAE0-FA2E4AACF90A}"/>
    <cellStyle name="20% - Cor1 12 4" xfId="11145" xr:uid="{00000000-0005-0000-0000-000003000000}"/>
    <cellStyle name="20% - Cor1 12 4 2" xfId="28665" xr:uid="{C9282B56-ACFA-4241-B447-F14E46C6E20B}"/>
    <cellStyle name="20% - Cor1 12 4 3" xfId="42546" xr:uid="{427D9BBF-8367-4AE3-9C69-D45FABB97E96}"/>
    <cellStyle name="20% - Cor1 12 5" xfId="31267" xr:uid="{661E623B-FBB0-4C67-8C67-B63F8A62BC60}"/>
    <cellStyle name="20% - Cor1 12 5 2" xfId="45134" xr:uid="{3AC195D0-E07A-4B98-B8D4-4914E9F08DC4}"/>
    <cellStyle name="20% - Cor1 12 6" xfId="20615" xr:uid="{E5214CEB-90AF-49E0-92F6-009AC0628BCE}"/>
    <cellStyle name="20% - Cor1 12 7" xfId="34649" xr:uid="{519FEB07-6751-4070-88CA-3DB017586B8F}"/>
    <cellStyle name="20% - Cor1 13" xfId="2113" xr:uid="{00000000-0005-0000-0000-000004000000}"/>
    <cellStyle name="20% - Cor1 13 2" xfId="4172" xr:uid="{00000000-0005-0000-0000-000004000000}"/>
    <cellStyle name="20% - Cor1 13 2 2" xfId="8572" xr:uid="{00000000-0005-0000-0000-000004000000}"/>
    <cellStyle name="20% - Cor1 13 2 2 2" xfId="17394" xr:uid="{00000000-0005-0000-0000-000004000000}"/>
    <cellStyle name="20% - Cor1 13 2 2 3" xfId="26772" xr:uid="{66400100-2E96-48DF-98B9-3DAF28FFA3EE}"/>
    <cellStyle name="20% - Cor1 13 2 2 4" xfId="40728" xr:uid="{137551F7-4B45-49E0-96FD-FB99E5ACC4B4}"/>
    <cellStyle name="20% - Cor1 13 2 3" xfId="13041" xr:uid="{00000000-0005-0000-0000-000004000000}"/>
    <cellStyle name="20% - Cor1 13 2 3 2" xfId="29854" xr:uid="{AAC22A8A-E56D-4028-B73A-D99789DBEC58}"/>
    <cellStyle name="20% - Cor1 13 2 3 3" xfId="43728" xr:uid="{DADCD63A-2183-4417-9FEE-27506DC152BE}"/>
    <cellStyle name="20% - Cor1 13 2 4" xfId="32446" xr:uid="{892FAABA-81AD-4CCE-801C-ED491A89F78F}"/>
    <cellStyle name="20% - Cor1 13 2 4 2" xfId="46313" xr:uid="{30726757-B55F-4167-B5C4-CAB1E5ADF2EF}"/>
    <cellStyle name="20% - Cor1 13 2 5" xfId="22514" xr:uid="{EB88611C-DFB1-4041-B98D-32914D2E1A53}"/>
    <cellStyle name="20% - Cor1 13 2 6" xfId="36485" xr:uid="{9D48EAB3-41D3-40F4-B251-6AF1BAFB11BA}"/>
    <cellStyle name="20% - Cor1 13 3" xfId="6683" xr:uid="{00000000-0005-0000-0000-000004000000}"/>
    <cellStyle name="20% - Cor1 13 3 2" xfId="15509" xr:uid="{00000000-0005-0000-0000-000004000000}"/>
    <cellStyle name="20% - Cor1 13 3 3" xfId="24935" xr:uid="{897BAB85-CFAA-4497-A72A-BC75807C640A}"/>
    <cellStyle name="20% - Cor1 13 3 4" xfId="38887" xr:uid="{F8B0AFC4-5646-4DF2-9082-1D80838DE595}"/>
    <cellStyle name="20% - Cor1 13 4" xfId="11146" xr:uid="{00000000-0005-0000-0000-000004000000}"/>
    <cellStyle name="20% - Cor1 13 4 2" xfId="28666" xr:uid="{85B41E30-2CA8-4677-B87B-5CA7E2B44893}"/>
    <cellStyle name="20% - Cor1 13 4 3" xfId="42547" xr:uid="{7500828F-7D94-41CE-A34C-2311A7064958}"/>
    <cellStyle name="20% - Cor1 13 5" xfId="31268" xr:uid="{5D0AE2DA-D1D7-43EA-AE78-725655B269DC}"/>
    <cellStyle name="20% - Cor1 13 5 2" xfId="45135" xr:uid="{C1622C05-053D-4890-B90D-75CD8B363461}"/>
    <cellStyle name="20% - Cor1 13 6" xfId="20616" xr:uid="{A1631416-FA5D-46A3-868C-5E8909C04ECE}"/>
    <cellStyle name="20% - Cor1 13 7" xfId="34650" xr:uid="{37005168-7FAF-40D9-A086-27D8070EA7F8}"/>
    <cellStyle name="20% - Cor1 14" xfId="2114" xr:uid="{00000000-0005-0000-0000-000005000000}"/>
    <cellStyle name="20% - Cor1 14 2" xfId="4173" xr:uid="{00000000-0005-0000-0000-000005000000}"/>
    <cellStyle name="20% - Cor1 14 2 2" xfId="8573" xr:uid="{00000000-0005-0000-0000-000005000000}"/>
    <cellStyle name="20% - Cor1 14 2 2 2" xfId="17395" xr:uid="{00000000-0005-0000-0000-000005000000}"/>
    <cellStyle name="20% - Cor1 14 2 2 3" xfId="26773" xr:uid="{B51F0351-9E0F-4E9C-AA55-DA5F968D2CFB}"/>
    <cellStyle name="20% - Cor1 14 2 2 4" xfId="40729" xr:uid="{1F8966D1-1628-44EA-9628-FA8FFEEDF8C1}"/>
    <cellStyle name="20% - Cor1 14 2 3" xfId="13042" xr:uid="{00000000-0005-0000-0000-000005000000}"/>
    <cellStyle name="20% - Cor1 14 2 3 2" xfId="29855" xr:uid="{2FE952A9-0F20-4C4D-B5D0-9293F71BA83A}"/>
    <cellStyle name="20% - Cor1 14 2 3 3" xfId="43729" xr:uid="{19EF1343-5771-4E0D-87D9-B5256BD9794B}"/>
    <cellStyle name="20% - Cor1 14 2 4" xfId="32447" xr:uid="{BC1A28BF-65DC-4DF7-83B9-B6AF6399F1CC}"/>
    <cellStyle name="20% - Cor1 14 2 4 2" xfId="46314" xr:uid="{E30AA2DF-C021-439C-B562-7CEFDC76D4EB}"/>
    <cellStyle name="20% - Cor1 14 2 5" xfId="22515" xr:uid="{8DEE5759-FD54-475E-BB0E-54F667C5CE6B}"/>
    <cellStyle name="20% - Cor1 14 2 6" xfId="36486" xr:uid="{862EC315-CF1E-499F-B029-35BA9DE8B0FD}"/>
    <cellStyle name="20% - Cor1 14 3" xfId="6684" xr:uid="{00000000-0005-0000-0000-000005000000}"/>
    <cellStyle name="20% - Cor1 14 3 2" xfId="15510" xr:uid="{00000000-0005-0000-0000-000005000000}"/>
    <cellStyle name="20% - Cor1 14 3 3" xfId="24936" xr:uid="{D6F20A87-B4AE-4F83-823C-94F0A0FDDB4D}"/>
    <cellStyle name="20% - Cor1 14 3 4" xfId="38888" xr:uid="{99FA02FA-7E01-49B9-A443-5A29790CEFC0}"/>
    <cellStyle name="20% - Cor1 14 4" xfId="11147" xr:uid="{00000000-0005-0000-0000-000005000000}"/>
    <cellStyle name="20% - Cor1 14 4 2" xfId="28667" xr:uid="{469B7130-041E-4F91-BEB7-2893994967E8}"/>
    <cellStyle name="20% - Cor1 14 4 3" xfId="42548" xr:uid="{264B677D-C146-418D-BF51-9BB47437D88D}"/>
    <cellStyle name="20% - Cor1 14 5" xfId="31269" xr:uid="{C5CA5755-C51E-40C4-8457-9E3B36AEAC39}"/>
    <cellStyle name="20% - Cor1 14 5 2" xfId="45136" xr:uid="{15B79C49-6AB8-4D19-AEB5-267280EBC25A}"/>
    <cellStyle name="20% - Cor1 14 6" xfId="20617" xr:uid="{C8597A79-3AFC-424F-B286-6B042BB08686}"/>
    <cellStyle name="20% - Cor1 14 7" xfId="34651" xr:uid="{E135DF8B-B565-4D43-843F-8888FD87AB5D}"/>
    <cellStyle name="20% - Cor1 15" xfId="2115" xr:uid="{00000000-0005-0000-0000-000006000000}"/>
    <cellStyle name="20% - Cor1 15 2" xfId="4174" xr:uid="{00000000-0005-0000-0000-000006000000}"/>
    <cellStyle name="20% - Cor1 15 2 2" xfId="8574" xr:uid="{00000000-0005-0000-0000-000006000000}"/>
    <cellStyle name="20% - Cor1 15 2 2 2" xfId="17396" xr:uid="{00000000-0005-0000-0000-000006000000}"/>
    <cellStyle name="20% - Cor1 15 2 2 3" xfId="26774" xr:uid="{5D3D79D9-08D7-493B-971D-A239F1508A69}"/>
    <cellStyle name="20% - Cor1 15 2 2 4" xfId="40730" xr:uid="{FC74F013-D9E3-4B0C-8075-E0389B5A5E6F}"/>
    <cellStyle name="20% - Cor1 15 2 3" xfId="13043" xr:uid="{00000000-0005-0000-0000-000006000000}"/>
    <cellStyle name="20% - Cor1 15 2 3 2" xfId="29856" xr:uid="{9FCF055B-EB05-41B6-BE11-A650CA8A31A1}"/>
    <cellStyle name="20% - Cor1 15 2 3 3" xfId="43730" xr:uid="{2EA7401D-5D81-40C0-8343-401159E717AF}"/>
    <cellStyle name="20% - Cor1 15 2 4" xfId="32448" xr:uid="{2C3C9907-1373-41FD-A2E1-8F88804EA3EB}"/>
    <cellStyle name="20% - Cor1 15 2 4 2" xfId="46315" xr:uid="{54EE89CB-B0C8-4A56-8DF0-4397C655E7E3}"/>
    <cellStyle name="20% - Cor1 15 2 5" xfId="22516" xr:uid="{671EFDAC-05DD-4086-9A14-8F6546680ACC}"/>
    <cellStyle name="20% - Cor1 15 2 6" xfId="36487" xr:uid="{6B65F3B6-65D0-46B3-9A04-F02BCD05312A}"/>
    <cellStyle name="20% - Cor1 15 3" xfId="6685" xr:uid="{00000000-0005-0000-0000-000006000000}"/>
    <cellStyle name="20% - Cor1 15 3 2" xfId="15511" xr:uid="{00000000-0005-0000-0000-000006000000}"/>
    <cellStyle name="20% - Cor1 15 3 3" xfId="24937" xr:uid="{172B2386-117E-4110-B28D-70CA43455154}"/>
    <cellStyle name="20% - Cor1 15 3 4" xfId="38889" xr:uid="{40360548-74CF-45BD-9EE8-01D7AE12F1B1}"/>
    <cellStyle name="20% - Cor1 15 4" xfId="11148" xr:uid="{00000000-0005-0000-0000-000006000000}"/>
    <cellStyle name="20% - Cor1 15 4 2" xfId="28668" xr:uid="{EFDA76AF-1F3E-4023-8656-F16E5534F740}"/>
    <cellStyle name="20% - Cor1 15 4 3" xfId="42549" xr:uid="{0943DE59-DEFC-4938-902B-DD3774F67185}"/>
    <cellStyle name="20% - Cor1 15 5" xfId="31270" xr:uid="{1EECE5A0-703A-4AB9-86AE-02EBD4D1E7E7}"/>
    <cellStyle name="20% - Cor1 15 5 2" xfId="45137" xr:uid="{920E23D3-B895-4006-918E-ECF35CA96A32}"/>
    <cellStyle name="20% - Cor1 15 6" xfId="20618" xr:uid="{67F91B0C-FEB2-44FA-979A-1CDB83DD4B20}"/>
    <cellStyle name="20% - Cor1 15 7" xfId="34652" xr:uid="{AC880286-C5E5-4C48-B2E7-BB242DC9F4C3}"/>
    <cellStyle name="20% - Cor1 16" xfId="2116" xr:uid="{00000000-0005-0000-0000-000007000000}"/>
    <cellStyle name="20% - Cor1 16 2" xfId="4175" xr:uid="{00000000-0005-0000-0000-000007000000}"/>
    <cellStyle name="20% - Cor1 16 2 2" xfId="8575" xr:uid="{00000000-0005-0000-0000-000007000000}"/>
    <cellStyle name="20% - Cor1 16 2 2 2" xfId="17397" xr:uid="{00000000-0005-0000-0000-000007000000}"/>
    <cellStyle name="20% - Cor1 16 2 2 3" xfId="26775" xr:uid="{CF164B0A-8C77-42EA-B7CB-E1C3EA71FE52}"/>
    <cellStyle name="20% - Cor1 16 2 2 4" xfId="40731" xr:uid="{D99D6130-E6AF-46D5-A601-13FB9B186C0D}"/>
    <cellStyle name="20% - Cor1 16 2 3" xfId="13044" xr:uid="{00000000-0005-0000-0000-000007000000}"/>
    <cellStyle name="20% - Cor1 16 2 3 2" xfId="29857" xr:uid="{922ACB13-5EC3-4F01-9A1E-94245165CB58}"/>
    <cellStyle name="20% - Cor1 16 2 3 3" xfId="43731" xr:uid="{B54C1C9A-719E-48C1-95E8-197A6CC5D3D4}"/>
    <cellStyle name="20% - Cor1 16 2 4" xfId="32449" xr:uid="{267F48D8-E9CB-425F-96BA-0ADBDBC9B4C5}"/>
    <cellStyle name="20% - Cor1 16 2 4 2" xfId="46316" xr:uid="{C5B83141-4A49-4955-B252-451DCD07CC17}"/>
    <cellStyle name="20% - Cor1 16 2 5" xfId="22517" xr:uid="{D4C6E52A-DA38-43DF-A5CC-D2CA15BB3F0A}"/>
    <cellStyle name="20% - Cor1 16 2 6" xfId="36488" xr:uid="{E5BE9209-0CDD-41E9-9220-E1A9D3DA2025}"/>
    <cellStyle name="20% - Cor1 16 3" xfId="6686" xr:uid="{00000000-0005-0000-0000-000007000000}"/>
    <cellStyle name="20% - Cor1 16 3 2" xfId="15512" xr:uid="{00000000-0005-0000-0000-000007000000}"/>
    <cellStyle name="20% - Cor1 16 3 3" xfId="24938" xr:uid="{1B0F0995-C75F-44B1-9074-752732C700A0}"/>
    <cellStyle name="20% - Cor1 16 3 4" xfId="38890" xr:uid="{F6EFF78B-E173-456A-91EB-52E5037A69E3}"/>
    <cellStyle name="20% - Cor1 16 4" xfId="11149" xr:uid="{00000000-0005-0000-0000-000007000000}"/>
    <cellStyle name="20% - Cor1 16 4 2" xfId="28669" xr:uid="{E71B6549-6B2B-4665-801A-E57A2800A13C}"/>
    <cellStyle name="20% - Cor1 16 4 3" xfId="42550" xr:uid="{66CCA43B-6C42-4819-9E85-84C6E7321179}"/>
    <cellStyle name="20% - Cor1 16 5" xfId="31271" xr:uid="{D701BC50-0120-4C5D-918A-0221D4247E36}"/>
    <cellStyle name="20% - Cor1 16 5 2" xfId="45138" xr:uid="{384683EC-47EA-4565-857F-0B075EDD66DA}"/>
    <cellStyle name="20% - Cor1 16 6" xfId="20619" xr:uid="{80238BE1-709D-4E7C-A50A-1A4C7E1D7822}"/>
    <cellStyle name="20% - Cor1 16 7" xfId="34653" xr:uid="{D3EFF941-65A0-49B5-AD5A-42C98CBADD1B}"/>
    <cellStyle name="20% - Cor1 17" xfId="2117" xr:uid="{00000000-0005-0000-0000-000008000000}"/>
    <cellStyle name="20% - Cor1 17 2" xfId="4176" xr:uid="{00000000-0005-0000-0000-000008000000}"/>
    <cellStyle name="20% - Cor1 17 2 2" xfId="8576" xr:uid="{00000000-0005-0000-0000-000008000000}"/>
    <cellStyle name="20% - Cor1 17 2 2 2" xfId="17398" xr:uid="{00000000-0005-0000-0000-000008000000}"/>
    <cellStyle name="20% - Cor1 17 2 2 3" xfId="26776" xr:uid="{5579631E-EC1A-4D34-9228-3471A2518B1D}"/>
    <cellStyle name="20% - Cor1 17 2 2 4" xfId="40732" xr:uid="{F319D853-8A70-4EAF-96CE-994F1A8BE603}"/>
    <cellStyle name="20% - Cor1 17 2 3" xfId="13045" xr:uid="{00000000-0005-0000-0000-000008000000}"/>
    <cellStyle name="20% - Cor1 17 2 3 2" xfId="29858" xr:uid="{927C7B5C-ADCB-4AA7-8F21-21AEDD399734}"/>
    <cellStyle name="20% - Cor1 17 2 3 3" xfId="43732" xr:uid="{1C71339E-696E-4BD4-AA1E-19B6CB8598B1}"/>
    <cellStyle name="20% - Cor1 17 2 4" xfId="32450" xr:uid="{8AB0B43C-B6CB-44ED-B459-FAD444D6DA17}"/>
    <cellStyle name="20% - Cor1 17 2 4 2" xfId="46317" xr:uid="{436FB492-EE9C-4AC6-94C9-DAAF8BFD5576}"/>
    <cellStyle name="20% - Cor1 17 2 5" xfId="22518" xr:uid="{53C71D74-FA5D-4916-97A6-045ED8DF122E}"/>
    <cellStyle name="20% - Cor1 17 2 6" xfId="36489" xr:uid="{48377969-A3AB-4396-A312-72EAE4D37487}"/>
    <cellStyle name="20% - Cor1 17 3" xfId="6687" xr:uid="{00000000-0005-0000-0000-000008000000}"/>
    <cellStyle name="20% - Cor1 17 3 2" xfId="15513" xr:uid="{00000000-0005-0000-0000-000008000000}"/>
    <cellStyle name="20% - Cor1 17 3 3" xfId="24939" xr:uid="{B448BD3F-3765-4291-A9AC-CA407D89BD14}"/>
    <cellStyle name="20% - Cor1 17 3 4" xfId="38891" xr:uid="{E1CE3A36-C8F9-493E-A5CF-2C62CD047210}"/>
    <cellStyle name="20% - Cor1 17 4" xfId="11150" xr:uid="{00000000-0005-0000-0000-000008000000}"/>
    <cellStyle name="20% - Cor1 17 4 2" xfId="28670" xr:uid="{D16D492C-962E-4A91-90C0-D5F19B8EB2EB}"/>
    <cellStyle name="20% - Cor1 17 4 3" xfId="42551" xr:uid="{199B200C-21AF-440A-BA29-290936FBC469}"/>
    <cellStyle name="20% - Cor1 17 5" xfId="31272" xr:uid="{E6FF6FEB-FE12-4A74-B448-1C4440E62CAB}"/>
    <cellStyle name="20% - Cor1 17 5 2" xfId="45139" xr:uid="{F4042991-8DE4-417C-B325-1DEDE3164453}"/>
    <cellStyle name="20% - Cor1 17 6" xfId="20620" xr:uid="{88F2D94D-32D1-40E8-8074-57AA51F1035E}"/>
    <cellStyle name="20% - Cor1 17 7" xfId="34654" xr:uid="{B620C0F1-0195-4568-B7C1-9F1F7BD86071}"/>
    <cellStyle name="20% - Cor1 18" xfId="2118" xr:uid="{00000000-0005-0000-0000-000009000000}"/>
    <cellStyle name="20% - Cor1 18 2" xfId="4177" xr:uid="{00000000-0005-0000-0000-000009000000}"/>
    <cellStyle name="20% - Cor1 18 2 2" xfId="8577" xr:uid="{00000000-0005-0000-0000-000009000000}"/>
    <cellStyle name="20% - Cor1 18 2 2 2" xfId="17399" xr:uid="{00000000-0005-0000-0000-000009000000}"/>
    <cellStyle name="20% - Cor1 18 2 2 3" xfId="26777" xr:uid="{C1D68C49-32E3-4252-AB74-B63B055E8736}"/>
    <cellStyle name="20% - Cor1 18 2 2 4" xfId="40733" xr:uid="{01B4D287-DFCC-424F-B24E-D30BCCBEAAE1}"/>
    <cellStyle name="20% - Cor1 18 2 3" xfId="13046" xr:uid="{00000000-0005-0000-0000-000009000000}"/>
    <cellStyle name="20% - Cor1 18 2 3 2" xfId="29859" xr:uid="{FAF676EF-1111-4C81-9DBE-24BEB007FB43}"/>
    <cellStyle name="20% - Cor1 18 2 3 3" xfId="43733" xr:uid="{911AC434-E13F-4024-9446-09D9489585B1}"/>
    <cellStyle name="20% - Cor1 18 2 4" xfId="32451" xr:uid="{F3F2923B-8936-4177-BFFE-86080D9DEC29}"/>
    <cellStyle name="20% - Cor1 18 2 4 2" xfId="46318" xr:uid="{47D1A6F6-A00E-4DE8-8F0C-696336CE35FD}"/>
    <cellStyle name="20% - Cor1 18 2 5" xfId="22519" xr:uid="{18DE47BF-4D7F-4D5E-A2B4-3FFC3226BF19}"/>
    <cellStyle name="20% - Cor1 18 2 6" xfId="36490" xr:uid="{174984B4-FE6B-433F-BA94-5AEDB07CD190}"/>
    <cellStyle name="20% - Cor1 18 3" xfId="6688" xr:uid="{00000000-0005-0000-0000-000009000000}"/>
    <cellStyle name="20% - Cor1 18 3 2" xfId="15514" xr:uid="{00000000-0005-0000-0000-000009000000}"/>
    <cellStyle name="20% - Cor1 18 3 3" xfId="24940" xr:uid="{920C71E7-FD19-4CF8-9BBC-AD95E7510E89}"/>
    <cellStyle name="20% - Cor1 18 3 4" xfId="38892" xr:uid="{350512AF-468A-44E2-B6EE-0A0142CE6141}"/>
    <cellStyle name="20% - Cor1 18 4" xfId="11151" xr:uid="{00000000-0005-0000-0000-000009000000}"/>
    <cellStyle name="20% - Cor1 18 4 2" xfId="28671" xr:uid="{87B22A90-0954-4B4B-8669-C2C2548420E4}"/>
    <cellStyle name="20% - Cor1 18 4 3" xfId="42552" xr:uid="{760C82D9-ED1E-4BD8-8BDD-9E20D8C3EEA6}"/>
    <cellStyle name="20% - Cor1 18 5" xfId="31273" xr:uid="{5417504A-93E3-400F-B229-7245EC68587C}"/>
    <cellStyle name="20% - Cor1 18 5 2" xfId="45140" xr:uid="{1B32744C-8962-45FD-A56B-E5149E341122}"/>
    <cellStyle name="20% - Cor1 18 6" xfId="20621" xr:uid="{A285E3FE-5E6A-487E-B98E-4CA8F6F39D4E}"/>
    <cellStyle name="20% - Cor1 18 7" xfId="34655" xr:uid="{403900B9-BFD6-406A-A920-CF8100C41278}"/>
    <cellStyle name="20% - Cor1 19" xfId="2119" xr:uid="{00000000-0005-0000-0000-00000A000000}"/>
    <cellStyle name="20% - Cor1 2" xfId="130" xr:uid="{00000000-0005-0000-0000-000030000000}"/>
    <cellStyle name="20% - Cor1 2 10" xfId="33848" xr:uid="{85476D5A-1E0A-488E-BE50-D7E09598CDC5}"/>
    <cellStyle name="20% - Cor1 2 2" xfId="144" xr:uid="{00000000-0005-0000-0000-000031000000}"/>
    <cellStyle name="20% - Cor1 2 2 2" xfId="2121" xr:uid="{00000000-0005-0000-0000-00000C000000}"/>
    <cellStyle name="20% - Cor1 2 2 2 2" xfId="4179" xr:uid="{00000000-0005-0000-0000-00000C000000}"/>
    <cellStyle name="20% - Cor1 2 2 2 2 2" xfId="8579" xr:uid="{00000000-0005-0000-0000-00000C000000}"/>
    <cellStyle name="20% - Cor1 2 2 2 2 2 2" xfId="17401" xr:uid="{00000000-0005-0000-0000-00000C000000}"/>
    <cellStyle name="20% - Cor1 2 2 2 2 2 3" xfId="26779" xr:uid="{4CCBF3D4-2AA1-41C3-A949-35593AD996DC}"/>
    <cellStyle name="20% - Cor1 2 2 2 2 2 4" xfId="40735" xr:uid="{614017EA-63BD-4A83-9594-E10498AC461B}"/>
    <cellStyle name="20% - Cor1 2 2 2 2 3" xfId="13048" xr:uid="{00000000-0005-0000-0000-00000C000000}"/>
    <cellStyle name="20% - Cor1 2 2 2 2 4" xfId="22521" xr:uid="{E25C07B8-9283-4057-97B9-3BA9ED1FC76A}"/>
    <cellStyle name="20% - Cor1 2 2 2 2 5" xfId="36492" xr:uid="{D2B9520D-F898-40B1-A96B-C9CA7BBC8D9B}"/>
    <cellStyle name="20% - Cor1 2 2 2 3" xfId="6690" xr:uid="{00000000-0005-0000-0000-00000C000000}"/>
    <cellStyle name="20% - Cor1 2 2 2 3 2" xfId="15516" xr:uid="{00000000-0005-0000-0000-00000C000000}"/>
    <cellStyle name="20% - Cor1 2 2 2 3 3" xfId="24942" xr:uid="{87E53970-8B7A-4CC0-8352-872EED0F136D}"/>
    <cellStyle name="20% - Cor1 2 2 2 3 4" xfId="38894" xr:uid="{85845B64-F43E-428D-A306-851CA692299D}"/>
    <cellStyle name="20% - Cor1 2 2 2 4" xfId="11153" xr:uid="{00000000-0005-0000-0000-00000C000000}"/>
    <cellStyle name="20% - Cor1 2 2 2 4 2" xfId="28673" xr:uid="{77681EAE-DA4E-4B9C-ACEC-116784357DB9}"/>
    <cellStyle name="20% - Cor1 2 2 2 4 3" xfId="42554" xr:uid="{00D540C6-C66B-40C5-B24D-90CD2AF7E5EE}"/>
    <cellStyle name="20% - Cor1 2 2 2 5" xfId="31275" xr:uid="{0E1F2310-2CE2-4D70-8C59-C383BE3BB082}"/>
    <cellStyle name="20% - Cor1 2 2 2 5 2" xfId="45142" xr:uid="{628F4FCE-1BB2-4AA5-B446-40767C14166C}"/>
    <cellStyle name="20% - Cor1 2 2 2 6" xfId="20623" xr:uid="{400F65FB-737B-45CE-9A3D-F48D5AB07386}"/>
    <cellStyle name="20% - Cor1 2 2 2 7" xfId="34657" xr:uid="{DD914747-A273-4EEA-A09F-97B2048F27F6}"/>
    <cellStyle name="20% - Cor1 2 2 3" xfId="1725" xr:uid="{00000000-0005-0000-0000-00000E000000}"/>
    <cellStyle name="20% - Cor1 2 2 3 2" xfId="6527" xr:uid="{00000000-0005-0000-0000-00000E000000}"/>
    <cellStyle name="20% - Cor1 2 2 3 2 2" xfId="15358" xr:uid="{00000000-0005-0000-0000-00000E000000}"/>
    <cellStyle name="20% - Cor1 2 2 3 2 3" xfId="24793" xr:uid="{773A4DA0-588D-41FE-82D5-8DC3B70D636C}"/>
    <cellStyle name="20% - Cor1 2 2 3 2 4" xfId="38747" xr:uid="{240A5B8F-27B3-4C94-9139-340CC860E438}"/>
    <cellStyle name="20% - Cor1 2 2 3 3" xfId="10972" xr:uid="{00000000-0005-0000-0000-00000E000000}"/>
    <cellStyle name="20% - Cor1 2 2 3 3 2" xfId="29861" xr:uid="{6EBE6261-279A-4A22-A9FE-8D87E6B0FECA}"/>
    <cellStyle name="20% - Cor1 2 2 3 3 3" xfId="43735" xr:uid="{9022B51F-7C54-482C-BC4C-A673690E1D31}"/>
    <cellStyle name="20% - Cor1 2 2 3 4" xfId="32453" xr:uid="{B17D8596-D940-473D-BB52-9502417FF6F5}"/>
    <cellStyle name="20% - Cor1 2 2 3 4 2" xfId="46320" xr:uid="{969AC4B1-8D8F-4D43-9997-730B77E5E7DE}"/>
    <cellStyle name="20% - Cor1 2 2 3 5" xfId="20382" xr:uid="{60AC166C-C2A6-4C41-B56C-CA8F686AED0C}"/>
    <cellStyle name="20% - Cor1 2 2 3 6" xfId="34511" xr:uid="{08400ED3-A7DD-49FA-AC39-8D8A1DD34C0E}"/>
    <cellStyle name="20% - Cor1 2 2 4" xfId="4011" xr:uid="{00000000-0005-0000-0000-00000E000000}"/>
    <cellStyle name="20% - Cor1 2 2 4 2" xfId="8415" xr:uid="{00000000-0005-0000-0000-00000E000000}"/>
    <cellStyle name="20% - Cor1 2 2 4 2 2" xfId="17237" xr:uid="{00000000-0005-0000-0000-00000E000000}"/>
    <cellStyle name="20% - Cor1 2 2 4 2 3" xfId="26618" xr:uid="{E0E6D5F4-60AF-4418-8369-A77C76687271}"/>
    <cellStyle name="20% - Cor1 2 2 4 2 4" xfId="40572" xr:uid="{333E6C98-D484-42FA-9EB5-DAF516B3B0F9}"/>
    <cellStyle name="20% - Cor1 2 2 4 3" xfId="12886" xr:uid="{00000000-0005-0000-0000-00000E000000}"/>
    <cellStyle name="20% - Cor1 2 2 4 4" xfId="22358" xr:uid="{77C7E48D-C8EB-489E-B868-FEEFCB6363A6}"/>
    <cellStyle name="20% - Cor1 2 2 4 5" xfId="36331" xr:uid="{C4C3C9BC-41DB-4414-82BD-B7A13A518AFC}"/>
    <cellStyle name="20% - Cor1 2 2 5" xfId="28439" xr:uid="{A9601BA1-C597-49C5-9C8E-D80C689B5EBB}"/>
    <cellStyle name="20% - Cor1 2 2 5 2" xfId="42409" xr:uid="{D15F35EC-1932-42B8-A965-84BEE90EA1EA}"/>
    <cellStyle name="20% - Cor1 2 2 6" xfId="31132" xr:uid="{B86E17DF-88C7-404D-97C3-E10797D11E32}"/>
    <cellStyle name="20% - Cor1 2 2 6 2" xfId="44981" xr:uid="{33FE2D55-895D-461C-A4AB-E6A88B84CC50}"/>
    <cellStyle name="20% - Cor1 2 3" xfId="2120" xr:uid="{00000000-0005-0000-0000-00000B000000}"/>
    <cellStyle name="20% - Cor1 2 3 2" xfId="4178" xr:uid="{00000000-0005-0000-0000-00000B000000}"/>
    <cellStyle name="20% - Cor1 2 3 2 2" xfId="8578" xr:uid="{00000000-0005-0000-0000-00000B000000}"/>
    <cellStyle name="20% - Cor1 2 3 2 2 2" xfId="17400" xr:uid="{00000000-0005-0000-0000-00000B000000}"/>
    <cellStyle name="20% - Cor1 2 3 2 2 3" xfId="26778" xr:uid="{04546BE5-7F3E-4F9B-9E4E-7E7C2EE323B3}"/>
    <cellStyle name="20% - Cor1 2 3 2 2 4" xfId="40734" xr:uid="{B0C279D2-9C95-4117-86D6-1DA602F7306D}"/>
    <cellStyle name="20% - Cor1 2 3 2 3" xfId="13047" xr:uid="{00000000-0005-0000-0000-00000B000000}"/>
    <cellStyle name="20% - Cor1 2 3 2 4" xfId="22520" xr:uid="{B12734A3-F1B6-45BC-9546-E7503F7D60B0}"/>
    <cellStyle name="20% - Cor1 2 3 2 5" xfId="36491" xr:uid="{7780550F-6BC2-4EA7-9E41-AC16996B8D2F}"/>
    <cellStyle name="20% - Cor1 2 3 3" xfId="6689" xr:uid="{00000000-0005-0000-0000-00000B000000}"/>
    <cellStyle name="20% - Cor1 2 3 3 2" xfId="15515" xr:uid="{00000000-0005-0000-0000-00000B000000}"/>
    <cellStyle name="20% - Cor1 2 3 3 3" xfId="24941" xr:uid="{D4B56E0A-4306-4631-BF24-E27B82518A33}"/>
    <cellStyle name="20% - Cor1 2 3 3 4" xfId="38893" xr:uid="{C848ABE0-2B28-437F-BAD3-95FF49756E65}"/>
    <cellStyle name="20% - Cor1 2 3 4" xfId="11152" xr:uid="{00000000-0005-0000-0000-00000B000000}"/>
    <cellStyle name="20% - Cor1 2 3 4 2" xfId="28672" xr:uid="{FE38685D-DE12-4121-A3D1-195847E80532}"/>
    <cellStyle name="20% - Cor1 2 3 4 3" xfId="42553" xr:uid="{32B8D592-A1A4-4924-B0B6-62DD272F2A09}"/>
    <cellStyle name="20% - Cor1 2 3 5" xfId="31274" xr:uid="{5312D3D9-4EC7-416A-8D15-07CF0CCDBE85}"/>
    <cellStyle name="20% - Cor1 2 3 5 2" xfId="45141" xr:uid="{E6CF6DD3-AAE7-4F5A-92FA-F0135681D848}"/>
    <cellStyle name="20% - Cor1 2 3 6" xfId="20622" xr:uid="{8CCDE2BC-1CAF-4B49-8C4A-0415DD97E9B2}"/>
    <cellStyle name="20% - Cor1 2 3 7" xfId="34656" xr:uid="{9896A747-778C-4374-B0D9-EA4888DEA0E8}"/>
    <cellStyle name="20% - Cor1 2 4" xfId="1631" xr:uid="{00000000-0005-0000-0000-00000D000000}"/>
    <cellStyle name="20% - Cor1 2 4 2" xfId="6449" xr:uid="{00000000-0005-0000-0000-00000D000000}"/>
    <cellStyle name="20% - Cor1 2 4 2 2" xfId="15280" xr:uid="{00000000-0005-0000-0000-00000D000000}"/>
    <cellStyle name="20% - Cor1 2 4 2 3" xfId="24715" xr:uid="{B9BD16D3-4443-4DE8-9105-A229709C294F}"/>
    <cellStyle name="20% - Cor1 2 4 2 4" xfId="38669" xr:uid="{3A8574F4-B0AF-47CE-AE87-1DFB49FB1292}"/>
    <cellStyle name="20% - Cor1 2 4 3" xfId="10890" xr:uid="{00000000-0005-0000-0000-00000D000000}"/>
    <cellStyle name="20% - Cor1 2 4 3 2" xfId="29860" xr:uid="{E8F2BD99-D972-4B56-A7EC-6A5BBD1B84B8}"/>
    <cellStyle name="20% - Cor1 2 4 3 3" xfId="43734" xr:uid="{C99E7E73-F53A-4B6A-B370-47B48A952F63}"/>
    <cellStyle name="20% - Cor1 2 4 4" xfId="32452" xr:uid="{BB4E0D20-AB1B-4591-8865-9240BE0DB481}"/>
    <cellStyle name="20% - Cor1 2 4 4 2" xfId="46319" xr:uid="{7C0B7407-5F52-46EB-941C-D27F9714F09D}"/>
    <cellStyle name="20% - Cor1 2 4 5" xfId="20304" xr:uid="{EE0CB301-7B4E-4EC1-9AF1-1B7CEC1A2D01}"/>
    <cellStyle name="20% - Cor1 2 4 6" xfId="34433" xr:uid="{1AA0140C-DEA9-4E35-97C2-5016D0FBB6E1}"/>
    <cellStyle name="20% - Cor1 2 5" xfId="3930" xr:uid="{00000000-0005-0000-0000-00000D000000}"/>
    <cellStyle name="20% - Cor1 2 5 2" xfId="8336" xr:uid="{00000000-0005-0000-0000-00000D000000}"/>
    <cellStyle name="20% - Cor1 2 5 2 2" xfId="17158" xr:uid="{00000000-0005-0000-0000-00000D000000}"/>
    <cellStyle name="20% - Cor1 2 5 2 3" xfId="26539" xr:uid="{B1FFBF46-C8CC-4575-B83F-AE4D05E42B31}"/>
    <cellStyle name="20% - Cor1 2 5 2 4" xfId="40493" xr:uid="{A1CEC8FE-419D-46B3-8004-E8071E7305A6}"/>
    <cellStyle name="20% - Cor1 2 5 3" xfId="12807" xr:uid="{00000000-0005-0000-0000-00000D000000}"/>
    <cellStyle name="20% - Cor1 2 5 4" xfId="22279" xr:uid="{973F10AC-B101-48FD-92B9-8B866B7D2378}"/>
    <cellStyle name="20% - Cor1 2 5 5" xfId="36252" xr:uid="{E5914ED9-179A-4E32-81F2-D2A718696750}"/>
    <cellStyle name="20% - Cor1 2 6" xfId="5825" xr:uid="{00000000-0005-0000-0000-000030000000}"/>
    <cellStyle name="20% - Cor1 2 6 2" xfId="14666" xr:uid="{00000000-0005-0000-0000-000030000000}"/>
    <cellStyle name="20% - Cor1 2 6 3" xfId="24139" xr:uid="{53737C2F-EAB0-4BAF-8095-C7D4B74CA1A2}"/>
    <cellStyle name="20% - Cor1 2 6 4" xfId="38093" xr:uid="{E4A368C5-BA6F-4BD9-A937-EA8ED31B3769}"/>
    <cellStyle name="20% - Cor1 2 7" xfId="10204" xr:uid="{00000000-0005-0000-0000-000030000000}"/>
    <cellStyle name="20% - Cor1 2 7 2" xfId="28361" xr:uid="{44624119-6A2E-4BC8-80CD-0713F4E25F28}"/>
    <cellStyle name="20% - Cor1 2 7 3" xfId="42331" xr:uid="{228FCD73-6D65-4DD5-BA79-72EFD0F2E490}"/>
    <cellStyle name="20% - Cor1 2 8" xfId="31054" xr:uid="{E3C57DF9-502D-46E9-AB24-CDD2B7EEE262}"/>
    <cellStyle name="20% - Cor1 2 8 2" xfId="44903" xr:uid="{BDD9B538-2E93-44FE-8BF5-95BE2FB61FBB}"/>
    <cellStyle name="20% - Cor1 2 9" xfId="19673" xr:uid="{65472A9C-BC62-44CF-A8EA-CA7A5A0FC224}"/>
    <cellStyle name="20% - Cor1 20" xfId="2122" xr:uid="{00000000-0005-0000-0000-00000D000000}"/>
    <cellStyle name="20% - Cor1 20 2" xfId="4180" xr:uid="{00000000-0005-0000-0000-00000D000000}"/>
    <cellStyle name="20% - Cor1 20 2 2" xfId="8580" xr:uid="{00000000-0005-0000-0000-00000D000000}"/>
    <cellStyle name="20% - Cor1 20 2 2 2" xfId="17402" xr:uid="{00000000-0005-0000-0000-00000D000000}"/>
    <cellStyle name="20% - Cor1 20 2 2 3" xfId="26780" xr:uid="{2804937E-EE00-43BB-88AE-7FA5FD0B956A}"/>
    <cellStyle name="20% - Cor1 20 2 2 4" xfId="40736" xr:uid="{D0BA38F5-87E0-42EC-859A-C3466F8606A9}"/>
    <cellStyle name="20% - Cor1 20 2 3" xfId="13049" xr:uid="{00000000-0005-0000-0000-00000D000000}"/>
    <cellStyle name="20% - Cor1 20 2 3 2" xfId="29862" xr:uid="{730B213B-4003-47FC-9270-C59266E7C5C4}"/>
    <cellStyle name="20% - Cor1 20 2 3 3" xfId="43736" xr:uid="{DDD144E8-316B-42EB-A797-139CDC55AD4D}"/>
    <cellStyle name="20% - Cor1 20 2 4" xfId="32454" xr:uid="{7D3FA7CB-F4A0-4500-B49F-1592E24C5F44}"/>
    <cellStyle name="20% - Cor1 20 2 4 2" xfId="46321" xr:uid="{2F0FFC5E-E0E9-440F-877C-C7B89BA0D0E8}"/>
    <cellStyle name="20% - Cor1 20 2 5" xfId="22522" xr:uid="{3C92A87B-0AC2-4329-B651-070DAB026CAB}"/>
    <cellStyle name="20% - Cor1 20 2 6" xfId="36493" xr:uid="{C9973351-F47D-4034-8463-A547F8CE8E30}"/>
    <cellStyle name="20% - Cor1 20 3" xfId="6691" xr:uid="{00000000-0005-0000-0000-00000D000000}"/>
    <cellStyle name="20% - Cor1 20 3 2" xfId="15517" xr:uid="{00000000-0005-0000-0000-00000D000000}"/>
    <cellStyle name="20% - Cor1 20 3 3" xfId="24943" xr:uid="{21A8FD93-12C9-4436-A7F1-6B8E542CF9AD}"/>
    <cellStyle name="20% - Cor1 20 3 4" xfId="38895" xr:uid="{F2274FD5-1980-41EC-AF2F-F09531A136B6}"/>
    <cellStyle name="20% - Cor1 20 4" xfId="11154" xr:uid="{00000000-0005-0000-0000-00000D000000}"/>
    <cellStyle name="20% - Cor1 20 4 2" xfId="28674" xr:uid="{F610ABEC-5980-46A1-852F-7FC5A919A347}"/>
    <cellStyle name="20% - Cor1 20 4 3" xfId="42555" xr:uid="{D696A988-8F95-4F81-9188-38355EB7BF06}"/>
    <cellStyle name="20% - Cor1 20 5" xfId="31276" xr:uid="{11CDA520-070F-460A-95E7-443CC95E204F}"/>
    <cellStyle name="20% - Cor1 20 5 2" xfId="45143" xr:uid="{3C7846DA-81A8-4D9F-A68C-FF3F99429E4E}"/>
    <cellStyle name="20% - Cor1 20 6" xfId="20624" xr:uid="{8CCC1857-2140-4BA4-B353-2F379DFC6211}"/>
    <cellStyle name="20% - Cor1 20 7" xfId="34658" xr:uid="{BE1B7131-A668-4ABA-92A1-2FBA208FCC43}"/>
    <cellStyle name="20% - Cor1 21" xfId="2123" xr:uid="{00000000-0005-0000-0000-00000E000000}"/>
    <cellStyle name="20% - Cor1 21 2" xfId="4181" xr:uid="{00000000-0005-0000-0000-00000E000000}"/>
    <cellStyle name="20% - Cor1 21 2 2" xfId="8581" xr:uid="{00000000-0005-0000-0000-00000E000000}"/>
    <cellStyle name="20% - Cor1 21 2 2 2" xfId="17403" xr:uid="{00000000-0005-0000-0000-00000E000000}"/>
    <cellStyle name="20% - Cor1 21 2 2 3" xfId="26781" xr:uid="{187B0503-4DF1-4C3E-99B2-4BC216BE1933}"/>
    <cellStyle name="20% - Cor1 21 2 2 4" xfId="40737" xr:uid="{8D13E8DE-8B6E-4092-B43E-3FBFC3DEE371}"/>
    <cellStyle name="20% - Cor1 21 2 3" xfId="13050" xr:uid="{00000000-0005-0000-0000-00000E000000}"/>
    <cellStyle name="20% - Cor1 21 2 3 2" xfId="29863" xr:uid="{9D01B666-3242-4D5C-80EA-90E1D0A00849}"/>
    <cellStyle name="20% - Cor1 21 2 3 3" xfId="43737" xr:uid="{99D3A813-E2AB-4CB3-9EFA-4B38B7461FD5}"/>
    <cellStyle name="20% - Cor1 21 2 4" xfId="32455" xr:uid="{604C90B7-FF13-4DF5-9B8E-B4A91B864EF5}"/>
    <cellStyle name="20% - Cor1 21 2 4 2" xfId="46322" xr:uid="{9718A0EC-105C-4FD6-929B-D4F3395DDC1B}"/>
    <cellStyle name="20% - Cor1 21 2 5" xfId="22523" xr:uid="{4AD8F4C9-DE25-4CA7-BD8C-9B8C37935BAD}"/>
    <cellStyle name="20% - Cor1 21 2 6" xfId="36494" xr:uid="{FBD3952F-E0B9-451C-AC14-6FD2CB16161C}"/>
    <cellStyle name="20% - Cor1 21 3" xfId="6692" xr:uid="{00000000-0005-0000-0000-00000E000000}"/>
    <cellStyle name="20% - Cor1 21 3 2" xfId="15518" xr:uid="{00000000-0005-0000-0000-00000E000000}"/>
    <cellStyle name="20% - Cor1 21 3 3" xfId="24944" xr:uid="{AAA218C9-5757-499D-8275-F50FAEAC28A8}"/>
    <cellStyle name="20% - Cor1 21 3 4" xfId="38896" xr:uid="{F2FA515B-C441-4505-84BF-6DE40894CD54}"/>
    <cellStyle name="20% - Cor1 21 4" xfId="11155" xr:uid="{00000000-0005-0000-0000-00000E000000}"/>
    <cellStyle name="20% - Cor1 21 4 2" xfId="28675" xr:uid="{0264A343-E222-4E38-AB6F-7F4DDAA78E7C}"/>
    <cellStyle name="20% - Cor1 21 4 3" xfId="42556" xr:uid="{23CAAE41-2DC4-4C0D-BAB4-26AB1177186C}"/>
    <cellStyle name="20% - Cor1 21 5" xfId="31277" xr:uid="{0DE11541-AE66-4903-AFD0-34632E834257}"/>
    <cellStyle name="20% - Cor1 21 5 2" xfId="45144" xr:uid="{A0A5EBC0-42AF-4C9B-A1A2-80344BA82D26}"/>
    <cellStyle name="20% - Cor1 21 6" xfId="20625" xr:uid="{ADBBF9AD-5111-41FE-A3E6-D2F72B2A301D}"/>
    <cellStyle name="20% - Cor1 21 7" xfId="34659" xr:uid="{5A000F46-62CE-4832-990E-281457BDE41F}"/>
    <cellStyle name="20% - Cor1 22" xfId="2124" xr:uid="{00000000-0005-0000-0000-00000F000000}"/>
    <cellStyle name="20% - Cor1 22 2" xfId="4182" xr:uid="{00000000-0005-0000-0000-00000F000000}"/>
    <cellStyle name="20% - Cor1 22 2 2" xfId="8582" xr:uid="{00000000-0005-0000-0000-00000F000000}"/>
    <cellStyle name="20% - Cor1 22 2 2 2" xfId="17404" xr:uid="{00000000-0005-0000-0000-00000F000000}"/>
    <cellStyle name="20% - Cor1 22 2 2 3" xfId="26782" xr:uid="{89E0C0A1-7BC2-4725-9AF6-BC272157272D}"/>
    <cellStyle name="20% - Cor1 22 2 2 4" xfId="40738" xr:uid="{839855F3-6D46-4F08-9352-79F6E8948E54}"/>
    <cellStyle name="20% - Cor1 22 2 3" xfId="13051" xr:uid="{00000000-0005-0000-0000-00000F000000}"/>
    <cellStyle name="20% - Cor1 22 2 3 2" xfId="29864" xr:uid="{648B05B1-0C6D-4052-973E-7BFCB1F9271E}"/>
    <cellStyle name="20% - Cor1 22 2 3 3" xfId="43738" xr:uid="{2A8A36EB-60C6-44C8-A558-414E5DB96149}"/>
    <cellStyle name="20% - Cor1 22 2 4" xfId="32456" xr:uid="{B19D6258-AB2A-4B0B-9E2B-BAC2ABA9AFDF}"/>
    <cellStyle name="20% - Cor1 22 2 4 2" xfId="46323" xr:uid="{DD8403AC-AF67-47A8-B8A1-FF44FEEECF6F}"/>
    <cellStyle name="20% - Cor1 22 2 5" xfId="22524" xr:uid="{D945CF8D-B2A8-4F65-9F4C-C31C5FD44E2A}"/>
    <cellStyle name="20% - Cor1 22 2 6" xfId="36495" xr:uid="{53D7C032-A105-4170-9CB3-BC45FBC64F16}"/>
    <cellStyle name="20% - Cor1 22 3" xfId="6693" xr:uid="{00000000-0005-0000-0000-00000F000000}"/>
    <cellStyle name="20% - Cor1 22 3 2" xfId="15519" xr:uid="{00000000-0005-0000-0000-00000F000000}"/>
    <cellStyle name="20% - Cor1 22 3 3" xfId="24945" xr:uid="{A9D03E82-2AD5-4966-8F56-014891DCD03B}"/>
    <cellStyle name="20% - Cor1 22 3 4" xfId="38897" xr:uid="{97755672-79D7-41F0-8B55-DC0099926555}"/>
    <cellStyle name="20% - Cor1 22 4" xfId="11156" xr:uid="{00000000-0005-0000-0000-00000F000000}"/>
    <cellStyle name="20% - Cor1 22 4 2" xfId="28676" xr:uid="{6ED236C1-9279-47E7-B139-7EBC76994578}"/>
    <cellStyle name="20% - Cor1 22 4 3" xfId="42557" xr:uid="{15D1254F-AC1A-4A65-897D-2051AF4E692B}"/>
    <cellStyle name="20% - Cor1 22 5" xfId="31278" xr:uid="{B4EC05E3-1B88-427A-86D3-49B0E8669C39}"/>
    <cellStyle name="20% - Cor1 22 5 2" xfId="45145" xr:uid="{C9A9178C-5F30-46E2-AE43-BCE195004A6F}"/>
    <cellStyle name="20% - Cor1 22 6" xfId="20626" xr:uid="{EE18A147-23B9-4157-8FA2-1EF138F2B480}"/>
    <cellStyle name="20% - Cor1 22 7" xfId="34660" xr:uid="{483AC089-E050-496A-BBF3-6F4758B725C6}"/>
    <cellStyle name="20% - Cor1 23" xfId="2125" xr:uid="{00000000-0005-0000-0000-000010000000}"/>
    <cellStyle name="20% - Cor1 23 2" xfId="4183" xr:uid="{00000000-0005-0000-0000-000010000000}"/>
    <cellStyle name="20% - Cor1 23 2 2" xfId="8583" xr:uid="{00000000-0005-0000-0000-000010000000}"/>
    <cellStyle name="20% - Cor1 23 2 2 2" xfId="17405" xr:uid="{00000000-0005-0000-0000-000010000000}"/>
    <cellStyle name="20% - Cor1 23 2 2 3" xfId="26783" xr:uid="{E22A6BE6-185E-4F0E-9254-1606907A0B74}"/>
    <cellStyle name="20% - Cor1 23 2 2 4" xfId="40739" xr:uid="{919B2A42-1B1E-4B54-936C-9403C70C6D41}"/>
    <cellStyle name="20% - Cor1 23 2 3" xfId="13052" xr:uid="{00000000-0005-0000-0000-000010000000}"/>
    <cellStyle name="20% - Cor1 23 2 3 2" xfId="29865" xr:uid="{40CD318C-3ACD-4CEB-88C7-CE02B69D267B}"/>
    <cellStyle name="20% - Cor1 23 2 3 3" xfId="43739" xr:uid="{BB6E5DCC-67DA-4E58-9568-C5F5235F67F1}"/>
    <cellStyle name="20% - Cor1 23 2 4" xfId="32457" xr:uid="{DCAC10F8-41C6-4259-95D9-123DE0715185}"/>
    <cellStyle name="20% - Cor1 23 2 4 2" xfId="46324" xr:uid="{76A5D4E7-7E27-4F36-BF91-BA6623638A83}"/>
    <cellStyle name="20% - Cor1 23 2 5" xfId="22525" xr:uid="{0E55E1AB-7EE7-417D-87E9-79A95FAE2310}"/>
    <cellStyle name="20% - Cor1 23 2 6" xfId="36496" xr:uid="{21EC630E-A6CE-47BB-B0EC-DF54F1159F92}"/>
    <cellStyle name="20% - Cor1 23 3" xfId="6694" xr:uid="{00000000-0005-0000-0000-000010000000}"/>
    <cellStyle name="20% - Cor1 23 3 2" xfId="15520" xr:uid="{00000000-0005-0000-0000-000010000000}"/>
    <cellStyle name="20% - Cor1 23 3 3" xfId="24946" xr:uid="{D5A22D88-27A8-4FBB-AC12-DCE6D108A19B}"/>
    <cellStyle name="20% - Cor1 23 3 4" xfId="38898" xr:uid="{9DEDCB95-5E90-488D-B5A6-4306A9BA6F2B}"/>
    <cellStyle name="20% - Cor1 23 4" xfId="11157" xr:uid="{00000000-0005-0000-0000-000010000000}"/>
    <cellStyle name="20% - Cor1 23 4 2" xfId="28677" xr:uid="{DAAB41D2-5026-4D68-BB71-29A7252C3FC2}"/>
    <cellStyle name="20% - Cor1 23 4 3" xfId="42558" xr:uid="{5919817B-4AD0-4558-AAAE-0673F9064C1F}"/>
    <cellStyle name="20% - Cor1 23 5" xfId="31279" xr:uid="{0B0514E0-327A-4A72-87B0-14DA8FC114D0}"/>
    <cellStyle name="20% - Cor1 23 5 2" xfId="45146" xr:uid="{61F057EE-72AD-4C31-BE48-8C4571403154}"/>
    <cellStyle name="20% - Cor1 23 6" xfId="20627" xr:uid="{B91BF4DF-094A-4D9D-85E6-9075A1D546AB}"/>
    <cellStyle name="20% - Cor1 23 7" xfId="34661" xr:uid="{5FF0F095-5A3C-4BF0-89FD-8BD4F82F399D}"/>
    <cellStyle name="20% - Cor1 24" xfId="2126" xr:uid="{00000000-0005-0000-0000-000011000000}"/>
    <cellStyle name="20% - Cor1 24 2" xfId="4184" xr:uid="{00000000-0005-0000-0000-000011000000}"/>
    <cellStyle name="20% - Cor1 24 2 2" xfId="8584" xr:uid="{00000000-0005-0000-0000-000011000000}"/>
    <cellStyle name="20% - Cor1 24 2 2 2" xfId="17406" xr:uid="{00000000-0005-0000-0000-000011000000}"/>
    <cellStyle name="20% - Cor1 24 2 2 3" xfId="26784" xr:uid="{41E2D4D2-9B0E-4716-9F9D-5B5981E7CC7E}"/>
    <cellStyle name="20% - Cor1 24 2 2 4" xfId="40740" xr:uid="{F27CC578-F84F-411B-B16A-63AE58A0E823}"/>
    <cellStyle name="20% - Cor1 24 2 3" xfId="13053" xr:uid="{00000000-0005-0000-0000-000011000000}"/>
    <cellStyle name="20% - Cor1 24 2 3 2" xfId="29866" xr:uid="{AA054F63-511F-450F-97DF-BB030E7B9C72}"/>
    <cellStyle name="20% - Cor1 24 2 3 3" xfId="43740" xr:uid="{6792FD01-2917-4C4C-A942-CE87CD5F18FC}"/>
    <cellStyle name="20% - Cor1 24 2 4" xfId="32458" xr:uid="{453D27DE-F099-4C4D-8BF5-F4DBAC17624C}"/>
    <cellStyle name="20% - Cor1 24 2 4 2" xfId="46325" xr:uid="{92CE07AF-7AA6-4F8D-B3CA-91B106929DC1}"/>
    <cellStyle name="20% - Cor1 24 2 5" xfId="22526" xr:uid="{B8C84F95-9297-4BAF-B865-484806E5ACA2}"/>
    <cellStyle name="20% - Cor1 24 2 6" xfId="36497" xr:uid="{254C229D-A64B-42D2-B492-973C0489E223}"/>
    <cellStyle name="20% - Cor1 24 3" xfId="6695" xr:uid="{00000000-0005-0000-0000-000011000000}"/>
    <cellStyle name="20% - Cor1 24 3 2" xfId="15521" xr:uid="{00000000-0005-0000-0000-000011000000}"/>
    <cellStyle name="20% - Cor1 24 3 3" xfId="24947" xr:uid="{BD8BCE4D-540C-4542-B900-410243033B8B}"/>
    <cellStyle name="20% - Cor1 24 3 4" xfId="38899" xr:uid="{0CF5B9FE-2545-466A-8812-0B98DCC6A020}"/>
    <cellStyle name="20% - Cor1 24 4" xfId="11158" xr:uid="{00000000-0005-0000-0000-000011000000}"/>
    <cellStyle name="20% - Cor1 24 4 2" xfId="28678" xr:uid="{5B2C407D-1E6C-4B44-9F88-499882A030AE}"/>
    <cellStyle name="20% - Cor1 24 4 3" xfId="42559" xr:uid="{8B8B88C3-F0F9-4C42-940C-12BAD8242F4D}"/>
    <cellStyle name="20% - Cor1 24 5" xfId="31280" xr:uid="{AACFE2FF-58C0-4196-B33A-5BE34141559C}"/>
    <cellStyle name="20% - Cor1 24 5 2" xfId="45147" xr:uid="{665C6BE6-2B9F-48CA-9DC0-7BF66EB57F65}"/>
    <cellStyle name="20% - Cor1 24 6" xfId="20628" xr:uid="{4C156023-C9FE-4614-B248-62A636E9A538}"/>
    <cellStyle name="20% - Cor1 24 7" xfId="34662" xr:uid="{6EA0DB4C-4091-4687-8EBD-C901E050F870}"/>
    <cellStyle name="20% - Cor1 25" xfId="2127" xr:uid="{00000000-0005-0000-0000-000012000000}"/>
    <cellStyle name="20% - Cor1 25 2" xfId="4185" xr:uid="{00000000-0005-0000-0000-000012000000}"/>
    <cellStyle name="20% - Cor1 25 2 2" xfId="8585" xr:uid="{00000000-0005-0000-0000-000012000000}"/>
    <cellStyle name="20% - Cor1 25 2 2 2" xfId="17407" xr:uid="{00000000-0005-0000-0000-000012000000}"/>
    <cellStyle name="20% - Cor1 25 2 2 3" xfId="26785" xr:uid="{787FBF5E-3347-47B8-AF7B-44035ECF3342}"/>
    <cellStyle name="20% - Cor1 25 2 2 4" xfId="40741" xr:uid="{A19033F6-B89B-4B22-AFA4-3A4C52529926}"/>
    <cellStyle name="20% - Cor1 25 2 3" xfId="13054" xr:uid="{00000000-0005-0000-0000-000012000000}"/>
    <cellStyle name="20% - Cor1 25 2 3 2" xfId="29867" xr:uid="{A22CCB03-CD58-4368-80BA-E7A4B2F98343}"/>
    <cellStyle name="20% - Cor1 25 2 3 3" xfId="43741" xr:uid="{0D8F3872-9498-43EF-BFCE-3233E970E545}"/>
    <cellStyle name="20% - Cor1 25 2 4" xfId="32459" xr:uid="{505C031D-BE35-40DB-B4EC-FD932B8A9D6A}"/>
    <cellStyle name="20% - Cor1 25 2 4 2" xfId="46326" xr:uid="{7C68C675-77BF-4DC2-9D84-9659BD851DE2}"/>
    <cellStyle name="20% - Cor1 25 2 5" xfId="22527" xr:uid="{6DD69066-2DDF-4613-B7E8-1738C510B398}"/>
    <cellStyle name="20% - Cor1 25 2 6" xfId="36498" xr:uid="{71F7E82B-20F5-4888-8158-56D6BD3BB753}"/>
    <cellStyle name="20% - Cor1 25 3" xfId="6696" xr:uid="{00000000-0005-0000-0000-000012000000}"/>
    <cellStyle name="20% - Cor1 25 3 2" xfId="15522" xr:uid="{00000000-0005-0000-0000-000012000000}"/>
    <cellStyle name="20% - Cor1 25 3 3" xfId="24948" xr:uid="{6987FBE8-32ED-4F7E-B3E8-8DFADC5F49A1}"/>
    <cellStyle name="20% - Cor1 25 3 4" xfId="38900" xr:uid="{F34C48ED-A0C4-4DCB-BE73-9AC4411EDEB0}"/>
    <cellStyle name="20% - Cor1 25 4" xfId="11159" xr:uid="{00000000-0005-0000-0000-000012000000}"/>
    <cellStyle name="20% - Cor1 25 4 2" xfId="28679" xr:uid="{9AD945E2-F3EF-4C53-9F24-0644E455A19A}"/>
    <cellStyle name="20% - Cor1 25 4 3" xfId="42560" xr:uid="{F7F1AD0C-07B3-41BC-81B1-1CFFA3BFC58A}"/>
    <cellStyle name="20% - Cor1 25 5" xfId="31281" xr:uid="{87AE859F-35D2-4179-8003-D5B377C0EEBF}"/>
    <cellStyle name="20% - Cor1 25 5 2" xfId="45148" xr:uid="{2FCE029F-1A9D-40F4-9236-E62ECB24A270}"/>
    <cellStyle name="20% - Cor1 25 6" xfId="20629" xr:uid="{7AB3F231-DC96-4E31-A6B8-EED4E80261E1}"/>
    <cellStyle name="20% - Cor1 25 7" xfId="34663" xr:uid="{C23D2EB3-957D-48BC-B1B4-2848793B66F6}"/>
    <cellStyle name="20% - Cor1 26" xfId="2128" xr:uid="{00000000-0005-0000-0000-000013000000}"/>
    <cellStyle name="20% - Cor1 26 2" xfId="4186" xr:uid="{00000000-0005-0000-0000-000013000000}"/>
    <cellStyle name="20% - Cor1 26 2 2" xfId="8586" xr:uid="{00000000-0005-0000-0000-000013000000}"/>
    <cellStyle name="20% - Cor1 26 2 2 2" xfId="17408" xr:uid="{00000000-0005-0000-0000-000013000000}"/>
    <cellStyle name="20% - Cor1 26 2 2 3" xfId="26786" xr:uid="{7C78A428-77A9-4E62-8B88-CFFB421BE73D}"/>
    <cellStyle name="20% - Cor1 26 2 2 4" xfId="40742" xr:uid="{B4A6FA9F-BBC3-4E8C-A97C-4AB42E8EF381}"/>
    <cellStyle name="20% - Cor1 26 2 3" xfId="13055" xr:uid="{00000000-0005-0000-0000-000013000000}"/>
    <cellStyle name="20% - Cor1 26 2 3 2" xfId="29868" xr:uid="{54B12451-6328-4975-85E0-2068D817037A}"/>
    <cellStyle name="20% - Cor1 26 2 3 3" xfId="43742" xr:uid="{15EF12EC-3E47-4B7F-B471-4E2ED4B4D996}"/>
    <cellStyle name="20% - Cor1 26 2 4" xfId="32460" xr:uid="{17FB7FF6-7CFC-41DD-9961-06FAECD6C5CC}"/>
    <cellStyle name="20% - Cor1 26 2 4 2" xfId="46327" xr:uid="{C38FD093-9A6F-4B5F-BF5E-513E33A32ABE}"/>
    <cellStyle name="20% - Cor1 26 2 5" xfId="22528" xr:uid="{442F0282-F410-4125-A57C-56DFC3C850DC}"/>
    <cellStyle name="20% - Cor1 26 2 6" xfId="36499" xr:uid="{8423BF15-1B5C-442C-8CA6-B8A6AFB1E986}"/>
    <cellStyle name="20% - Cor1 26 3" xfId="6697" xr:uid="{00000000-0005-0000-0000-000013000000}"/>
    <cellStyle name="20% - Cor1 26 3 2" xfId="15523" xr:uid="{00000000-0005-0000-0000-000013000000}"/>
    <cellStyle name="20% - Cor1 26 3 3" xfId="24949" xr:uid="{777C3CD0-70D8-4D09-A271-2216FB786228}"/>
    <cellStyle name="20% - Cor1 26 3 4" xfId="38901" xr:uid="{27D202A4-E9DC-4930-BC0F-2CB7E2F1481F}"/>
    <cellStyle name="20% - Cor1 26 4" xfId="11160" xr:uid="{00000000-0005-0000-0000-000013000000}"/>
    <cellStyle name="20% - Cor1 26 4 2" xfId="28680" xr:uid="{D9EF34AA-5607-474E-9F66-0F671ECA75B4}"/>
    <cellStyle name="20% - Cor1 26 4 3" xfId="42561" xr:uid="{F576320E-0A59-4007-BF81-31A4BAF692C6}"/>
    <cellStyle name="20% - Cor1 26 5" xfId="31282" xr:uid="{2DA768CF-F5F1-42E2-A8FF-8C9FAF90D82C}"/>
    <cellStyle name="20% - Cor1 26 5 2" xfId="45149" xr:uid="{9B4BED4E-8330-4E08-896B-4EF682AA004E}"/>
    <cellStyle name="20% - Cor1 26 6" xfId="20630" xr:uid="{16441E6A-1BDE-4EE5-AF77-6754768907B0}"/>
    <cellStyle name="20% - Cor1 26 7" xfId="34664" xr:uid="{A9E252D5-00DB-4C24-8443-B6B88E3D77BA}"/>
    <cellStyle name="20% - Cor1 27" xfId="2129" xr:uid="{00000000-0005-0000-0000-000014000000}"/>
    <cellStyle name="20% - Cor1 27 2" xfId="4187" xr:uid="{00000000-0005-0000-0000-000014000000}"/>
    <cellStyle name="20% - Cor1 27 2 2" xfId="8587" xr:uid="{00000000-0005-0000-0000-000014000000}"/>
    <cellStyle name="20% - Cor1 27 2 2 2" xfId="17409" xr:uid="{00000000-0005-0000-0000-000014000000}"/>
    <cellStyle name="20% - Cor1 27 2 2 3" xfId="26787" xr:uid="{8C6DD7D3-C7B1-4B9C-9646-AC65AD002CB4}"/>
    <cellStyle name="20% - Cor1 27 2 2 4" xfId="40743" xr:uid="{C5C8F5FE-FA59-4CC2-8C65-CDEB4A7E186E}"/>
    <cellStyle name="20% - Cor1 27 2 3" xfId="13056" xr:uid="{00000000-0005-0000-0000-000014000000}"/>
    <cellStyle name="20% - Cor1 27 2 3 2" xfId="29869" xr:uid="{E68F58F9-048A-4030-9A39-C13F15CAB3A3}"/>
    <cellStyle name="20% - Cor1 27 2 3 3" xfId="43743" xr:uid="{F8188FD2-A1CC-4654-8DE3-A346ADBDE08D}"/>
    <cellStyle name="20% - Cor1 27 2 4" xfId="32461" xr:uid="{E024D9F3-9350-4911-97B5-3F248E6BF159}"/>
    <cellStyle name="20% - Cor1 27 2 4 2" xfId="46328" xr:uid="{9F311440-8BF0-4C8B-A4EB-4573206513D0}"/>
    <cellStyle name="20% - Cor1 27 2 5" xfId="22529" xr:uid="{87E5BAFF-0F5F-4377-8B11-FDE9AC9BE529}"/>
    <cellStyle name="20% - Cor1 27 2 6" xfId="36500" xr:uid="{5523A496-0600-4C6E-9276-9DD345C5E569}"/>
    <cellStyle name="20% - Cor1 27 3" xfId="6698" xr:uid="{00000000-0005-0000-0000-000014000000}"/>
    <cellStyle name="20% - Cor1 27 3 2" xfId="15524" xr:uid="{00000000-0005-0000-0000-000014000000}"/>
    <cellStyle name="20% - Cor1 27 3 3" xfId="24950" xr:uid="{783D895B-EE54-4F33-9404-33BA2980D96A}"/>
    <cellStyle name="20% - Cor1 27 3 4" xfId="38902" xr:uid="{79644AB5-6300-4ED1-ACAA-6C105934578B}"/>
    <cellStyle name="20% - Cor1 27 4" xfId="11161" xr:uid="{00000000-0005-0000-0000-000014000000}"/>
    <cellStyle name="20% - Cor1 27 4 2" xfId="28681" xr:uid="{D7C2819C-D53E-431C-B2A4-DF1EE5549818}"/>
    <cellStyle name="20% - Cor1 27 4 3" xfId="42562" xr:uid="{FE8A7D1F-7FBC-4669-9E7E-B7CEE7826573}"/>
    <cellStyle name="20% - Cor1 27 5" xfId="31283" xr:uid="{E91C31CB-3A6E-4463-8828-DD2361F81BFD}"/>
    <cellStyle name="20% - Cor1 27 5 2" xfId="45150" xr:uid="{E29707F8-750D-4435-BF96-31F8DE780D96}"/>
    <cellStyle name="20% - Cor1 27 6" xfId="20631" xr:uid="{8B9962E7-18FF-4020-A740-BD96A01378CB}"/>
    <cellStyle name="20% - Cor1 27 7" xfId="34665" xr:uid="{DF112E64-3C59-4034-9281-20F1818ABB19}"/>
    <cellStyle name="20% - Cor1 28" xfId="2130" xr:uid="{00000000-0005-0000-0000-000015000000}"/>
    <cellStyle name="20% - Cor1 28 2" xfId="4188" xr:uid="{00000000-0005-0000-0000-000015000000}"/>
    <cellStyle name="20% - Cor1 28 2 2" xfId="8588" xr:uid="{00000000-0005-0000-0000-000015000000}"/>
    <cellStyle name="20% - Cor1 28 2 2 2" xfId="17410" xr:uid="{00000000-0005-0000-0000-000015000000}"/>
    <cellStyle name="20% - Cor1 28 2 2 3" xfId="26788" xr:uid="{A44411E4-B4C9-4151-97EE-6C790758349E}"/>
    <cellStyle name="20% - Cor1 28 2 2 4" xfId="40744" xr:uid="{B7468F3D-3175-4A8C-B2BF-1A0099331821}"/>
    <cellStyle name="20% - Cor1 28 2 3" xfId="13057" xr:uid="{00000000-0005-0000-0000-000015000000}"/>
    <cellStyle name="20% - Cor1 28 2 3 2" xfId="29870" xr:uid="{FCA1D36F-2FEB-4EB8-89B2-5B384451B6E7}"/>
    <cellStyle name="20% - Cor1 28 2 3 3" xfId="43744" xr:uid="{19988C03-8D72-4D61-B225-026B2B661D4C}"/>
    <cellStyle name="20% - Cor1 28 2 4" xfId="32462" xr:uid="{E4263105-20A6-4E22-9912-BA6F69DFB82A}"/>
    <cellStyle name="20% - Cor1 28 2 4 2" xfId="46329" xr:uid="{BFF82385-C492-4540-9350-E78752E59843}"/>
    <cellStyle name="20% - Cor1 28 2 5" xfId="22530" xr:uid="{F24D5D65-5670-4DF8-823D-154E8812D0E2}"/>
    <cellStyle name="20% - Cor1 28 2 6" xfId="36501" xr:uid="{DC7A3AA4-903F-4C57-A5B9-18BBD9018DE7}"/>
    <cellStyle name="20% - Cor1 28 3" xfId="6699" xr:uid="{00000000-0005-0000-0000-000015000000}"/>
    <cellStyle name="20% - Cor1 28 3 2" xfId="15525" xr:uid="{00000000-0005-0000-0000-000015000000}"/>
    <cellStyle name="20% - Cor1 28 3 3" xfId="24951" xr:uid="{9145D4D8-2F88-426F-B92E-45F5489B89B0}"/>
    <cellStyle name="20% - Cor1 28 3 4" xfId="38903" xr:uid="{30917071-C3AB-41AA-97C6-D62692E2D639}"/>
    <cellStyle name="20% - Cor1 28 4" xfId="11162" xr:uid="{00000000-0005-0000-0000-000015000000}"/>
    <cellStyle name="20% - Cor1 28 4 2" xfId="28682" xr:uid="{2F5BE303-A877-41ED-8134-605A48ACD97C}"/>
    <cellStyle name="20% - Cor1 28 4 3" xfId="42563" xr:uid="{DD1FCB1E-6986-4468-91CC-48035721F944}"/>
    <cellStyle name="20% - Cor1 28 5" xfId="31284" xr:uid="{638A3C54-C870-4D1A-A259-056852ED9C48}"/>
    <cellStyle name="20% - Cor1 28 5 2" xfId="45151" xr:uid="{F885B7BF-0492-4455-A4FE-29B5C3B8696A}"/>
    <cellStyle name="20% - Cor1 28 6" xfId="20632" xr:uid="{13FA578B-24AD-4097-A009-D73A9637D161}"/>
    <cellStyle name="20% - Cor1 28 7" xfId="34666" xr:uid="{0C1E5121-C50A-4244-837F-2A7E734029E3}"/>
    <cellStyle name="20% - Cor1 29" xfId="2131" xr:uid="{00000000-0005-0000-0000-000016000000}"/>
    <cellStyle name="20% - Cor1 29 2" xfId="4189" xr:uid="{00000000-0005-0000-0000-000016000000}"/>
    <cellStyle name="20% - Cor1 29 2 2" xfId="8589" xr:uid="{00000000-0005-0000-0000-000016000000}"/>
    <cellStyle name="20% - Cor1 29 2 2 2" xfId="17411" xr:uid="{00000000-0005-0000-0000-000016000000}"/>
    <cellStyle name="20% - Cor1 29 2 2 3" xfId="26789" xr:uid="{0F46BB0A-7742-43BD-9BB5-CDFD93EDBB91}"/>
    <cellStyle name="20% - Cor1 29 2 2 4" xfId="40745" xr:uid="{1F72E37C-C3B3-4440-9C7E-7D925F2C4020}"/>
    <cellStyle name="20% - Cor1 29 2 3" xfId="13058" xr:uid="{00000000-0005-0000-0000-000016000000}"/>
    <cellStyle name="20% - Cor1 29 2 3 2" xfId="29871" xr:uid="{ADC4EF0F-B0DF-4C87-AFD3-DBECCDB3814B}"/>
    <cellStyle name="20% - Cor1 29 2 3 3" xfId="43745" xr:uid="{8257D52A-C7FC-4756-A49A-485BA57E43AB}"/>
    <cellStyle name="20% - Cor1 29 2 4" xfId="32463" xr:uid="{763838FE-D017-4C26-B224-D9BB71A7B5E3}"/>
    <cellStyle name="20% - Cor1 29 2 4 2" xfId="46330" xr:uid="{22D26F3F-302C-4841-923C-5A625D6AB505}"/>
    <cellStyle name="20% - Cor1 29 2 5" xfId="22531" xr:uid="{8B683353-3BA4-4D6A-A315-E36522CA712C}"/>
    <cellStyle name="20% - Cor1 29 2 6" xfId="36502" xr:uid="{62CED63B-A39F-40B5-82C5-99FB65CDB6AE}"/>
    <cellStyle name="20% - Cor1 29 3" xfId="6700" xr:uid="{00000000-0005-0000-0000-000016000000}"/>
    <cellStyle name="20% - Cor1 29 3 2" xfId="15526" xr:uid="{00000000-0005-0000-0000-000016000000}"/>
    <cellStyle name="20% - Cor1 29 3 3" xfId="24952" xr:uid="{F31CA2B8-FB15-43F8-9D82-172B45D03DF7}"/>
    <cellStyle name="20% - Cor1 29 3 4" xfId="38904" xr:uid="{20B52A22-7AD1-4A7B-85F2-A9A5829C918B}"/>
    <cellStyle name="20% - Cor1 29 4" xfId="11163" xr:uid="{00000000-0005-0000-0000-000016000000}"/>
    <cellStyle name="20% - Cor1 29 4 2" xfId="28683" xr:uid="{0FB557B2-6B34-46D9-A660-2EE9359A4F71}"/>
    <cellStyle name="20% - Cor1 29 4 3" xfId="42564" xr:uid="{AFFC934C-02C1-42D5-A10F-E6B05645A0DC}"/>
    <cellStyle name="20% - Cor1 29 5" xfId="31285" xr:uid="{52C0722F-A8A1-4A8E-AE77-2E4B6E2B15F0}"/>
    <cellStyle name="20% - Cor1 29 5 2" xfId="45152" xr:uid="{89209807-4D95-453A-BCF0-5163E27E5EDC}"/>
    <cellStyle name="20% - Cor1 29 6" xfId="20633" xr:uid="{E6AB82AE-22A8-4AF1-831E-0022F81575B4}"/>
    <cellStyle name="20% - Cor1 29 7" xfId="34667" xr:uid="{E4753CCF-2589-4B5D-AF57-A16070CB3689}"/>
    <cellStyle name="20% - Cor1 3" xfId="286" xr:uid="{00000000-0005-0000-0000-000032000000}"/>
    <cellStyle name="20% - Cor1 3 2" xfId="332" xr:uid="{00000000-0005-0000-0000-000033000000}"/>
    <cellStyle name="20% - Cor1 3 2 2" xfId="2133" xr:uid="{00000000-0005-0000-0000-000018000000}"/>
    <cellStyle name="20% - Cor1 3 2 2 2" xfId="6702" xr:uid="{00000000-0005-0000-0000-000018000000}"/>
    <cellStyle name="20% - Cor1 3 2 2 2 2" xfId="15528" xr:uid="{00000000-0005-0000-0000-000018000000}"/>
    <cellStyle name="20% - Cor1 3 2 2 2 3" xfId="24954" xr:uid="{2AC911E0-EBC5-46AA-9FB4-4FB467F165CC}"/>
    <cellStyle name="20% - Cor1 3 2 2 2 4" xfId="38906" xr:uid="{CDCDB3D4-5B13-4BFC-BBDB-5F7A2F52BD66}"/>
    <cellStyle name="20% - Cor1 3 2 2 3" xfId="11165" xr:uid="{00000000-0005-0000-0000-000018000000}"/>
    <cellStyle name="20% - Cor1 3 2 2 3 2" xfId="29873" xr:uid="{C2603E36-EAC8-4AE6-8A4E-025691982951}"/>
    <cellStyle name="20% - Cor1 3 2 2 3 3" xfId="43747" xr:uid="{E92E158A-55E3-4673-AE9E-8833BDFBC4FE}"/>
    <cellStyle name="20% - Cor1 3 2 2 4" xfId="32465" xr:uid="{809B3696-C06B-4CE9-8CE5-B25C9BE4BFFB}"/>
    <cellStyle name="20% - Cor1 3 2 2 4 2" xfId="46332" xr:uid="{C0C8558F-A5B4-499C-B2CA-D844492F191C}"/>
    <cellStyle name="20% - Cor1 3 2 2 5" xfId="20635" xr:uid="{4F6A2DC5-6E8F-4606-B391-0D7D4869A691}"/>
    <cellStyle name="20% - Cor1 3 2 2 6" xfId="34669" xr:uid="{000DCE03-CB2C-4CB7-B93E-DF99AEE50011}"/>
    <cellStyle name="20% - Cor1 3 2 3" xfId="4191" xr:uid="{00000000-0005-0000-0000-000018000000}"/>
    <cellStyle name="20% - Cor1 3 2 3 2" xfId="8591" xr:uid="{00000000-0005-0000-0000-000018000000}"/>
    <cellStyle name="20% - Cor1 3 2 3 2 2" xfId="17413" xr:uid="{00000000-0005-0000-0000-000018000000}"/>
    <cellStyle name="20% - Cor1 3 2 3 2 3" xfId="26791" xr:uid="{3E37ED49-1F1D-4704-A964-9236FB3F5C84}"/>
    <cellStyle name="20% - Cor1 3 2 3 2 4" xfId="40747" xr:uid="{C3791E07-9354-43D6-A690-6BBA5558427D}"/>
    <cellStyle name="20% - Cor1 3 2 3 3" xfId="13060" xr:uid="{00000000-0005-0000-0000-000018000000}"/>
    <cellStyle name="20% - Cor1 3 2 3 4" xfId="22533" xr:uid="{CC81A17A-08D6-4161-8C13-B1D9EAD0BB9A}"/>
    <cellStyle name="20% - Cor1 3 2 3 5" xfId="36504" xr:uid="{B7EB686C-E823-4149-A40B-249BE104A830}"/>
    <cellStyle name="20% - Cor1 3 2 4" xfId="28685" xr:uid="{833B7F49-20D0-48A9-ADE2-A9D80906BFAE}"/>
    <cellStyle name="20% - Cor1 3 2 4 2" xfId="42566" xr:uid="{F791A9E8-6362-4975-9053-A05402F81493}"/>
    <cellStyle name="20% - Cor1 3 2 5" xfId="31287" xr:uid="{0AA6D029-E84E-45B4-AF6D-63DAB6FC2CAE}"/>
    <cellStyle name="20% - Cor1 3 2 5 2" xfId="45154" xr:uid="{ECD8B771-F315-4B93-A7CE-3C58290EDA32}"/>
    <cellStyle name="20% - Cor1 3 3" xfId="2132" xr:uid="{00000000-0005-0000-0000-000017000000}"/>
    <cellStyle name="20% - Cor1 3 3 2" xfId="4190" xr:uid="{00000000-0005-0000-0000-000017000000}"/>
    <cellStyle name="20% - Cor1 3 3 2 2" xfId="8590" xr:uid="{00000000-0005-0000-0000-000017000000}"/>
    <cellStyle name="20% - Cor1 3 3 2 2 2" xfId="17412" xr:uid="{00000000-0005-0000-0000-000017000000}"/>
    <cellStyle name="20% - Cor1 3 3 2 2 3" xfId="26790" xr:uid="{6D14605B-ED6C-4D00-90B4-F0449176582C}"/>
    <cellStyle name="20% - Cor1 3 3 2 2 4" xfId="40746" xr:uid="{7DCE033C-6955-43DC-AAB5-5707F891CBB6}"/>
    <cellStyle name="20% - Cor1 3 3 2 3" xfId="13059" xr:uid="{00000000-0005-0000-0000-000017000000}"/>
    <cellStyle name="20% - Cor1 3 3 2 4" xfId="22532" xr:uid="{9C091CEC-796E-45FF-B224-A1F065979F6D}"/>
    <cellStyle name="20% - Cor1 3 3 2 5" xfId="36503" xr:uid="{9CECB6B7-5DA5-4D5D-84F6-41BC786D7CDA}"/>
    <cellStyle name="20% - Cor1 3 3 3" xfId="6701" xr:uid="{00000000-0005-0000-0000-000017000000}"/>
    <cellStyle name="20% - Cor1 3 3 3 2" xfId="15527" xr:uid="{00000000-0005-0000-0000-000017000000}"/>
    <cellStyle name="20% - Cor1 3 3 3 3" xfId="24953" xr:uid="{D6C655BB-D50B-41EF-A0D9-29DE3B41A6CC}"/>
    <cellStyle name="20% - Cor1 3 3 3 4" xfId="38905" xr:uid="{839A815F-E30E-4155-A46F-61568A3E5B28}"/>
    <cellStyle name="20% - Cor1 3 3 4" xfId="11164" xr:uid="{00000000-0005-0000-0000-000017000000}"/>
    <cellStyle name="20% - Cor1 3 3 4 2" xfId="28684" xr:uid="{75136219-9CF5-4CEE-892C-0F69291F6853}"/>
    <cellStyle name="20% - Cor1 3 3 4 3" xfId="42565" xr:uid="{D06C67B6-170A-4853-AABF-4D0550A7BFF1}"/>
    <cellStyle name="20% - Cor1 3 3 5" xfId="31286" xr:uid="{C62848AE-5404-4381-8F67-2D0C94BF3463}"/>
    <cellStyle name="20% - Cor1 3 3 5 2" xfId="45153" xr:uid="{27FE82EB-5D65-46DC-8C89-CD8B7423EDE1}"/>
    <cellStyle name="20% - Cor1 3 3 6" xfId="20634" xr:uid="{F193C02F-4FD3-4840-807C-A51C6AD72631}"/>
    <cellStyle name="20% - Cor1 3 3 7" xfId="34668" xr:uid="{9926CE5E-3B5F-4F86-A8DE-EBD90BB61B14}"/>
    <cellStyle name="20% - Cor1 3 4" xfId="1697" xr:uid="{00000000-0005-0000-0000-00000F000000}"/>
    <cellStyle name="20% - Cor1 3 4 2" xfId="6499" xr:uid="{00000000-0005-0000-0000-00000F000000}"/>
    <cellStyle name="20% - Cor1 3 4 2 2" xfId="15330" xr:uid="{00000000-0005-0000-0000-00000F000000}"/>
    <cellStyle name="20% - Cor1 3 4 2 3" xfId="24765" xr:uid="{F8C6A56A-2BE0-44FE-9FFF-CBDC936E108C}"/>
    <cellStyle name="20% - Cor1 3 4 2 4" xfId="38719" xr:uid="{40EB43B5-C117-44AC-84A6-220B3FA319E7}"/>
    <cellStyle name="20% - Cor1 3 4 3" xfId="10944" xr:uid="{00000000-0005-0000-0000-00000F000000}"/>
    <cellStyle name="20% - Cor1 3 4 3 2" xfId="29872" xr:uid="{B33F28CC-52AA-4B25-8E1F-55CD322519D0}"/>
    <cellStyle name="20% - Cor1 3 4 3 3" xfId="43746" xr:uid="{218449BE-4616-4DBC-A727-8A04F27A2C08}"/>
    <cellStyle name="20% - Cor1 3 4 4" xfId="32464" xr:uid="{E957695B-0AB5-4C20-AAD2-C96B86E3FCDD}"/>
    <cellStyle name="20% - Cor1 3 4 4 2" xfId="46331" xr:uid="{7551BF18-0C3E-4FEE-A40A-A78CD6945EB3}"/>
    <cellStyle name="20% - Cor1 3 4 5" xfId="20354" xr:uid="{74C8BE8F-A760-443F-B542-301FF572D8D4}"/>
    <cellStyle name="20% - Cor1 3 4 6" xfId="34483" xr:uid="{C1DCE698-8630-4FE3-ACEA-6CF6A2FFC242}"/>
    <cellStyle name="20% - Cor1 3 5" xfId="3983" xr:uid="{00000000-0005-0000-0000-00000F000000}"/>
    <cellStyle name="20% - Cor1 3 5 2" xfId="8387" xr:uid="{00000000-0005-0000-0000-00000F000000}"/>
    <cellStyle name="20% - Cor1 3 5 2 2" xfId="17209" xr:uid="{00000000-0005-0000-0000-00000F000000}"/>
    <cellStyle name="20% - Cor1 3 5 2 3" xfId="26590" xr:uid="{D9D4DD92-EC20-497E-89B6-AA6D6C001FA6}"/>
    <cellStyle name="20% - Cor1 3 5 2 4" xfId="40544" xr:uid="{0AE5D6E5-82AC-41A4-A870-291AC407EF63}"/>
    <cellStyle name="20% - Cor1 3 5 3" xfId="12858" xr:uid="{00000000-0005-0000-0000-00000F000000}"/>
    <cellStyle name="20% - Cor1 3 5 4" xfId="22330" xr:uid="{9D5AD6C3-2175-435A-9EFB-DC1219CE205D}"/>
    <cellStyle name="20% - Cor1 3 5 5" xfId="36303" xr:uid="{49EE52AA-AF8B-413C-948A-0E1C470778AF}"/>
    <cellStyle name="20% - Cor1 3 6" xfId="28411" xr:uid="{F023CBF3-F1CE-4A77-BF1C-C42C8414FB2F}"/>
    <cellStyle name="20% - Cor1 3 6 2" xfId="42381" xr:uid="{59D1ADF5-2F90-40DF-B6D3-07C0DEDDE166}"/>
    <cellStyle name="20% - Cor1 3 7" xfId="31104" xr:uid="{248ACC07-CCF5-497F-BB7B-AD7256E618D1}"/>
    <cellStyle name="20% - Cor1 3 7 2" xfId="44953" xr:uid="{92A10FBF-791F-45E3-A4D1-DDC4251A2C5D}"/>
    <cellStyle name="20% - Cor1 30" xfId="2134" xr:uid="{00000000-0005-0000-0000-000019000000}"/>
    <cellStyle name="20% - Cor1 30 2" xfId="4192" xr:uid="{00000000-0005-0000-0000-000019000000}"/>
    <cellStyle name="20% - Cor1 30 2 2" xfId="8592" xr:uid="{00000000-0005-0000-0000-000019000000}"/>
    <cellStyle name="20% - Cor1 30 2 2 2" xfId="17414" xr:uid="{00000000-0005-0000-0000-000019000000}"/>
    <cellStyle name="20% - Cor1 30 2 2 3" xfId="26792" xr:uid="{523300FA-F84D-4144-A01A-7877D2B68882}"/>
    <cellStyle name="20% - Cor1 30 2 2 4" xfId="40748" xr:uid="{0C95BA18-9788-4D2F-9CA6-EB1738640B1C}"/>
    <cellStyle name="20% - Cor1 30 2 3" xfId="13061" xr:uid="{00000000-0005-0000-0000-000019000000}"/>
    <cellStyle name="20% - Cor1 30 2 3 2" xfId="29874" xr:uid="{4669439E-32E2-4B5D-B60F-FAF2AA4B50B9}"/>
    <cellStyle name="20% - Cor1 30 2 3 3" xfId="43748" xr:uid="{D2FD0E42-D2C2-438A-AD9D-29B4716A8F25}"/>
    <cellStyle name="20% - Cor1 30 2 4" xfId="32466" xr:uid="{96383E74-C544-49E6-8D5B-406BF7E55B8E}"/>
    <cellStyle name="20% - Cor1 30 2 4 2" xfId="46333" xr:uid="{9655482B-7011-4D72-A572-246C5AC8266C}"/>
    <cellStyle name="20% - Cor1 30 2 5" xfId="22534" xr:uid="{11A4C608-E68F-4E4B-9C20-6CB8F919BB70}"/>
    <cellStyle name="20% - Cor1 30 2 6" xfId="36505" xr:uid="{6C2115A2-1510-4932-8455-113004C2888F}"/>
    <cellStyle name="20% - Cor1 30 3" xfId="6703" xr:uid="{00000000-0005-0000-0000-000019000000}"/>
    <cellStyle name="20% - Cor1 30 3 2" xfId="15529" xr:uid="{00000000-0005-0000-0000-000019000000}"/>
    <cellStyle name="20% - Cor1 30 3 3" xfId="24955" xr:uid="{FD8C6327-1597-4531-A093-AA023904F002}"/>
    <cellStyle name="20% - Cor1 30 3 4" xfId="38907" xr:uid="{28271940-3C94-4B29-BB31-E52A8BE32631}"/>
    <cellStyle name="20% - Cor1 30 4" xfId="11166" xr:uid="{00000000-0005-0000-0000-000019000000}"/>
    <cellStyle name="20% - Cor1 30 4 2" xfId="28686" xr:uid="{6FB29768-8491-438A-971A-693D89711B00}"/>
    <cellStyle name="20% - Cor1 30 4 3" xfId="42567" xr:uid="{B0FED377-5D34-4B99-B242-2D027260899A}"/>
    <cellStyle name="20% - Cor1 30 5" xfId="31288" xr:uid="{D63CF474-DA74-418B-8169-96D7ECD4D878}"/>
    <cellStyle name="20% - Cor1 30 5 2" xfId="45155" xr:uid="{4172E36A-7A17-41D5-9F94-9B51EC4F48B3}"/>
    <cellStyle name="20% - Cor1 30 6" xfId="20636" xr:uid="{8240949E-5A95-4D71-8627-9CF1740B0BEE}"/>
    <cellStyle name="20% - Cor1 30 7" xfId="34670" xr:uid="{8B527C0D-D6AC-4F70-A451-351109800054}"/>
    <cellStyle name="20% - Cor1 31" xfId="2135" xr:uid="{00000000-0005-0000-0000-00001A000000}"/>
    <cellStyle name="20% - Cor1 31 2" xfId="4193" xr:uid="{00000000-0005-0000-0000-00001A000000}"/>
    <cellStyle name="20% - Cor1 31 2 2" xfId="8593" xr:uid="{00000000-0005-0000-0000-00001A000000}"/>
    <cellStyle name="20% - Cor1 31 2 2 2" xfId="17415" xr:uid="{00000000-0005-0000-0000-00001A000000}"/>
    <cellStyle name="20% - Cor1 31 2 2 3" xfId="26793" xr:uid="{18125CBA-7AD1-4A06-A78B-6F5606A3E0B7}"/>
    <cellStyle name="20% - Cor1 31 2 2 4" xfId="40749" xr:uid="{699F8280-F09D-4052-B0ED-572987BDA7F8}"/>
    <cellStyle name="20% - Cor1 31 2 3" xfId="13062" xr:uid="{00000000-0005-0000-0000-00001A000000}"/>
    <cellStyle name="20% - Cor1 31 2 3 2" xfId="29875" xr:uid="{21A7466D-67AF-4950-96EC-8255A3184210}"/>
    <cellStyle name="20% - Cor1 31 2 3 3" xfId="43749" xr:uid="{DFC08AC3-AB91-4368-9E25-39ED45C9548A}"/>
    <cellStyle name="20% - Cor1 31 2 4" xfId="32467" xr:uid="{F1AEDC24-E2BD-4A34-8209-725A2AAD1378}"/>
    <cellStyle name="20% - Cor1 31 2 4 2" xfId="46334" xr:uid="{F2216DB7-1D0E-4132-B535-A08353F9C203}"/>
    <cellStyle name="20% - Cor1 31 2 5" xfId="22535" xr:uid="{6C6BE4EE-7D96-4CF5-8200-EA1605520D13}"/>
    <cellStyle name="20% - Cor1 31 2 6" xfId="36506" xr:uid="{1350F840-024A-4A3D-817E-DE211F1B44CD}"/>
    <cellStyle name="20% - Cor1 31 3" xfId="6704" xr:uid="{00000000-0005-0000-0000-00001A000000}"/>
    <cellStyle name="20% - Cor1 31 3 2" xfId="15530" xr:uid="{00000000-0005-0000-0000-00001A000000}"/>
    <cellStyle name="20% - Cor1 31 3 3" xfId="24956" xr:uid="{0882B89D-79A2-497E-98C8-529C61B3B6A5}"/>
    <cellStyle name="20% - Cor1 31 3 4" xfId="38908" xr:uid="{1A951F79-2042-48D7-AFA4-FCFB0F9D02FD}"/>
    <cellStyle name="20% - Cor1 31 4" xfId="11167" xr:uid="{00000000-0005-0000-0000-00001A000000}"/>
    <cellStyle name="20% - Cor1 31 4 2" xfId="28687" xr:uid="{C2313C89-79B3-4DA8-9C65-01E509A9F4A3}"/>
    <cellStyle name="20% - Cor1 31 4 3" xfId="42568" xr:uid="{73BD6ADE-4E62-4A2D-A8A6-F23AEA0AEECE}"/>
    <cellStyle name="20% - Cor1 31 5" xfId="31289" xr:uid="{CBD32E52-D981-4A5C-8799-7D33935B9228}"/>
    <cellStyle name="20% - Cor1 31 5 2" xfId="45156" xr:uid="{FA6C5EF6-9DDA-4879-8687-94057BD78578}"/>
    <cellStyle name="20% - Cor1 31 6" xfId="20637" xr:uid="{B63CD8D7-DA65-4E5F-82BE-432DA89008D9}"/>
    <cellStyle name="20% - Cor1 31 7" xfId="34671" xr:uid="{497A3E3C-3C57-4B5A-A451-489FA0076DD6}"/>
    <cellStyle name="20% - Cor1 32" xfId="2136" xr:uid="{00000000-0005-0000-0000-00001B000000}"/>
    <cellStyle name="20% - Cor1 32 2" xfId="4194" xr:uid="{00000000-0005-0000-0000-00001B000000}"/>
    <cellStyle name="20% - Cor1 32 2 2" xfId="8594" xr:uid="{00000000-0005-0000-0000-00001B000000}"/>
    <cellStyle name="20% - Cor1 32 2 2 2" xfId="17416" xr:uid="{00000000-0005-0000-0000-00001B000000}"/>
    <cellStyle name="20% - Cor1 32 2 2 3" xfId="26794" xr:uid="{2F87FBC0-ED65-4C4D-9BF6-F9481531BD80}"/>
    <cellStyle name="20% - Cor1 32 2 2 4" xfId="40750" xr:uid="{1164985C-8BF5-4C08-BE7B-9645C8F5A056}"/>
    <cellStyle name="20% - Cor1 32 2 3" xfId="13063" xr:uid="{00000000-0005-0000-0000-00001B000000}"/>
    <cellStyle name="20% - Cor1 32 2 3 2" xfId="29876" xr:uid="{5CF45E53-94AA-4B5F-97B7-7371A403F9F8}"/>
    <cellStyle name="20% - Cor1 32 2 3 3" xfId="43750" xr:uid="{EEB86D49-72E9-4D19-9B9F-840CA0782658}"/>
    <cellStyle name="20% - Cor1 32 2 4" xfId="32468" xr:uid="{FD635FF8-08DD-4FC3-90B9-73378894C0A7}"/>
    <cellStyle name="20% - Cor1 32 2 4 2" xfId="46335" xr:uid="{4B4EA614-3C07-4CA7-8854-3A520F139879}"/>
    <cellStyle name="20% - Cor1 32 2 5" xfId="22536" xr:uid="{5A750AF5-9869-4FA4-89E6-4669777ED8BB}"/>
    <cellStyle name="20% - Cor1 32 2 6" xfId="36507" xr:uid="{5A4A79B0-DA9D-4601-B993-EB29E9696859}"/>
    <cellStyle name="20% - Cor1 32 3" xfId="6705" xr:uid="{00000000-0005-0000-0000-00001B000000}"/>
    <cellStyle name="20% - Cor1 32 3 2" xfId="15531" xr:uid="{00000000-0005-0000-0000-00001B000000}"/>
    <cellStyle name="20% - Cor1 32 3 3" xfId="24957" xr:uid="{A436E7F9-71BA-4FBC-955D-D2D8AC749BA1}"/>
    <cellStyle name="20% - Cor1 32 3 4" xfId="38909" xr:uid="{8B987795-5352-4285-99E0-45F77BBAE9B8}"/>
    <cellStyle name="20% - Cor1 32 4" xfId="11168" xr:uid="{00000000-0005-0000-0000-00001B000000}"/>
    <cellStyle name="20% - Cor1 32 4 2" xfId="28688" xr:uid="{2043BB81-C5D3-439C-9E5F-3E03D8BB67CC}"/>
    <cellStyle name="20% - Cor1 32 4 3" xfId="42569" xr:uid="{E9344AF2-21CD-4964-BBE7-327E54CAC14E}"/>
    <cellStyle name="20% - Cor1 32 5" xfId="31290" xr:uid="{269813FE-CFA3-4626-9FA1-91AF5466B227}"/>
    <cellStyle name="20% - Cor1 32 5 2" xfId="45157" xr:uid="{3171A13B-E7CC-4B83-9392-ACEB8DD801AE}"/>
    <cellStyle name="20% - Cor1 32 6" xfId="20638" xr:uid="{CC832D44-8623-40A1-BE7D-5B8DF19FED5A}"/>
    <cellStyle name="20% - Cor1 32 7" xfId="34672" xr:uid="{9A2F7100-439E-4553-BF1E-4853770B1C59}"/>
    <cellStyle name="20% - Cor1 33" xfId="2137" xr:uid="{00000000-0005-0000-0000-00001C000000}"/>
    <cellStyle name="20% - Cor1 33 2" xfId="4195" xr:uid="{00000000-0005-0000-0000-00001C000000}"/>
    <cellStyle name="20% - Cor1 33 2 2" xfId="8595" xr:uid="{00000000-0005-0000-0000-00001C000000}"/>
    <cellStyle name="20% - Cor1 33 2 2 2" xfId="17417" xr:uid="{00000000-0005-0000-0000-00001C000000}"/>
    <cellStyle name="20% - Cor1 33 2 2 3" xfId="26795" xr:uid="{3E3FD225-9EA0-41DA-8C15-3705CE591B59}"/>
    <cellStyle name="20% - Cor1 33 2 2 4" xfId="40751" xr:uid="{4C37C14A-5CDA-4F11-B6F3-7445D669C41A}"/>
    <cellStyle name="20% - Cor1 33 2 3" xfId="13064" xr:uid="{00000000-0005-0000-0000-00001C000000}"/>
    <cellStyle name="20% - Cor1 33 2 3 2" xfId="29877" xr:uid="{5DADAFC9-90E4-493B-B4C3-75E29F008107}"/>
    <cellStyle name="20% - Cor1 33 2 3 3" xfId="43751" xr:uid="{BD9FFC17-6554-4F0E-BCCB-932F46273107}"/>
    <cellStyle name="20% - Cor1 33 2 4" xfId="32469" xr:uid="{439261C2-AA1C-4E62-AE74-E8C3F90B4FEF}"/>
    <cellStyle name="20% - Cor1 33 2 4 2" xfId="46336" xr:uid="{9A10C6BA-8848-4178-84AE-CB9F5488316B}"/>
    <cellStyle name="20% - Cor1 33 2 5" xfId="22537" xr:uid="{B92E8316-B356-4988-90CB-27B42E02F584}"/>
    <cellStyle name="20% - Cor1 33 2 6" xfId="36508" xr:uid="{C0E1D073-EA1A-4512-8024-4E33E286B4C8}"/>
    <cellStyle name="20% - Cor1 33 3" xfId="6706" xr:uid="{00000000-0005-0000-0000-00001C000000}"/>
    <cellStyle name="20% - Cor1 33 3 2" xfId="15532" xr:uid="{00000000-0005-0000-0000-00001C000000}"/>
    <cellStyle name="20% - Cor1 33 3 3" xfId="24958" xr:uid="{57DBAF55-9B24-43E0-A49E-692F546AB776}"/>
    <cellStyle name="20% - Cor1 33 3 4" xfId="38910" xr:uid="{4BC0DDEB-39C1-4784-B9BD-F6BFD9AAB40C}"/>
    <cellStyle name="20% - Cor1 33 4" xfId="11169" xr:uid="{00000000-0005-0000-0000-00001C000000}"/>
    <cellStyle name="20% - Cor1 33 4 2" xfId="28689" xr:uid="{915BB7DD-AD46-460F-B0C0-A24500870295}"/>
    <cellStyle name="20% - Cor1 33 4 3" xfId="42570" xr:uid="{88A333F6-B413-4E69-8742-D50B0887BDEF}"/>
    <cellStyle name="20% - Cor1 33 5" xfId="31291" xr:uid="{42077DA7-56C4-4EE6-BE3C-7BBF7846FD9E}"/>
    <cellStyle name="20% - Cor1 33 5 2" xfId="45158" xr:uid="{05A0C2E8-9916-4E05-AEC7-7F6E242D5125}"/>
    <cellStyle name="20% - Cor1 33 6" xfId="20639" xr:uid="{FDBEF2BE-ED24-494D-83B3-DFE84276EF28}"/>
    <cellStyle name="20% - Cor1 33 7" xfId="34673" xr:uid="{5C9F61B8-E2EB-487C-B309-2C753FA87BBD}"/>
    <cellStyle name="20% - Cor1 34" xfId="2138" xr:uid="{00000000-0005-0000-0000-00001D000000}"/>
    <cellStyle name="20% - Cor1 34 2" xfId="4196" xr:uid="{00000000-0005-0000-0000-00001D000000}"/>
    <cellStyle name="20% - Cor1 34 2 2" xfId="8596" xr:uid="{00000000-0005-0000-0000-00001D000000}"/>
    <cellStyle name="20% - Cor1 34 2 2 2" xfId="17418" xr:uid="{00000000-0005-0000-0000-00001D000000}"/>
    <cellStyle name="20% - Cor1 34 2 2 3" xfId="26796" xr:uid="{AE679519-A8CC-46B3-92A0-DB5130830037}"/>
    <cellStyle name="20% - Cor1 34 2 2 4" xfId="40752" xr:uid="{6AB7C910-51AC-4B40-997C-0D9D1624DFE8}"/>
    <cellStyle name="20% - Cor1 34 2 3" xfId="13065" xr:uid="{00000000-0005-0000-0000-00001D000000}"/>
    <cellStyle name="20% - Cor1 34 2 3 2" xfId="29878" xr:uid="{A2236E4E-48F5-41B6-A1A4-C04E99AEBA2F}"/>
    <cellStyle name="20% - Cor1 34 2 3 3" xfId="43752" xr:uid="{F44AFAC3-F367-4EF3-85F6-0A40C8289D55}"/>
    <cellStyle name="20% - Cor1 34 2 4" xfId="32470" xr:uid="{F72BDCA1-3610-4DAD-BA25-A4942C70FA4D}"/>
    <cellStyle name="20% - Cor1 34 2 4 2" xfId="46337" xr:uid="{618C2926-C441-4B4E-AED5-8A66BA83A877}"/>
    <cellStyle name="20% - Cor1 34 2 5" xfId="22538" xr:uid="{31151424-BB47-4ED6-B0E2-6AC1B4FDE7CF}"/>
    <cellStyle name="20% - Cor1 34 2 6" xfId="36509" xr:uid="{9C36509A-C090-4648-868D-CDF7173B1E00}"/>
    <cellStyle name="20% - Cor1 34 3" xfId="6707" xr:uid="{00000000-0005-0000-0000-00001D000000}"/>
    <cellStyle name="20% - Cor1 34 3 2" xfId="15533" xr:uid="{00000000-0005-0000-0000-00001D000000}"/>
    <cellStyle name="20% - Cor1 34 3 3" xfId="24959" xr:uid="{C64F194A-459D-45EA-90A7-F22CEBD96C44}"/>
    <cellStyle name="20% - Cor1 34 3 4" xfId="38911" xr:uid="{5D40ABF4-4B2E-4962-BA85-A692035F4025}"/>
    <cellStyle name="20% - Cor1 34 4" xfId="11170" xr:uid="{00000000-0005-0000-0000-00001D000000}"/>
    <cellStyle name="20% - Cor1 34 4 2" xfId="28690" xr:uid="{C5DC7B3F-0D4B-4A2D-B438-BDE81E15DCD5}"/>
    <cellStyle name="20% - Cor1 34 4 3" xfId="42571" xr:uid="{1D51486A-D183-4EC7-A006-FED151301D17}"/>
    <cellStyle name="20% - Cor1 34 5" xfId="31292" xr:uid="{7830BE5A-76AA-480B-AEDA-EAD12FFF2641}"/>
    <cellStyle name="20% - Cor1 34 5 2" xfId="45159" xr:uid="{E4D1855D-771D-4F1B-AFBA-6AEC10C23CB7}"/>
    <cellStyle name="20% - Cor1 34 6" xfId="20640" xr:uid="{7A2DE434-3F30-4D33-BAE8-FE7929710811}"/>
    <cellStyle name="20% - Cor1 34 7" xfId="34674" xr:uid="{594E9D7C-E45A-418B-8112-7635DA28F6CD}"/>
    <cellStyle name="20% - Cor1 35" xfId="2139" xr:uid="{00000000-0005-0000-0000-00001E000000}"/>
    <cellStyle name="20% - Cor1 35 2" xfId="4197" xr:uid="{00000000-0005-0000-0000-00001E000000}"/>
    <cellStyle name="20% - Cor1 35 2 2" xfId="8597" xr:uid="{00000000-0005-0000-0000-00001E000000}"/>
    <cellStyle name="20% - Cor1 35 2 2 2" xfId="17419" xr:uid="{00000000-0005-0000-0000-00001E000000}"/>
    <cellStyle name="20% - Cor1 35 2 2 3" xfId="26797" xr:uid="{21EFBCF1-3A02-4409-A5CB-9DC87292E2F3}"/>
    <cellStyle name="20% - Cor1 35 2 2 4" xfId="40753" xr:uid="{F66F2C91-68CF-4F6E-9CE5-283833B8C9BF}"/>
    <cellStyle name="20% - Cor1 35 2 3" xfId="13066" xr:uid="{00000000-0005-0000-0000-00001E000000}"/>
    <cellStyle name="20% - Cor1 35 2 3 2" xfId="29879" xr:uid="{325A3AC1-C1F7-4D33-A29E-90F369988B37}"/>
    <cellStyle name="20% - Cor1 35 2 3 3" xfId="43753" xr:uid="{7CC9493B-F00D-4D17-B1AD-1D952AC81069}"/>
    <cellStyle name="20% - Cor1 35 2 4" xfId="32471" xr:uid="{55F722EB-0A73-4CDD-9167-5EF4A1EBA5A5}"/>
    <cellStyle name="20% - Cor1 35 2 4 2" xfId="46338" xr:uid="{467B42F3-1B6F-4AA3-98B5-7B92FEE973B5}"/>
    <cellStyle name="20% - Cor1 35 2 5" xfId="22539" xr:uid="{F4663E84-FC84-4E3A-887B-397AA0982A90}"/>
    <cellStyle name="20% - Cor1 35 2 6" xfId="36510" xr:uid="{6BD98B95-9FDD-4518-B1C8-678766299747}"/>
    <cellStyle name="20% - Cor1 35 3" xfId="6708" xr:uid="{00000000-0005-0000-0000-00001E000000}"/>
    <cellStyle name="20% - Cor1 35 3 2" xfId="15534" xr:uid="{00000000-0005-0000-0000-00001E000000}"/>
    <cellStyle name="20% - Cor1 35 3 3" xfId="24960" xr:uid="{714D2C49-DEDB-4E9F-9D10-4893BE350C89}"/>
    <cellStyle name="20% - Cor1 35 3 4" xfId="38912" xr:uid="{AEA51B9A-F7C6-4DF0-A5E1-FBFAFCE78B97}"/>
    <cellStyle name="20% - Cor1 35 4" xfId="11171" xr:uid="{00000000-0005-0000-0000-00001E000000}"/>
    <cellStyle name="20% - Cor1 35 4 2" xfId="28691" xr:uid="{46F715C0-9AB7-400A-93AA-E9A10BB58245}"/>
    <cellStyle name="20% - Cor1 35 4 3" xfId="42572" xr:uid="{E74E02A4-C505-46F9-80C6-C21A6B712345}"/>
    <cellStyle name="20% - Cor1 35 5" xfId="31293" xr:uid="{8328C83E-C8E5-4710-A856-78D00940CFFC}"/>
    <cellStyle name="20% - Cor1 35 5 2" xfId="45160" xr:uid="{A81DCE98-2EC0-4B8A-91E3-F0C642F414EC}"/>
    <cellStyle name="20% - Cor1 35 6" xfId="20641" xr:uid="{E09A291B-5194-4AE9-9456-C5C70ED14DD5}"/>
    <cellStyle name="20% - Cor1 35 7" xfId="34675" xr:uid="{41205C18-46BC-4675-9246-DFEF8EEFDD71}"/>
    <cellStyle name="20% - Cor1 36" xfId="2140" xr:uid="{00000000-0005-0000-0000-00001F000000}"/>
    <cellStyle name="20% - Cor1 36 2" xfId="4198" xr:uid="{00000000-0005-0000-0000-00001F000000}"/>
    <cellStyle name="20% - Cor1 36 2 2" xfId="8598" xr:uid="{00000000-0005-0000-0000-00001F000000}"/>
    <cellStyle name="20% - Cor1 36 2 2 2" xfId="17420" xr:uid="{00000000-0005-0000-0000-00001F000000}"/>
    <cellStyle name="20% - Cor1 36 2 2 3" xfId="26798" xr:uid="{3650E49E-FDE9-41A9-96CD-E5D9BF2A8144}"/>
    <cellStyle name="20% - Cor1 36 2 2 4" xfId="40754" xr:uid="{DBBD0D95-F743-46E2-81BA-89C08E368479}"/>
    <cellStyle name="20% - Cor1 36 2 3" xfId="13067" xr:uid="{00000000-0005-0000-0000-00001F000000}"/>
    <cellStyle name="20% - Cor1 36 2 3 2" xfId="29880" xr:uid="{6319A670-6C39-4CBD-853C-8B061F0F7FFD}"/>
    <cellStyle name="20% - Cor1 36 2 3 3" xfId="43754" xr:uid="{BE95221C-5311-4FD0-8751-040BA902CADE}"/>
    <cellStyle name="20% - Cor1 36 2 4" xfId="32472" xr:uid="{2EBCF6A3-2765-4F08-AF9F-4D6B1AB10BA6}"/>
    <cellStyle name="20% - Cor1 36 2 4 2" xfId="46339" xr:uid="{185FA224-3D6E-40AE-9E42-E18658B3B515}"/>
    <cellStyle name="20% - Cor1 36 2 5" xfId="22540" xr:uid="{D7DB45FD-0329-488D-87BB-E57AB24B7624}"/>
    <cellStyle name="20% - Cor1 36 2 6" xfId="36511" xr:uid="{6A38B2B4-C6A0-4845-A6EF-7EB12CF5343F}"/>
    <cellStyle name="20% - Cor1 36 3" xfId="6709" xr:uid="{00000000-0005-0000-0000-00001F000000}"/>
    <cellStyle name="20% - Cor1 36 3 2" xfId="15535" xr:uid="{00000000-0005-0000-0000-00001F000000}"/>
    <cellStyle name="20% - Cor1 36 3 3" xfId="24961" xr:uid="{837E70C3-5EC5-4A57-9D24-D5E26174215C}"/>
    <cellStyle name="20% - Cor1 36 3 4" xfId="38913" xr:uid="{FDBC772B-95A0-40E0-8660-7073B86E310B}"/>
    <cellStyle name="20% - Cor1 36 4" xfId="11172" xr:uid="{00000000-0005-0000-0000-00001F000000}"/>
    <cellStyle name="20% - Cor1 36 4 2" xfId="28692" xr:uid="{2AD72CC2-0393-418B-920B-43308BE18CB3}"/>
    <cellStyle name="20% - Cor1 36 4 3" xfId="42573" xr:uid="{61AAC92D-DAF8-41CC-84B0-BE8083541097}"/>
    <cellStyle name="20% - Cor1 36 5" xfId="31294" xr:uid="{3A0358D3-6340-435A-BE30-A25194C3CCAB}"/>
    <cellStyle name="20% - Cor1 36 5 2" xfId="45161" xr:uid="{FBEE97D5-2707-4E70-B2D0-3753F7058F93}"/>
    <cellStyle name="20% - Cor1 36 6" xfId="20642" xr:uid="{5698BFF5-B9D3-425E-A8E3-CF504998A877}"/>
    <cellStyle name="20% - Cor1 36 7" xfId="34676" xr:uid="{0E88606E-8138-4E0C-BEC0-337688CCEB3E}"/>
    <cellStyle name="20% - Cor1 37" xfId="2141" xr:uid="{00000000-0005-0000-0000-000020000000}"/>
    <cellStyle name="20% - Cor1 37 2" xfId="4199" xr:uid="{00000000-0005-0000-0000-000020000000}"/>
    <cellStyle name="20% - Cor1 37 2 2" xfId="8599" xr:uid="{00000000-0005-0000-0000-000020000000}"/>
    <cellStyle name="20% - Cor1 37 2 2 2" xfId="17421" xr:uid="{00000000-0005-0000-0000-000020000000}"/>
    <cellStyle name="20% - Cor1 37 2 2 3" xfId="26799" xr:uid="{B78E3707-3FBB-4EE9-9D92-69D12FBE0CCF}"/>
    <cellStyle name="20% - Cor1 37 2 2 4" xfId="40755" xr:uid="{122CAD7A-28BC-4C3E-8B79-BF410B84AD0D}"/>
    <cellStyle name="20% - Cor1 37 2 3" xfId="13068" xr:uid="{00000000-0005-0000-0000-000020000000}"/>
    <cellStyle name="20% - Cor1 37 2 3 2" xfId="29881" xr:uid="{146B850D-9AC7-4737-A31A-DE46B1145264}"/>
    <cellStyle name="20% - Cor1 37 2 3 3" xfId="43755" xr:uid="{DF351BBE-D8A5-46F8-9CF5-B5A9E98DD031}"/>
    <cellStyle name="20% - Cor1 37 2 4" xfId="32473" xr:uid="{A6FA39DC-D06E-4328-8E5A-7BC199B1D78F}"/>
    <cellStyle name="20% - Cor1 37 2 4 2" xfId="46340" xr:uid="{5BDE10E5-4D5A-466A-ACE1-8F21F2E29C64}"/>
    <cellStyle name="20% - Cor1 37 2 5" xfId="22541" xr:uid="{97F1AEBC-401F-4714-B545-50BEB8B86462}"/>
    <cellStyle name="20% - Cor1 37 2 6" xfId="36512" xr:uid="{84BF3A34-99F2-431F-8BDC-94E780FF4A83}"/>
    <cellStyle name="20% - Cor1 37 3" xfId="6710" xr:uid="{00000000-0005-0000-0000-000020000000}"/>
    <cellStyle name="20% - Cor1 37 3 2" xfId="15536" xr:uid="{00000000-0005-0000-0000-000020000000}"/>
    <cellStyle name="20% - Cor1 37 3 3" xfId="24962" xr:uid="{E46FDCB1-BD88-4F06-B120-61D78C55246B}"/>
    <cellStyle name="20% - Cor1 37 3 4" xfId="38914" xr:uid="{0F2D83EE-9679-48CE-860A-345D0A9E4995}"/>
    <cellStyle name="20% - Cor1 37 4" xfId="11173" xr:uid="{00000000-0005-0000-0000-000020000000}"/>
    <cellStyle name="20% - Cor1 37 4 2" xfId="28693" xr:uid="{07F2C634-0B35-409A-BB06-910C66E523F0}"/>
    <cellStyle name="20% - Cor1 37 4 3" xfId="42574" xr:uid="{1430DC58-B802-46CC-BF9A-4B598BCF8B5E}"/>
    <cellStyle name="20% - Cor1 37 5" xfId="31295" xr:uid="{84817EE6-BD48-496E-9DBE-58847E40FC7B}"/>
    <cellStyle name="20% - Cor1 37 5 2" xfId="45162" xr:uid="{F83F40D5-A18C-4606-8A8A-2D36EAB39224}"/>
    <cellStyle name="20% - Cor1 37 6" xfId="20643" xr:uid="{A61EA2CA-306D-49E5-9C0D-C334117C681D}"/>
    <cellStyle name="20% - Cor1 37 7" xfId="34677" xr:uid="{CCAC512C-055D-49C2-A6AE-DA04E82AB9AB}"/>
    <cellStyle name="20% - Cor1 38" xfId="2142" xr:uid="{00000000-0005-0000-0000-000021000000}"/>
    <cellStyle name="20% - Cor1 38 2" xfId="4200" xr:uid="{00000000-0005-0000-0000-000021000000}"/>
    <cellStyle name="20% - Cor1 38 2 2" xfId="8600" xr:uid="{00000000-0005-0000-0000-000021000000}"/>
    <cellStyle name="20% - Cor1 38 2 2 2" xfId="17422" xr:uid="{00000000-0005-0000-0000-000021000000}"/>
    <cellStyle name="20% - Cor1 38 2 2 3" xfId="26800" xr:uid="{C4F1BD40-2AEF-4822-B17D-1ED0ECF20228}"/>
    <cellStyle name="20% - Cor1 38 2 2 4" xfId="40756" xr:uid="{8D724008-D25B-4F1F-9528-038C1FC303C0}"/>
    <cellStyle name="20% - Cor1 38 2 3" xfId="13069" xr:uid="{00000000-0005-0000-0000-000021000000}"/>
    <cellStyle name="20% - Cor1 38 2 3 2" xfId="29882" xr:uid="{C4F062C9-04F2-48C7-920D-F9C415850A40}"/>
    <cellStyle name="20% - Cor1 38 2 3 3" xfId="43756" xr:uid="{960F40D7-0478-49E7-8EC8-65AC3409BDD3}"/>
    <cellStyle name="20% - Cor1 38 2 4" xfId="32474" xr:uid="{BD6B718B-AE73-4E1A-81A3-060CE4F66534}"/>
    <cellStyle name="20% - Cor1 38 2 4 2" xfId="46341" xr:uid="{4B6A9AD7-8895-4946-8AA4-7B64F529E2A4}"/>
    <cellStyle name="20% - Cor1 38 2 5" xfId="22542" xr:uid="{E03819F6-9E71-490F-9734-14ACAED4698B}"/>
    <cellStyle name="20% - Cor1 38 2 6" xfId="36513" xr:uid="{9FF6CFDE-8082-402F-90D7-19D0DF3AB3A9}"/>
    <cellStyle name="20% - Cor1 38 3" xfId="6711" xr:uid="{00000000-0005-0000-0000-000021000000}"/>
    <cellStyle name="20% - Cor1 38 3 2" xfId="15537" xr:uid="{00000000-0005-0000-0000-000021000000}"/>
    <cellStyle name="20% - Cor1 38 3 3" xfId="24963" xr:uid="{E9A3D466-AF8C-4B43-AEB6-185686E80E87}"/>
    <cellStyle name="20% - Cor1 38 3 4" xfId="38915" xr:uid="{59CBEEDD-12C7-4659-91AD-7BCAEE4FB861}"/>
    <cellStyle name="20% - Cor1 38 4" xfId="11174" xr:uid="{00000000-0005-0000-0000-000021000000}"/>
    <cellStyle name="20% - Cor1 38 4 2" xfId="28694" xr:uid="{C57DA09A-EAB2-4C1F-A476-ED1108253DD9}"/>
    <cellStyle name="20% - Cor1 38 4 3" xfId="42575" xr:uid="{A69734B8-7C1C-4753-9F43-C7B382384BAB}"/>
    <cellStyle name="20% - Cor1 38 5" xfId="31296" xr:uid="{E97327FB-5E50-40E1-8B7B-C59B8DF08818}"/>
    <cellStyle name="20% - Cor1 38 5 2" xfId="45163" xr:uid="{E72DB279-0323-4480-A443-290200147269}"/>
    <cellStyle name="20% - Cor1 38 6" xfId="20644" xr:uid="{EF3B3FF0-495D-4431-834C-F6BBDAD508E5}"/>
    <cellStyle name="20% - Cor1 38 7" xfId="34678" xr:uid="{242D05D4-7904-4370-ABEA-BB12D009D2F5}"/>
    <cellStyle name="20% - Cor1 39" xfId="2143" xr:uid="{00000000-0005-0000-0000-000022000000}"/>
    <cellStyle name="20% - Cor1 39 2" xfId="4201" xr:uid="{00000000-0005-0000-0000-000022000000}"/>
    <cellStyle name="20% - Cor1 39 2 2" xfId="8601" xr:uid="{00000000-0005-0000-0000-000022000000}"/>
    <cellStyle name="20% - Cor1 39 2 2 2" xfId="17423" xr:uid="{00000000-0005-0000-0000-000022000000}"/>
    <cellStyle name="20% - Cor1 39 2 2 3" xfId="26801" xr:uid="{BB5A5EA3-DAAB-425B-9913-E830346E4299}"/>
    <cellStyle name="20% - Cor1 39 2 2 4" xfId="40757" xr:uid="{EE6460F4-3133-4ECC-9435-AA7468307CD5}"/>
    <cellStyle name="20% - Cor1 39 2 3" xfId="13070" xr:uid="{00000000-0005-0000-0000-000022000000}"/>
    <cellStyle name="20% - Cor1 39 2 3 2" xfId="29883" xr:uid="{890EE43B-13BD-4B4C-897A-C5195F5E8781}"/>
    <cellStyle name="20% - Cor1 39 2 3 3" xfId="43757" xr:uid="{82C108FC-D0F7-4310-9691-843799597414}"/>
    <cellStyle name="20% - Cor1 39 2 4" xfId="32475" xr:uid="{6AE9D6DC-895B-43EC-99FF-3A9A350FE494}"/>
    <cellStyle name="20% - Cor1 39 2 4 2" xfId="46342" xr:uid="{7EF39BF8-369C-41E2-9731-EE6F9F4B3209}"/>
    <cellStyle name="20% - Cor1 39 2 5" xfId="22543" xr:uid="{4BD8EC2F-2894-4841-8C92-0A146A43C626}"/>
    <cellStyle name="20% - Cor1 39 2 6" xfId="36514" xr:uid="{E9B8E480-8EA3-4168-A8F4-8CEE441A6207}"/>
    <cellStyle name="20% - Cor1 39 3" xfId="6712" xr:uid="{00000000-0005-0000-0000-000022000000}"/>
    <cellStyle name="20% - Cor1 39 3 2" xfId="15538" xr:uid="{00000000-0005-0000-0000-000022000000}"/>
    <cellStyle name="20% - Cor1 39 3 3" xfId="24964" xr:uid="{9EE994CF-958A-4BB0-856F-387B333019EA}"/>
    <cellStyle name="20% - Cor1 39 3 4" xfId="38916" xr:uid="{72E409AD-6510-4D13-8C68-B81667C46C27}"/>
    <cellStyle name="20% - Cor1 39 4" xfId="11175" xr:uid="{00000000-0005-0000-0000-000022000000}"/>
    <cellStyle name="20% - Cor1 39 4 2" xfId="28695" xr:uid="{7A2D84B0-F202-48FB-99D9-387FDD6E3208}"/>
    <cellStyle name="20% - Cor1 39 4 3" xfId="42576" xr:uid="{F0CE9F96-3E5D-4204-91B4-3C21A918AC20}"/>
    <cellStyle name="20% - Cor1 39 5" xfId="31297" xr:uid="{69991F65-ACF0-4D7D-B8BF-A40032FC066B}"/>
    <cellStyle name="20% - Cor1 39 5 2" xfId="45164" xr:uid="{C6B38115-A8C5-433B-B54C-CAE2625A008D}"/>
    <cellStyle name="20% - Cor1 39 6" xfId="20645" xr:uid="{3389D4E6-CF8B-4657-91B1-360918B4CE3F}"/>
    <cellStyle name="20% - Cor1 39 7" xfId="34679" xr:uid="{91E263EC-19D2-47F2-A17A-5B13934360CE}"/>
    <cellStyle name="20% - Cor1 4" xfId="333" xr:uid="{00000000-0005-0000-0000-000034000000}"/>
    <cellStyle name="20% - Cor1 4 2" xfId="2145" xr:uid="{00000000-0005-0000-0000-000024000000}"/>
    <cellStyle name="20% - Cor1 4 2 2" xfId="4203" xr:uid="{00000000-0005-0000-0000-000024000000}"/>
    <cellStyle name="20% - Cor1 4 2 2 2" xfId="8603" xr:uid="{00000000-0005-0000-0000-000024000000}"/>
    <cellStyle name="20% - Cor1 4 2 2 2 2" xfId="17425" xr:uid="{00000000-0005-0000-0000-000024000000}"/>
    <cellStyle name="20% - Cor1 4 2 2 2 3" xfId="26803" xr:uid="{708F785F-10D5-4479-B296-D2555EFB7984}"/>
    <cellStyle name="20% - Cor1 4 2 2 2 4" xfId="40759" xr:uid="{A7CDD93D-74C0-48D8-9B72-C7C51BD95233}"/>
    <cellStyle name="20% - Cor1 4 2 2 3" xfId="13072" xr:uid="{00000000-0005-0000-0000-000024000000}"/>
    <cellStyle name="20% - Cor1 4 2 2 3 2" xfId="29885" xr:uid="{C201AA8F-E861-48D5-9F33-8E567FB21E6E}"/>
    <cellStyle name="20% - Cor1 4 2 2 3 3" xfId="43759" xr:uid="{6AD8BCDD-3647-4107-90CA-55E284F307E4}"/>
    <cellStyle name="20% - Cor1 4 2 2 4" xfId="32477" xr:uid="{EF1D6D25-315C-48E0-8CC4-3EDE4AA70D2E}"/>
    <cellStyle name="20% - Cor1 4 2 2 4 2" xfId="46344" xr:uid="{4CB73A56-2D3F-40CD-9C99-6E405BFF040F}"/>
    <cellStyle name="20% - Cor1 4 2 2 5" xfId="22545" xr:uid="{CCFCF092-4596-4DD2-ABB3-9129E6766B46}"/>
    <cellStyle name="20% - Cor1 4 2 2 6" xfId="36516" xr:uid="{5474D70D-56BA-4131-8671-C80F2DA1D21B}"/>
    <cellStyle name="20% - Cor1 4 2 3" xfId="6714" xr:uid="{00000000-0005-0000-0000-000024000000}"/>
    <cellStyle name="20% - Cor1 4 2 3 2" xfId="15540" xr:uid="{00000000-0005-0000-0000-000024000000}"/>
    <cellStyle name="20% - Cor1 4 2 3 3" xfId="24966" xr:uid="{AF7C9DAF-6245-45CF-AF14-0ED9F8AB7EC1}"/>
    <cellStyle name="20% - Cor1 4 2 3 4" xfId="38918" xr:uid="{D566587D-F2AE-4D24-B129-BAC2A8A87E4F}"/>
    <cellStyle name="20% - Cor1 4 2 4" xfId="11177" xr:uid="{00000000-0005-0000-0000-000024000000}"/>
    <cellStyle name="20% - Cor1 4 2 4 2" xfId="28697" xr:uid="{E71964F6-3AB6-4D27-BDDC-BE98FC73FFD5}"/>
    <cellStyle name="20% - Cor1 4 2 4 3" xfId="42578" xr:uid="{E7EB5039-82CF-4F00-9CC6-E8226B915B73}"/>
    <cellStyle name="20% - Cor1 4 2 5" xfId="31299" xr:uid="{B604EC07-AE3A-4EC8-BF89-8208387A3BB4}"/>
    <cellStyle name="20% - Cor1 4 2 5 2" xfId="45166" xr:uid="{E5512C82-656A-40ED-8968-E3B64BCE64F8}"/>
    <cellStyle name="20% - Cor1 4 2 6" xfId="20647" xr:uid="{59C938D2-9EDD-4FC9-BE46-5DBF4D7E943A}"/>
    <cellStyle name="20% - Cor1 4 2 7" xfId="34681" xr:uid="{D9A4811D-863B-4782-96D9-CF1A9E69023F}"/>
    <cellStyle name="20% - Cor1 4 3" xfId="2144" xr:uid="{00000000-0005-0000-0000-000023000000}"/>
    <cellStyle name="20% - Cor1 4 3 2" xfId="4202" xr:uid="{00000000-0005-0000-0000-000023000000}"/>
    <cellStyle name="20% - Cor1 4 3 2 2" xfId="8602" xr:uid="{00000000-0005-0000-0000-000023000000}"/>
    <cellStyle name="20% - Cor1 4 3 2 2 2" xfId="17424" xr:uid="{00000000-0005-0000-0000-000023000000}"/>
    <cellStyle name="20% - Cor1 4 3 2 2 3" xfId="26802" xr:uid="{36DE76D6-A15D-4E44-8591-61EEB5F67F52}"/>
    <cellStyle name="20% - Cor1 4 3 2 2 4" xfId="40758" xr:uid="{A72B59A9-9045-4DA4-8372-9B45EF6B2193}"/>
    <cellStyle name="20% - Cor1 4 3 2 3" xfId="13071" xr:uid="{00000000-0005-0000-0000-000023000000}"/>
    <cellStyle name="20% - Cor1 4 3 2 4" xfId="22544" xr:uid="{DC4F2CC6-82D3-45D5-8A85-2DF2F4ED6A60}"/>
    <cellStyle name="20% - Cor1 4 3 2 5" xfId="36515" xr:uid="{D386B95F-E2E0-4375-B0A5-38FD557F3892}"/>
    <cellStyle name="20% - Cor1 4 3 3" xfId="6713" xr:uid="{00000000-0005-0000-0000-000023000000}"/>
    <cellStyle name="20% - Cor1 4 3 3 2" xfId="15539" xr:uid="{00000000-0005-0000-0000-000023000000}"/>
    <cellStyle name="20% - Cor1 4 3 3 3" xfId="24965" xr:uid="{372E92DD-B82D-4BFA-B613-C8A558EEC791}"/>
    <cellStyle name="20% - Cor1 4 3 3 4" xfId="38917" xr:uid="{888344FC-FDAB-4AD8-BE98-37E46366EEF5}"/>
    <cellStyle name="20% - Cor1 4 3 4" xfId="11176" xr:uid="{00000000-0005-0000-0000-000023000000}"/>
    <cellStyle name="20% - Cor1 4 3 4 2" xfId="28696" xr:uid="{DCDBC01D-2BE3-4D51-BBAF-CDFB0F1EE5AB}"/>
    <cellStyle name="20% - Cor1 4 3 4 3" xfId="42577" xr:uid="{576B5021-678C-4573-9EBD-87DE11D9596F}"/>
    <cellStyle name="20% - Cor1 4 3 5" xfId="31298" xr:uid="{0BE3C791-292D-4365-82B2-56E22A4BA45E}"/>
    <cellStyle name="20% - Cor1 4 3 5 2" xfId="45165" xr:uid="{77AEDC7C-8FCD-4145-BA08-E1A4254E3F0A}"/>
    <cellStyle name="20% - Cor1 4 3 6" xfId="20646" xr:uid="{B888A790-C259-45B4-8101-EC05C8A665CD}"/>
    <cellStyle name="20% - Cor1 4 3 7" xfId="34680" xr:uid="{E3279086-2202-4D36-A7B9-0A184D8604D1}"/>
    <cellStyle name="20% - Cor1 4 4" xfId="2000" xr:uid="{00000000-0005-0000-0000-000025020000}"/>
    <cellStyle name="20% - Cor1 4 4 2" xfId="6621" xr:uid="{00000000-0005-0000-0000-000025020000}"/>
    <cellStyle name="20% - Cor1 4 4 2 2" xfId="15449" xr:uid="{00000000-0005-0000-0000-000025020000}"/>
    <cellStyle name="20% - Cor1 4 4 2 3" xfId="24874" xr:uid="{2C42CB12-578F-4AD4-BDAD-25058A263B91}"/>
    <cellStyle name="20% - Cor1 4 4 2 4" xfId="38828" xr:uid="{319CE9CF-50E0-4697-8F24-374E01A02C4C}"/>
    <cellStyle name="20% - Cor1 4 4 3" xfId="11081" xr:uid="{00000000-0005-0000-0000-000025020000}"/>
    <cellStyle name="20% - Cor1 4 4 3 2" xfId="29884" xr:uid="{6694351D-4C64-47D4-A012-4F9C67D01445}"/>
    <cellStyle name="20% - Cor1 4 4 3 3" xfId="43758" xr:uid="{4C2CF069-3173-4CB0-998C-85B3BEE735D7}"/>
    <cellStyle name="20% - Cor1 4 4 4" xfId="32476" xr:uid="{E8631B58-E7A4-4A6A-B5D4-7B62B99538DA}"/>
    <cellStyle name="20% - Cor1 4 4 4 2" xfId="46343" xr:uid="{F0261298-E58E-4265-9F10-13B2656ABC7A}"/>
    <cellStyle name="20% - Cor1 4 4 5" xfId="20525" xr:uid="{D52CEAF2-98F1-4027-B40D-198752B72284}"/>
    <cellStyle name="20% - Cor1 4 4 6" xfId="34591" xr:uid="{FEF1ABE6-CA5A-4793-AD9D-2941A2882A2D}"/>
    <cellStyle name="20% - Cor1 4 5" xfId="4105" xr:uid="{00000000-0005-0000-0000-000025020000}"/>
    <cellStyle name="20% - Cor1 4 5 2" xfId="8505" xr:uid="{00000000-0005-0000-0000-000025020000}"/>
    <cellStyle name="20% - Cor1 4 5 2 2" xfId="17327" xr:uid="{00000000-0005-0000-0000-000025020000}"/>
    <cellStyle name="20% - Cor1 4 5 2 3" xfId="26706" xr:uid="{5282243F-3435-40C6-B243-6A26DEE18655}"/>
    <cellStyle name="20% - Cor1 4 5 2 4" xfId="40662" xr:uid="{643DAEF7-E70C-4FED-8F3E-12957FA81BA2}"/>
    <cellStyle name="20% - Cor1 4 5 3" xfId="12974" xr:uid="{00000000-0005-0000-0000-000025020000}"/>
    <cellStyle name="20% - Cor1 4 5 4" xfId="22448" xr:uid="{6D6E1D71-9B4F-4424-803E-EA3118C3E92B}"/>
    <cellStyle name="20% - Cor1 4 5 5" xfId="36419" xr:uid="{0FA1AFB4-D950-45CF-BD9F-74F9B83104E7}"/>
    <cellStyle name="20% - Cor1 4 6" xfId="28579" xr:uid="{34D6DFD2-365B-4D72-9FB6-39732D9B1E2C}"/>
    <cellStyle name="20% - Cor1 4 6 2" xfId="42490" xr:uid="{4F1A09EF-5F07-47C6-8CE5-CC75B509CC8B}"/>
    <cellStyle name="20% - Cor1 4 7" xfId="31210" xr:uid="{763F7978-0AE9-4D4B-87DE-1E9E75B58B32}"/>
    <cellStyle name="20% - Cor1 4 7 2" xfId="45074" xr:uid="{DBCBDC33-6787-4A4F-9F27-C2876BC2FD65}"/>
    <cellStyle name="20% - Cor1 40" xfId="2146" xr:uid="{00000000-0005-0000-0000-000025000000}"/>
    <cellStyle name="20% - Cor1 40 2" xfId="4204" xr:uid="{00000000-0005-0000-0000-000025000000}"/>
    <cellStyle name="20% - Cor1 40 2 2" xfId="8604" xr:uid="{00000000-0005-0000-0000-000025000000}"/>
    <cellStyle name="20% - Cor1 40 2 2 2" xfId="17426" xr:uid="{00000000-0005-0000-0000-000025000000}"/>
    <cellStyle name="20% - Cor1 40 2 2 3" xfId="26804" xr:uid="{49E06ECE-A771-4144-874C-CDBA1C7D3858}"/>
    <cellStyle name="20% - Cor1 40 2 2 4" xfId="40760" xr:uid="{83243902-3066-4E44-A507-F34DFB02FCF0}"/>
    <cellStyle name="20% - Cor1 40 2 3" xfId="13073" xr:uid="{00000000-0005-0000-0000-000025000000}"/>
    <cellStyle name="20% - Cor1 40 2 3 2" xfId="29886" xr:uid="{A4DFE7D0-83FD-46FB-A971-B21D0B2ED1F8}"/>
    <cellStyle name="20% - Cor1 40 2 3 3" xfId="43760" xr:uid="{2F5BA1D2-DCE1-43C5-AA47-6E79618A572B}"/>
    <cellStyle name="20% - Cor1 40 2 4" xfId="32478" xr:uid="{6F9D3C92-DA6F-4B38-A917-99A2BCAF1EE2}"/>
    <cellStyle name="20% - Cor1 40 2 4 2" xfId="46345" xr:uid="{99C4FA4F-2726-4491-BA2B-FED9B9648E17}"/>
    <cellStyle name="20% - Cor1 40 2 5" xfId="22546" xr:uid="{78B4655D-1E06-4FB5-9711-F6B8BDB68FA6}"/>
    <cellStyle name="20% - Cor1 40 2 6" xfId="36517" xr:uid="{65FC716B-4B20-416C-8EF7-88E294646516}"/>
    <cellStyle name="20% - Cor1 40 3" xfId="6715" xr:uid="{00000000-0005-0000-0000-000025000000}"/>
    <cellStyle name="20% - Cor1 40 3 2" xfId="15541" xr:uid="{00000000-0005-0000-0000-000025000000}"/>
    <cellStyle name="20% - Cor1 40 3 3" xfId="24967" xr:uid="{A32E8500-52BE-4DAC-B6EB-884B597E257F}"/>
    <cellStyle name="20% - Cor1 40 3 4" xfId="38919" xr:uid="{99230000-4ACD-44AF-957C-896249DDCA6E}"/>
    <cellStyle name="20% - Cor1 40 4" xfId="11178" xr:uid="{00000000-0005-0000-0000-000025000000}"/>
    <cellStyle name="20% - Cor1 40 4 2" xfId="28698" xr:uid="{C50808A5-4CFE-440F-95A4-CBBCD3737E9B}"/>
    <cellStyle name="20% - Cor1 40 4 3" xfId="42579" xr:uid="{A27F42C4-6AD9-412E-BC54-65FFDE0B0670}"/>
    <cellStyle name="20% - Cor1 40 5" xfId="31300" xr:uid="{37C3B34D-A61A-4E6E-92C0-AE31A3A35599}"/>
    <cellStyle name="20% - Cor1 40 5 2" xfId="45167" xr:uid="{2C1785F7-8C4B-4383-97B1-B98668D576D6}"/>
    <cellStyle name="20% - Cor1 40 6" xfId="20648" xr:uid="{403EDF8C-C725-41B9-A08D-2A68C7FC92F4}"/>
    <cellStyle name="20% - Cor1 40 7" xfId="34682" xr:uid="{99BDE72D-0215-4763-85DC-866BB55D67CB}"/>
    <cellStyle name="20% - Cor1 41" xfId="2147" xr:uid="{00000000-0005-0000-0000-000026000000}"/>
    <cellStyle name="20% - Cor1 41 2" xfId="4205" xr:uid="{00000000-0005-0000-0000-000026000000}"/>
    <cellStyle name="20% - Cor1 41 2 2" xfId="8605" xr:uid="{00000000-0005-0000-0000-000026000000}"/>
    <cellStyle name="20% - Cor1 41 2 2 2" xfId="17427" xr:uid="{00000000-0005-0000-0000-000026000000}"/>
    <cellStyle name="20% - Cor1 41 2 2 3" xfId="26805" xr:uid="{B57A417C-B791-4168-A093-8CC55749CD83}"/>
    <cellStyle name="20% - Cor1 41 2 2 4" xfId="40761" xr:uid="{8F27049D-8664-4E49-BD69-5C3A76A95468}"/>
    <cellStyle name="20% - Cor1 41 2 3" xfId="13074" xr:uid="{00000000-0005-0000-0000-000026000000}"/>
    <cellStyle name="20% - Cor1 41 2 3 2" xfId="29887" xr:uid="{5B246D8B-CB37-418B-A429-48414B2B6E59}"/>
    <cellStyle name="20% - Cor1 41 2 3 3" xfId="43761" xr:uid="{2AAD4BF1-6A2E-4AA1-938B-F474627E7134}"/>
    <cellStyle name="20% - Cor1 41 2 4" xfId="32479" xr:uid="{855FF9FE-C0AF-435E-B7DF-5C180795F332}"/>
    <cellStyle name="20% - Cor1 41 2 4 2" xfId="46346" xr:uid="{2A99CEA0-5316-457E-91C0-7E25463EAE2E}"/>
    <cellStyle name="20% - Cor1 41 2 5" xfId="22547" xr:uid="{E8858BED-29EA-47E3-92FB-F642830D990D}"/>
    <cellStyle name="20% - Cor1 41 2 6" xfId="36518" xr:uid="{534BF73D-AE8B-43C0-8183-296EC9874067}"/>
    <cellStyle name="20% - Cor1 41 3" xfId="6716" xr:uid="{00000000-0005-0000-0000-000026000000}"/>
    <cellStyle name="20% - Cor1 41 3 2" xfId="15542" xr:uid="{00000000-0005-0000-0000-000026000000}"/>
    <cellStyle name="20% - Cor1 41 3 3" xfId="24968" xr:uid="{E0259696-9ACC-4FFB-B2C6-E8363299A832}"/>
    <cellStyle name="20% - Cor1 41 3 4" xfId="38920" xr:uid="{8E1A1611-6F42-4FE2-AED3-0A37EBF2B569}"/>
    <cellStyle name="20% - Cor1 41 4" xfId="11179" xr:uid="{00000000-0005-0000-0000-000026000000}"/>
    <cellStyle name="20% - Cor1 41 4 2" xfId="28699" xr:uid="{5C1AE208-BD0B-4360-BF8C-651341D9A274}"/>
    <cellStyle name="20% - Cor1 41 4 3" xfId="42580" xr:uid="{3341ACF6-DE6E-47EB-8251-5C8D736D498E}"/>
    <cellStyle name="20% - Cor1 41 5" xfId="31301" xr:uid="{9001CBAF-ED4B-4752-9E38-116F7DA2781C}"/>
    <cellStyle name="20% - Cor1 41 5 2" xfId="45168" xr:uid="{BCBF9C28-7B90-4A6C-98C6-128E47715F27}"/>
    <cellStyle name="20% - Cor1 41 6" xfId="20649" xr:uid="{A6A68449-FCDD-4F1A-ABEE-465E8A99BB6C}"/>
    <cellStyle name="20% - Cor1 41 7" xfId="34683" xr:uid="{9F2C767C-80F4-45B1-9A00-B792648D2AF0}"/>
    <cellStyle name="20% - Cor1 42" xfId="2148" xr:uid="{00000000-0005-0000-0000-000027000000}"/>
    <cellStyle name="20% - Cor1 42 2" xfId="4206" xr:uid="{00000000-0005-0000-0000-000027000000}"/>
    <cellStyle name="20% - Cor1 42 2 2" xfId="8606" xr:uid="{00000000-0005-0000-0000-000027000000}"/>
    <cellStyle name="20% - Cor1 42 2 2 2" xfId="17428" xr:uid="{00000000-0005-0000-0000-000027000000}"/>
    <cellStyle name="20% - Cor1 42 2 2 3" xfId="26806" xr:uid="{96DA50A4-FE6E-4E6F-9562-64B4F5902281}"/>
    <cellStyle name="20% - Cor1 42 2 2 4" xfId="40762" xr:uid="{3F1E565F-0A82-4406-BC22-9AC570482F3F}"/>
    <cellStyle name="20% - Cor1 42 2 3" xfId="13075" xr:uid="{00000000-0005-0000-0000-000027000000}"/>
    <cellStyle name="20% - Cor1 42 2 3 2" xfId="29888" xr:uid="{1DE7C0FD-C2CA-44DE-8E0D-14114E79702B}"/>
    <cellStyle name="20% - Cor1 42 2 3 3" xfId="43762" xr:uid="{49C82FC1-46E0-4D75-BD17-95F7AB7DA2EA}"/>
    <cellStyle name="20% - Cor1 42 2 4" xfId="32480" xr:uid="{55386492-8389-479F-82D8-D71DEFE0EEE7}"/>
    <cellStyle name="20% - Cor1 42 2 4 2" xfId="46347" xr:uid="{57D3D17E-3F0A-473B-B309-8E158168A84E}"/>
    <cellStyle name="20% - Cor1 42 2 5" xfId="22548" xr:uid="{AEE56AFB-4C5F-4C05-BF75-7066E48D47D4}"/>
    <cellStyle name="20% - Cor1 42 2 6" xfId="36519" xr:uid="{9DDB1B19-AEE7-4247-B38D-0E22C910434C}"/>
    <cellStyle name="20% - Cor1 42 3" xfId="6717" xr:uid="{00000000-0005-0000-0000-000027000000}"/>
    <cellStyle name="20% - Cor1 42 3 2" xfId="15543" xr:uid="{00000000-0005-0000-0000-000027000000}"/>
    <cellStyle name="20% - Cor1 42 3 3" xfId="24969" xr:uid="{74F712F4-9F42-459B-A3B5-B6FA2B710D74}"/>
    <cellStyle name="20% - Cor1 42 3 4" xfId="38921" xr:uid="{9C5A4F66-7388-4286-A063-48121959C167}"/>
    <cellStyle name="20% - Cor1 42 4" xfId="11180" xr:uid="{00000000-0005-0000-0000-000027000000}"/>
    <cellStyle name="20% - Cor1 42 4 2" xfId="28700" xr:uid="{10070030-3156-4E37-955C-5CA75DCD8403}"/>
    <cellStyle name="20% - Cor1 42 4 3" xfId="42581" xr:uid="{B77D2ED8-B915-48A5-85D8-90552CB42E88}"/>
    <cellStyle name="20% - Cor1 42 5" xfId="31302" xr:uid="{9BAE34AF-253A-41F4-B1E1-FE23F70BE98F}"/>
    <cellStyle name="20% - Cor1 42 5 2" xfId="45169" xr:uid="{CA526742-2F90-40D2-95E6-C6772E81CFC8}"/>
    <cellStyle name="20% - Cor1 42 6" xfId="20650" xr:uid="{71269142-EBAA-49C5-B166-6EE4A6EABA05}"/>
    <cellStyle name="20% - Cor1 42 7" xfId="34684" xr:uid="{4F50CBFB-5A3F-470D-9C65-F4BEAD65204F}"/>
    <cellStyle name="20% - Cor1 43" xfId="2149" xr:uid="{00000000-0005-0000-0000-000028000000}"/>
    <cellStyle name="20% - Cor1 43 2" xfId="4207" xr:uid="{00000000-0005-0000-0000-000028000000}"/>
    <cellStyle name="20% - Cor1 43 2 2" xfId="8607" xr:uid="{00000000-0005-0000-0000-000028000000}"/>
    <cellStyle name="20% - Cor1 43 2 2 2" xfId="17429" xr:uid="{00000000-0005-0000-0000-000028000000}"/>
    <cellStyle name="20% - Cor1 43 2 2 3" xfId="26807" xr:uid="{D131D38A-0367-41CC-A8A9-511F8B4E75B9}"/>
    <cellStyle name="20% - Cor1 43 2 2 4" xfId="40763" xr:uid="{91F23EAF-BA7A-4AD7-8146-59BD87561DFD}"/>
    <cellStyle name="20% - Cor1 43 2 3" xfId="13076" xr:uid="{00000000-0005-0000-0000-000028000000}"/>
    <cellStyle name="20% - Cor1 43 2 3 2" xfId="29889" xr:uid="{EF30FD27-EC5C-4EAD-89D8-E214E867124C}"/>
    <cellStyle name="20% - Cor1 43 2 3 3" xfId="43763" xr:uid="{CAB3DEC2-A4D5-4267-9B22-18EA6D857389}"/>
    <cellStyle name="20% - Cor1 43 2 4" xfId="32481" xr:uid="{9672B7BF-7AF4-4C12-8B18-7C6A382430F0}"/>
    <cellStyle name="20% - Cor1 43 2 4 2" xfId="46348" xr:uid="{7057CAC8-5532-4F5C-897C-77C8B2C4A991}"/>
    <cellStyle name="20% - Cor1 43 2 5" xfId="22549" xr:uid="{7A79467C-FF61-4A05-8B15-04D310D4D651}"/>
    <cellStyle name="20% - Cor1 43 2 6" xfId="36520" xr:uid="{60A6C093-5A16-4345-88C7-2948EF11867E}"/>
    <cellStyle name="20% - Cor1 43 3" xfId="6718" xr:uid="{00000000-0005-0000-0000-000028000000}"/>
    <cellStyle name="20% - Cor1 43 3 2" xfId="15544" xr:uid="{00000000-0005-0000-0000-000028000000}"/>
    <cellStyle name="20% - Cor1 43 3 3" xfId="24970" xr:uid="{BFAD4388-8C70-494C-8E04-DCE364944000}"/>
    <cellStyle name="20% - Cor1 43 3 4" xfId="38922" xr:uid="{05971658-5D4C-4D5E-AE04-4119049A4268}"/>
    <cellStyle name="20% - Cor1 43 4" xfId="11181" xr:uid="{00000000-0005-0000-0000-000028000000}"/>
    <cellStyle name="20% - Cor1 43 4 2" xfId="28701" xr:uid="{A9AA33A6-2410-4B01-B761-35A30BD075D0}"/>
    <cellStyle name="20% - Cor1 43 4 3" xfId="42582" xr:uid="{761B6F4D-DE4D-4FDC-B10B-D04CD1C9BEBF}"/>
    <cellStyle name="20% - Cor1 43 5" xfId="31303" xr:uid="{79ECC846-E928-4A01-8E10-3E2B95BE4108}"/>
    <cellStyle name="20% - Cor1 43 5 2" xfId="45170" xr:uid="{D2C7DE25-F5FE-4AEF-9749-86EC716CE50D}"/>
    <cellStyle name="20% - Cor1 43 6" xfId="20651" xr:uid="{3EAE0757-82FB-448B-B475-D01B22750916}"/>
    <cellStyle name="20% - Cor1 43 7" xfId="34685" xr:uid="{411840BE-37D4-4A6C-93F3-D30748B6A1AB}"/>
    <cellStyle name="20% - Cor1 44" xfId="2150" xr:uid="{00000000-0005-0000-0000-000029000000}"/>
    <cellStyle name="20% - Cor1 44 2" xfId="4208" xr:uid="{00000000-0005-0000-0000-000029000000}"/>
    <cellStyle name="20% - Cor1 44 2 2" xfId="8608" xr:uid="{00000000-0005-0000-0000-000029000000}"/>
    <cellStyle name="20% - Cor1 44 2 2 2" xfId="17430" xr:uid="{00000000-0005-0000-0000-000029000000}"/>
    <cellStyle name="20% - Cor1 44 2 2 3" xfId="26808" xr:uid="{43FA1AB2-6E0D-466A-9A2A-0D744803102B}"/>
    <cellStyle name="20% - Cor1 44 2 2 4" xfId="40764" xr:uid="{4BDDB1D8-C17A-4F2A-A3F6-301CEAF497B1}"/>
    <cellStyle name="20% - Cor1 44 2 3" xfId="13077" xr:uid="{00000000-0005-0000-0000-000029000000}"/>
    <cellStyle name="20% - Cor1 44 2 3 2" xfId="29890" xr:uid="{61A6BC3D-FF97-4E83-920F-58349D6FEFD0}"/>
    <cellStyle name="20% - Cor1 44 2 3 3" xfId="43764" xr:uid="{F20A0573-DA04-48FE-86F9-476AD73EA4F8}"/>
    <cellStyle name="20% - Cor1 44 2 4" xfId="32482" xr:uid="{B99876CF-5E2C-45D1-97F6-63E22B16B8B7}"/>
    <cellStyle name="20% - Cor1 44 2 4 2" xfId="46349" xr:uid="{4C138ECC-64E1-4E42-8A30-88DCDA38E8CC}"/>
    <cellStyle name="20% - Cor1 44 2 5" xfId="22550" xr:uid="{D9B52F8F-D393-4C61-929E-4D7881513B75}"/>
    <cellStyle name="20% - Cor1 44 2 6" xfId="36521" xr:uid="{A169B23D-FDD6-4332-85D7-AEA4D11E9048}"/>
    <cellStyle name="20% - Cor1 44 3" xfId="6719" xr:uid="{00000000-0005-0000-0000-000029000000}"/>
    <cellStyle name="20% - Cor1 44 3 2" xfId="15545" xr:uid="{00000000-0005-0000-0000-000029000000}"/>
    <cellStyle name="20% - Cor1 44 3 3" xfId="24971" xr:uid="{1FB7184B-C09E-4A1F-AA08-66C59CA6376E}"/>
    <cellStyle name="20% - Cor1 44 3 4" xfId="38923" xr:uid="{CFA25CC2-9BBE-4CB3-A517-57267C894C57}"/>
    <cellStyle name="20% - Cor1 44 4" xfId="11182" xr:uid="{00000000-0005-0000-0000-000029000000}"/>
    <cellStyle name="20% - Cor1 44 4 2" xfId="28702" xr:uid="{99AD2F57-3C48-4271-9231-A03E58763E86}"/>
    <cellStyle name="20% - Cor1 44 4 3" xfId="42583" xr:uid="{1C01D00B-EC1C-4340-8B63-70EC81901109}"/>
    <cellStyle name="20% - Cor1 44 5" xfId="31304" xr:uid="{54010205-9A5D-4C9E-ABD9-EE0B729D3100}"/>
    <cellStyle name="20% - Cor1 44 5 2" xfId="45171" xr:uid="{AC5E5BF2-F2A1-4412-9FC4-19D7D74D66BD}"/>
    <cellStyle name="20% - Cor1 44 6" xfId="20652" xr:uid="{1D7AC5A8-97C8-4C77-89EE-BCA13F2DFA22}"/>
    <cellStyle name="20% - Cor1 44 7" xfId="34686" xr:uid="{3BFC0006-0B26-4C6A-8511-71D9F65807B5}"/>
    <cellStyle name="20% - Cor1 45" xfId="2151" xr:uid="{00000000-0005-0000-0000-00002A000000}"/>
    <cellStyle name="20% - Cor1 45 2" xfId="4209" xr:uid="{00000000-0005-0000-0000-00002A000000}"/>
    <cellStyle name="20% - Cor1 45 2 2" xfId="8609" xr:uid="{00000000-0005-0000-0000-00002A000000}"/>
    <cellStyle name="20% - Cor1 45 2 2 2" xfId="17431" xr:uid="{00000000-0005-0000-0000-00002A000000}"/>
    <cellStyle name="20% - Cor1 45 2 2 3" xfId="26809" xr:uid="{7EB57981-FD0E-49BC-898F-27A8F6C23EAD}"/>
    <cellStyle name="20% - Cor1 45 2 2 4" xfId="40765" xr:uid="{7004E6A1-B195-49BA-ABD2-A14C9732BE86}"/>
    <cellStyle name="20% - Cor1 45 2 3" xfId="13078" xr:uid="{00000000-0005-0000-0000-00002A000000}"/>
    <cellStyle name="20% - Cor1 45 2 3 2" xfId="29891" xr:uid="{7D511577-4F90-4A9D-9AFF-DB87AF3A7D2B}"/>
    <cellStyle name="20% - Cor1 45 2 3 3" xfId="43765" xr:uid="{62DD99F5-DA36-427F-97AF-10FF25A6C318}"/>
    <cellStyle name="20% - Cor1 45 2 4" xfId="32483" xr:uid="{A17C509D-7000-42B7-9976-BCF5970BAB74}"/>
    <cellStyle name="20% - Cor1 45 2 4 2" xfId="46350" xr:uid="{3AC5808B-4E5E-4845-89EE-D8EF4B1B9387}"/>
    <cellStyle name="20% - Cor1 45 2 5" xfId="22551" xr:uid="{63BAB128-EB7B-4D22-9293-1F61D7D70AB1}"/>
    <cellStyle name="20% - Cor1 45 2 6" xfId="36522" xr:uid="{8B6CD1BC-0808-4830-AAE6-A0D239392653}"/>
    <cellStyle name="20% - Cor1 45 3" xfId="6720" xr:uid="{00000000-0005-0000-0000-00002A000000}"/>
    <cellStyle name="20% - Cor1 45 3 2" xfId="15546" xr:uid="{00000000-0005-0000-0000-00002A000000}"/>
    <cellStyle name="20% - Cor1 45 3 3" xfId="24972" xr:uid="{7AE4AEE4-878F-48FC-8E66-FD927FEE5B81}"/>
    <cellStyle name="20% - Cor1 45 3 4" xfId="38924" xr:uid="{C8838144-C16F-4901-8984-50F3904DBADF}"/>
    <cellStyle name="20% - Cor1 45 4" xfId="11183" xr:uid="{00000000-0005-0000-0000-00002A000000}"/>
    <cellStyle name="20% - Cor1 45 4 2" xfId="28703" xr:uid="{A09C2E8C-C01F-46C6-B5A8-2F8C076E0C57}"/>
    <cellStyle name="20% - Cor1 45 4 3" xfId="42584" xr:uid="{B6EA2A8E-E127-4543-BCF1-17475C7359DE}"/>
    <cellStyle name="20% - Cor1 45 5" xfId="31305" xr:uid="{70CEB7CC-20B9-4D02-AE5E-18DF5304A699}"/>
    <cellStyle name="20% - Cor1 45 5 2" xfId="45172" xr:uid="{9221FC41-F1DD-4702-9724-9C80ECD295A7}"/>
    <cellStyle name="20% - Cor1 45 6" xfId="20653" xr:uid="{58E69115-7C3D-4055-9589-C2B11E7D3BF3}"/>
    <cellStyle name="20% - Cor1 45 7" xfId="34687" xr:uid="{7A40ED95-B32E-4A81-824E-B290496028F3}"/>
    <cellStyle name="20% - Cor1 46" xfId="2152" xr:uid="{00000000-0005-0000-0000-00002B000000}"/>
    <cellStyle name="20% - Cor1 46 2" xfId="4210" xr:uid="{00000000-0005-0000-0000-00002B000000}"/>
    <cellStyle name="20% - Cor1 46 2 2" xfId="8610" xr:uid="{00000000-0005-0000-0000-00002B000000}"/>
    <cellStyle name="20% - Cor1 46 2 2 2" xfId="17432" xr:uid="{00000000-0005-0000-0000-00002B000000}"/>
    <cellStyle name="20% - Cor1 46 2 2 3" xfId="26810" xr:uid="{1A73490F-719C-42A8-A1D9-83CA883F76AE}"/>
    <cellStyle name="20% - Cor1 46 2 2 4" xfId="40766" xr:uid="{9E25F1A1-7A2F-4214-A602-AF09D14434B5}"/>
    <cellStyle name="20% - Cor1 46 2 3" xfId="13079" xr:uid="{00000000-0005-0000-0000-00002B000000}"/>
    <cellStyle name="20% - Cor1 46 2 3 2" xfId="29892" xr:uid="{DBBE5A9B-160B-4A74-8752-A0B8A98CF1FB}"/>
    <cellStyle name="20% - Cor1 46 2 3 3" xfId="43766" xr:uid="{11584C9A-64BD-4C93-9B84-BF281B58506C}"/>
    <cellStyle name="20% - Cor1 46 2 4" xfId="32484" xr:uid="{0437FC13-86BE-4569-BFFC-427FBA097BCB}"/>
    <cellStyle name="20% - Cor1 46 2 4 2" xfId="46351" xr:uid="{AA7D8975-862B-4CEA-8FAF-1A545AD98DD6}"/>
    <cellStyle name="20% - Cor1 46 2 5" xfId="22552" xr:uid="{44FEB601-3734-4355-9DC9-0AC9B7A58BFE}"/>
    <cellStyle name="20% - Cor1 46 2 6" xfId="36523" xr:uid="{069DEEFB-9E84-42CD-A7AE-4692A55334B8}"/>
    <cellStyle name="20% - Cor1 46 3" xfId="6721" xr:uid="{00000000-0005-0000-0000-00002B000000}"/>
    <cellStyle name="20% - Cor1 46 3 2" xfId="15547" xr:uid="{00000000-0005-0000-0000-00002B000000}"/>
    <cellStyle name="20% - Cor1 46 3 3" xfId="24973" xr:uid="{EA45A356-3D6F-4254-B77A-0DFDCEBB94E8}"/>
    <cellStyle name="20% - Cor1 46 3 4" xfId="38925" xr:uid="{BBEC4359-6048-4061-8A3A-9746148449F1}"/>
    <cellStyle name="20% - Cor1 46 4" xfId="11184" xr:uid="{00000000-0005-0000-0000-00002B000000}"/>
    <cellStyle name="20% - Cor1 46 4 2" xfId="28704" xr:uid="{0A184C4E-E025-448F-AFA2-995167F6A18A}"/>
    <cellStyle name="20% - Cor1 46 4 3" xfId="42585" xr:uid="{36F7BC70-8611-4405-87D4-E3E9E0B65EAC}"/>
    <cellStyle name="20% - Cor1 46 5" xfId="31306" xr:uid="{7B110E2E-E70B-4FB1-90EF-C81799EA260D}"/>
    <cellStyle name="20% - Cor1 46 5 2" xfId="45173" xr:uid="{0C92B611-C302-480B-87FC-F3D3B3DAD3DB}"/>
    <cellStyle name="20% - Cor1 46 6" xfId="20654" xr:uid="{DC385A14-7E1C-487B-873A-9AC16CA00C1C}"/>
    <cellStyle name="20% - Cor1 46 7" xfId="34688" xr:uid="{3FE12FF9-F86B-487E-B3A8-D1803AA7B2A4}"/>
    <cellStyle name="20% - Cor1 47" xfId="2153" xr:uid="{00000000-0005-0000-0000-00002C000000}"/>
    <cellStyle name="20% - Cor1 47 2" xfId="4211" xr:uid="{00000000-0005-0000-0000-00002C000000}"/>
    <cellStyle name="20% - Cor1 47 2 2" xfId="8611" xr:uid="{00000000-0005-0000-0000-00002C000000}"/>
    <cellStyle name="20% - Cor1 47 2 2 2" xfId="17433" xr:uid="{00000000-0005-0000-0000-00002C000000}"/>
    <cellStyle name="20% - Cor1 47 2 2 3" xfId="26811" xr:uid="{FA91C137-7CBC-4C51-9AA6-1D67CC836BCC}"/>
    <cellStyle name="20% - Cor1 47 2 2 4" xfId="40767" xr:uid="{524148BC-5E4E-47E9-AAF9-8807F7B0708B}"/>
    <cellStyle name="20% - Cor1 47 2 3" xfId="13080" xr:uid="{00000000-0005-0000-0000-00002C000000}"/>
    <cellStyle name="20% - Cor1 47 2 3 2" xfId="29893" xr:uid="{C54EF83A-37C8-4CC4-9A56-9A6D7FB1C835}"/>
    <cellStyle name="20% - Cor1 47 2 3 3" xfId="43767" xr:uid="{7237A89F-7E90-4B18-A8FD-7393C14EB6B5}"/>
    <cellStyle name="20% - Cor1 47 2 4" xfId="32485" xr:uid="{58A75D63-26C2-4CC1-9F3D-D7287AB9B636}"/>
    <cellStyle name="20% - Cor1 47 2 4 2" xfId="46352" xr:uid="{680EA77D-056B-4AA1-A71C-A7F56308EC7A}"/>
    <cellStyle name="20% - Cor1 47 2 5" xfId="22553" xr:uid="{22C7D2BC-217E-47FE-B3EF-B17857B3311D}"/>
    <cellStyle name="20% - Cor1 47 2 6" xfId="36524" xr:uid="{25CDEC00-305E-4139-B6D3-A035A5DF420F}"/>
    <cellStyle name="20% - Cor1 47 3" xfId="6722" xr:uid="{00000000-0005-0000-0000-00002C000000}"/>
    <cellStyle name="20% - Cor1 47 3 2" xfId="15548" xr:uid="{00000000-0005-0000-0000-00002C000000}"/>
    <cellStyle name="20% - Cor1 47 3 3" xfId="24974" xr:uid="{3AE02A19-9094-4984-A490-95E1126EE7B3}"/>
    <cellStyle name="20% - Cor1 47 3 4" xfId="38926" xr:uid="{8842CC4F-E0B6-41A1-9569-BC5898B00A4B}"/>
    <cellStyle name="20% - Cor1 47 4" xfId="11185" xr:uid="{00000000-0005-0000-0000-00002C000000}"/>
    <cellStyle name="20% - Cor1 47 4 2" xfId="28705" xr:uid="{D55813E3-C190-44A7-B248-0F22EDAB5EF0}"/>
    <cellStyle name="20% - Cor1 47 4 3" xfId="42586" xr:uid="{D9471EDE-8A1F-4E1A-BF92-BB985CEE3E1E}"/>
    <cellStyle name="20% - Cor1 47 5" xfId="31307" xr:uid="{1630E94A-C9E6-4109-A3ED-91923211CA50}"/>
    <cellStyle name="20% - Cor1 47 5 2" xfId="45174" xr:uid="{C629A6EF-624F-40FF-B199-3286C0F8961C}"/>
    <cellStyle name="20% - Cor1 47 6" xfId="20655" xr:uid="{768AB0E0-DA1E-4559-8AAE-360DF20558B4}"/>
    <cellStyle name="20% - Cor1 47 7" xfId="34689" xr:uid="{421F8179-773E-4F46-AB46-75E3BCF9B039}"/>
    <cellStyle name="20% - Cor1 48" xfId="2154" xr:uid="{00000000-0005-0000-0000-00002D000000}"/>
    <cellStyle name="20% - Cor1 48 2" xfId="4212" xr:uid="{00000000-0005-0000-0000-00002D000000}"/>
    <cellStyle name="20% - Cor1 48 2 2" xfId="8612" xr:uid="{00000000-0005-0000-0000-00002D000000}"/>
    <cellStyle name="20% - Cor1 48 2 2 2" xfId="17434" xr:uid="{00000000-0005-0000-0000-00002D000000}"/>
    <cellStyle name="20% - Cor1 48 2 2 3" xfId="26812" xr:uid="{8123B80A-B6D3-4918-AFF1-1CAB3D54AE3C}"/>
    <cellStyle name="20% - Cor1 48 2 2 4" xfId="40768" xr:uid="{86C3AAA6-FD05-4A72-9CA9-AB8E7FA44A63}"/>
    <cellStyle name="20% - Cor1 48 2 3" xfId="13081" xr:uid="{00000000-0005-0000-0000-00002D000000}"/>
    <cellStyle name="20% - Cor1 48 2 3 2" xfId="29894" xr:uid="{6747B545-AA47-4ACC-A281-38DF850B483D}"/>
    <cellStyle name="20% - Cor1 48 2 3 3" xfId="43768" xr:uid="{692984F5-9F74-4050-9925-92B205E21395}"/>
    <cellStyle name="20% - Cor1 48 2 4" xfId="32486" xr:uid="{603B9554-794D-4E55-A664-A0840A73D81C}"/>
    <cellStyle name="20% - Cor1 48 2 4 2" xfId="46353" xr:uid="{DAB2ECD6-3A7B-41D8-A833-AA5451884B6B}"/>
    <cellStyle name="20% - Cor1 48 2 5" xfId="22554" xr:uid="{8D04367B-4796-4705-8ECA-8489651A5FA4}"/>
    <cellStyle name="20% - Cor1 48 2 6" xfId="36525" xr:uid="{5B4C1650-750E-47DA-BC73-EEE5A6407BD2}"/>
    <cellStyle name="20% - Cor1 48 3" xfId="6723" xr:uid="{00000000-0005-0000-0000-00002D000000}"/>
    <cellStyle name="20% - Cor1 48 3 2" xfId="15549" xr:uid="{00000000-0005-0000-0000-00002D000000}"/>
    <cellStyle name="20% - Cor1 48 3 3" xfId="24975" xr:uid="{40D2514A-73B1-4143-9556-4EC063A93A7D}"/>
    <cellStyle name="20% - Cor1 48 3 4" xfId="38927" xr:uid="{C6E5F6F6-261B-4148-B5D3-149BA1BEBC63}"/>
    <cellStyle name="20% - Cor1 48 4" xfId="11186" xr:uid="{00000000-0005-0000-0000-00002D000000}"/>
    <cellStyle name="20% - Cor1 48 4 2" xfId="28706" xr:uid="{64CC179D-490D-4C33-BC0D-3C5421CFD81F}"/>
    <cellStyle name="20% - Cor1 48 4 3" xfId="42587" xr:uid="{26375715-C984-495D-9A22-FF04425B15DA}"/>
    <cellStyle name="20% - Cor1 48 5" xfId="31308" xr:uid="{BFD766CC-7508-41BF-B1B6-80BDC31BC069}"/>
    <cellStyle name="20% - Cor1 48 5 2" xfId="45175" xr:uid="{FE83F803-B4D1-4EB6-B3F0-E9D4B365AB7D}"/>
    <cellStyle name="20% - Cor1 48 6" xfId="20656" xr:uid="{D40A67AA-CED4-4368-89D2-3200781F273C}"/>
    <cellStyle name="20% - Cor1 48 7" xfId="34690" xr:uid="{06548F8C-088F-4645-94B2-E2DFA3547682}"/>
    <cellStyle name="20% - Cor1 49" xfId="2155" xr:uid="{00000000-0005-0000-0000-00002E000000}"/>
    <cellStyle name="20% - Cor1 49 2" xfId="4213" xr:uid="{00000000-0005-0000-0000-00002E000000}"/>
    <cellStyle name="20% - Cor1 49 2 2" xfId="8613" xr:uid="{00000000-0005-0000-0000-00002E000000}"/>
    <cellStyle name="20% - Cor1 49 2 2 2" xfId="17435" xr:uid="{00000000-0005-0000-0000-00002E000000}"/>
    <cellStyle name="20% - Cor1 49 2 2 3" xfId="26813" xr:uid="{87620BA0-221B-48A5-807C-8E765A758DB4}"/>
    <cellStyle name="20% - Cor1 49 2 2 4" xfId="40769" xr:uid="{0DFA8795-5DA6-44BC-90DE-F1555ACCF45E}"/>
    <cellStyle name="20% - Cor1 49 2 3" xfId="13082" xr:uid="{00000000-0005-0000-0000-00002E000000}"/>
    <cellStyle name="20% - Cor1 49 2 3 2" xfId="29895" xr:uid="{63D0E305-8C8C-42B5-86C2-BE38F31CDF5A}"/>
    <cellStyle name="20% - Cor1 49 2 3 3" xfId="43769" xr:uid="{04C7C206-74C6-4612-B13D-86DAD72E911E}"/>
    <cellStyle name="20% - Cor1 49 2 4" xfId="32487" xr:uid="{E39E25A6-F4FC-467D-ADAF-1770D2018CAA}"/>
    <cellStyle name="20% - Cor1 49 2 4 2" xfId="46354" xr:uid="{5CC4AC05-5DEE-4F59-9FF4-6D1519270100}"/>
    <cellStyle name="20% - Cor1 49 2 5" xfId="22555" xr:uid="{BFA2DD26-3A52-4CE2-9BF3-68A0E85C6D15}"/>
    <cellStyle name="20% - Cor1 49 2 6" xfId="36526" xr:uid="{FC474AF7-272A-436B-89C2-45BE915E375A}"/>
    <cellStyle name="20% - Cor1 49 3" xfId="6724" xr:uid="{00000000-0005-0000-0000-00002E000000}"/>
    <cellStyle name="20% - Cor1 49 3 2" xfId="15550" xr:uid="{00000000-0005-0000-0000-00002E000000}"/>
    <cellStyle name="20% - Cor1 49 3 3" xfId="24976" xr:uid="{07E77F97-30A3-4E7F-ADFB-E9BB71BBC665}"/>
    <cellStyle name="20% - Cor1 49 3 4" xfId="38928" xr:uid="{274AB918-C6C4-44A8-A762-DCE98645486A}"/>
    <cellStyle name="20% - Cor1 49 4" xfId="11187" xr:uid="{00000000-0005-0000-0000-00002E000000}"/>
    <cellStyle name="20% - Cor1 49 4 2" xfId="28707" xr:uid="{5745BA4E-AA86-4F55-BC42-A2A46553A572}"/>
    <cellStyle name="20% - Cor1 49 4 3" xfId="42588" xr:uid="{162C367B-3C41-4BD8-8BAF-72C3070D409E}"/>
    <cellStyle name="20% - Cor1 49 5" xfId="31309" xr:uid="{CFD07418-A9BA-493B-812E-DC5363D8ABD3}"/>
    <cellStyle name="20% - Cor1 49 5 2" xfId="45176" xr:uid="{4078AE3E-2D3A-4110-BE8B-142EC5391C94}"/>
    <cellStyle name="20% - Cor1 49 6" xfId="20657" xr:uid="{A5FBF6B5-C3E4-4511-8C98-DA8F2BB268FD}"/>
    <cellStyle name="20% - Cor1 49 7" xfId="34691" xr:uid="{474EFEEE-82A9-461E-BD59-8F0A616F2364}"/>
    <cellStyle name="20% - Cor1 5" xfId="2025" xr:uid="{00000000-0005-0000-0000-00004F020000}"/>
    <cellStyle name="20% - Cor1 5 2" xfId="2157" xr:uid="{00000000-0005-0000-0000-000030000000}"/>
    <cellStyle name="20% - Cor1 5 2 2" xfId="4215" xr:uid="{00000000-0005-0000-0000-000030000000}"/>
    <cellStyle name="20% - Cor1 5 2 2 2" xfId="8615" xr:uid="{00000000-0005-0000-0000-000030000000}"/>
    <cellStyle name="20% - Cor1 5 2 2 2 2" xfId="17437" xr:uid="{00000000-0005-0000-0000-000030000000}"/>
    <cellStyle name="20% - Cor1 5 2 2 2 3" xfId="26815" xr:uid="{335F8179-C79D-4591-939E-DBD5595A9DEF}"/>
    <cellStyle name="20% - Cor1 5 2 2 2 4" xfId="40771" xr:uid="{9C6378FD-8D47-46DF-A799-2312361DA19E}"/>
    <cellStyle name="20% - Cor1 5 2 2 3" xfId="13084" xr:uid="{00000000-0005-0000-0000-000030000000}"/>
    <cellStyle name="20% - Cor1 5 2 2 3 2" xfId="29897" xr:uid="{0117CA94-DAF3-40C5-9EB8-93987B9C8858}"/>
    <cellStyle name="20% - Cor1 5 2 2 3 3" xfId="43771" xr:uid="{52255FF6-51B2-4711-8708-DBC4B26D0750}"/>
    <cellStyle name="20% - Cor1 5 2 2 4" xfId="32489" xr:uid="{52F1E60F-0AF5-4B17-A0B2-ABD160B251D9}"/>
    <cellStyle name="20% - Cor1 5 2 2 4 2" xfId="46356" xr:uid="{F665C7E7-5E52-4C24-8180-81B24B25A3FD}"/>
    <cellStyle name="20% - Cor1 5 2 2 5" xfId="22557" xr:uid="{FDB5E562-2D03-4EC5-8BC2-F32EFF336DED}"/>
    <cellStyle name="20% - Cor1 5 2 2 6" xfId="36528" xr:uid="{CA1D4CAE-70D6-4DB7-87D8-4280B78563A5}"/>
    <cellStyle name="20% - Cor1 5 2 3" xfId="6726" xr:uid="{00000000-0005-0000-0000-000030000000}"/>
    <cellStyle name="20% - Cor1 5 2 3 2" xfId="15552" xr:uid="{00000000-0005-0000-0000-000030000000}"/>
    <cellStyle name="20% - Cor1 5 2 3 3" xfId="24978" xr:uid="{CEF68CD1-43AD-46B3-A693-5CAC88CF7FC0}"/>
    <cellStyle name="20% - Cor1 5 2 3 4" xfId="38930" xr:uid="{07BCC177-B1F8-456D-90C4-293D41B107C0}"/>
    <cellStyle name="20% - Cor1 5 2 4" xfId="11189" xr:uid="{00000000-0005-0000-0000-000030000000}"/>
    <cellStyle name="20% - Cor1 5 2 4 2" xfId="28709" xr:uid="{E50DB936-6638-45C2-8B96-4EB8E35AAAA3}"/>
    <cellStyle name="20% - Cor1 5 2 4 3" xfId="42590" xr:uid="{EC564C9D-5201-4EEC-8AA7-C667B548FE15}"/>
    <cellStyle name="20% - Cor1 5 2 5" xfId="31311" xr:uid="{7DB1A086-27A9-4F94-8620-9274D5C8D4CC}"/>
    <cellStyle name="20% - Cor1 5 2 5 2" xfId="45178" xr:uid="{BD23FF32-FFC9-4FE6-9E24-DBF6ABF3322B}"/>
    <cellStyle name="20% - Cor1 5 2 6" xfId="20659" xr:uid="{7640A49F-FD66-4E40-BC1C-E4FDF073089D}"/>
    <cellStyle name="20% - Cor1 5 2 7" xfId="34693" xr:uid="{DEEB5F6C-3CC1-449B-87D0-A9AACF696F8A}"/>
    <cellStyle name="20% - Cor1 5 3" xfId="2156" xr:uid="{00000000-0005-0000-0000-00002F000000}"/>
    <cellStyle name="20% - Cor1 5 3 2" xfId="4214" xr:uid="{00000000-0005-0000-0000-00002F000000}"/>
    <cellStyle name="20% - Cor1 5 3 2 2" xfId="8614" xr:uid="{00000000-0005-0000-0000-00002F000000}"/>
    <cellStyle name="20% - Cor1 5 3 2 2 2" xfId="17436" xr:uid="{00000000-0005-0000-0000-00002F000000}"/>
    <cellStyle name="20% - Cor1 5 3 2 2 3" xfId="26814" xr:uid="{30D27AEC-599A-4720-B591-D537FC6B0A7F}"/>
    <cellStyle name="20% - Cor1 5 3 2 2 4" xfId="40770" xr:uid="{2B5E134C-716B-43F0-A41A-0EDF1DAA9908}"/>
    <cellStyle name="20% - Cor1 5 3 2 3" xfId="13083" xr:uid="{00000000-0005-0000-0000-00002F000000}"/>
    <cellStyle name="20% - Cor1 5 3 2 4" xfId="22556" xr:uid="{48EC6CB6-575A-4C8F-B33E-2588AFE41FF4}"/>
    <cellStyle name="20% - Cor1 5 3 2 5" xfId="36527" xr:uid="{3E1D4097-B5F0-49B5-86F0-E01082F95693}"/>
    <cellStyle name="20% - Cor1 5 3 3" xfId="6725" xr:uid="{00000000-0005-0000-0000-00002F000000}"/>
    <cellStyle name="20% - Cor1 5 3 3 2" xfId="15551" xr:uid="{00000000-0005-0000-0000-00002F000000}"/>
    <cellStyle name="20% - Cor1 5 3 3 3" xfId="24977" xr:uid="{084992CB-4449-4E7A-AE3D-676C8EF9CD52}"/>
    <cellStyle name="20% - Cor1 5 3 3 4" xfId="38929" xr:uid="{482A59E4-36B8-4851-9351-883E2571D49A}"/>
    <cellStyle name="20% - Cor1 5 3 4" xfId="11188" xr:uid="{00000000-0005-0000-0000-00002F000000}"/>
    <cellStyle name="20% - Cor1 5 3 4 2" xfId="28708" xr:uid="{5B781163-BBE1-4959-A95A-0280CDDCB653}"/>
    <cellStyle name="20% - Cor1 5 3 4 3" xfId="42589" xr:uid="{500BF75E-781F-4500-8E94-1CD94069E1C9}"/>
    <cellStyle name="20% - Cor1 5 3 5" xfId="31310" xr:uid="{828930FC-E894-4973-B3C7-4608184643A4}"/>
    <cellStyle name="20% - Cor1 5 3 5 2" xfId="45177" xr:uid="{450DE480-D048-4166-8B56-80D7661F90F8}"/>
    <cellStyle name="20% - Cor1 5 3 6" xfId="20658" xr:uid="{53D7B0F6-635B-4ECB-AF37-F8003BA2730F}"/>
    <cellStyle name="20% - Cor1 5 3 7" xfId="34692" xr:uid="{867391A7-33B4-462A-A7FD-3846E3F90BBD}"/>
    <cellStyle name="20% - Cor1 5 4" xfId="4123" xr:uid="{00000000-0005-0000-0000-00004F020000}"/>
    <cellStyle name="20% - Cor1 5 4 2" xfId="8523" xr:uid="{00000000-0005-0000-0000-00004F020000}"/>
    <cellStyle name="20% - Cor1 5 4 2 2" xfId="17345" xr:uid="{00000000-0005-0000-0000-00004F020000}"/>
    <cellStyle name="20% - Cor1 5 4 2 3" xfId="26723" xr:uid="{ECF0642F-4386-4695-8A91-82B34A7F06FE}"/>
    <cellStyle name="20% - Cor1 5 4 2 4" xfId="40679" xr:uid="{B70C22AA-507E-4AB2-8BA2-8DEDBD70CC1D}"/>
    <cellStyle name="20% - Cor1 5 4 3" xfId="12992" xr:uid="{00000000-0005-0000-0000-00004F020000}"/>
    <cellStyle name="20% - Cor1 5 4 3 2" xfId="29896" xr:uid="{D97D79A6-CF4D-47E4-BA20-E3AB1A6D6F7A}"/>
    <cellStyle name="20% - Cor1 5 4 3 3" xfId="43770" xr:uid="{59912128-EDD0-4C46-9FA4-8C404C18411C}"/>
    <cellStyle name="20% - Cor1 5 4 4" xfId="32488" xr:uid="{0709AC53-C616-4531-9508-669E00615EB7}"/>
    <cellStyle name="20% - Cor1 5 4 4 2" xfId="46355" xr:uid="{E373FC2B-F4CD-4796-B233-FE73D00BA461}"/>
    <cellStyle name="20% - Cor1 5 4 5" xfId="22465" xr:uid="{A953F451-6EF1-4A09-B16F-C1A91479AF5E}"/>
    <cellStyle name="20% - Cor1 5 4 6" xfId="36436" xr:uid="{5F24AC0D-D659-422B-BE39-E1559DCF12C1}"/>
    <cellStyle name="20% - Cor1 5 5" xfId="6639" xr:uid="{00000000-0005-0000-0000-00004F020000}"/>
    <cellStyle name="20% - Cor1 5 5 2" xfId="15467" xr:uid="{00000000-0005-0000-0000-00004F020000}"/>
    <cellStyle name="20% - Cor1 5 5 3" xfId="24891" xr:uid="{B6C2C319-8F6B-478F-9DB6-C4D65D442205}"/>
    <cellStyle name="20% - Cor1 5 5 4" xfId="38845" xr:uid="{4B89D085-92E5-4EF5-8AE8-CD5A83BB22FD}"/>
    <cellStyle name="20% - Cor1 5 6" xfId="11099" xr:uid="{00000000-0005-0000-0000-00004F020000}"/>
    <cellStyle name="20% - Cor1 5 6 2" xfId="28599" xr:uid="{D4198CF6-1351-4212-B546-07D44E7750BE}"/>
    <cellStyle name="20% - Cor1 5 6 3" xfId="42506" xr:uid="{350E46C3-AEB8-4211-8835-8A7B88A7DE37}"/>
    <cellStyle name="20% - Cor1 5 7" xfId="31227" xr:uid="{499489E7-7AEE-4E39-8455-6719D2BBC45A}"/>
    <cellStyle name="20% - Cor1 5 7 2" xfId="45094" xr:uid="{B3D9416D-E6A8-412B-B2CC-BA4F779235BE}"/>
    <cellStyle name="20% - Cor1 5 8" xfId="20546" xr:uid="{BABD02A5-706E-41F6-8F53-F21952041495}"/>
    <cellStyle name="20% - Cor1 5 9" xfId="34608" xr:uid="{809C1E69-604A-4E4C-AED4-AB659B7FE05E}"/>
    <cellStyle name="20% - Cor1 50" xfId="2158" xr:uid="{00000000-0005-0000-0000-000031000000}"/>
    <cellStyle name="20% - Cor1 50 2" xfId="4216" xr:uid="{00000000-0005-0000-0000-000031000000}"/>
    <cellStyle name="20% - Cor1 50 2 2" xfId="8616" xr:uid="{00000000-0005-0000-0000-000031000000}"/>
    <cellStyle name="20% - Cor1 50 2 2 2" xfId="17438" xr:uid="{00000000-0005-0000-0000-000031000000}"/>
    <cellStyle name="20% - Cor1 50 2 2 3" xfId="26816" xr:uid="{22E34C75-9A90-4D98-8CA8-F51250488DC7}"/>
    <cellStyle name="20% - Cor1 50 2 2 4" xfId="40772" xr:uid="{6471F701-19E7-47AB-AEDB-BA768834EFF9}"/>
    <cellStyle name="20% - Cor1 50 2 3" xfId="13085" xr:uid="{00000000-0005-0000-0000-000031000000}"/>
    <cellStyle name="20% - Cor1 50 2 3 2" xfId="29898" xr:uid="{BB5D7619-2086-4D9D-8C22-1D992609523D}"/>
    <cellStyle name="20% - Cor1 50 2 3 3" xfId="43772" xr:uid="{62451DCC-E3C5-4DCE-AD0C-39115496CB58}"/>
    <cellStyle name="20% - Cor1 50 2 4" xfId="32490" xr:uid="{ADB1DA1F-C81F-4B28-B148-31C9DC7C4B90}"/>
    <cellStyle name="20% - Cor1 50 2 4 2" xfId="46357" xr:uid="{F0342E5C-AACC-47E3-9367-5F504C0706E0}"/>
    <cellStyle name="20% - Cor1 50 2 5" xfId="22558" xr:uid="{48CC0A2F-E328-4710-A142-2905C544DC5E}"/>
    <cellStyle name="20% - Cor1 50 2 6" xfId="36529" xr:uid="{8D154D09-8A1A-4F8E-B83E-EF2A2E683470}"/>
    <cellStyle name="20% - Cor1 50 3" xfId="6727" xr:uid="{00000000-0005-0000-0000-000031000000}"/>
    <cellStyle name="20% - Cor1 50 3 2" xfId="15553" xr:uid="{00000000-0005-0000-0000-000031000000}"/>
    <cellStyle name="20% - Cor1 50 3 3" xfId="24979" xr:uid="{E41950F8-F0E1-4B5A-85FD-EB1798048909}"/>
    <cellStyle name="20% - Cor1 50 3 4" xfId="38931" xr:uid="{43D3EE94-CEFC-49D0-878D-858FA21EE478}"/>
    <cellStyle name="20% - Cor1 50 4" xfId="11190" xr:uid="{00000000-0005-0000-0000-000031000000}"/>
    <cellStyle name="20% - Cor1 50 4 2" xfId="28710" xr:uid="{873F159D-F4A3-4E4C-AF51-E0E5F5B7525B}"/>
    <cellStyle name="20% - Cor1 50 4 3" xfId="42591" xr:uid="{9A31A61B-C44D-4048-8C1C-EB64305FE07C}"/>
    <cellStyle name="20% - Cor1 50 5" xfId="31312" xr:uid="{40ADA840-5BA0-4469-A218-42832513F213}"/>
    <cellStyle name="20% - Cor1 50 5 2" xfId="45179" xr:uid="{802668B2-CBED-45F7-8734-27F76FB1B88C}"/>
    <cellStyle name="20% - Cor1 50 6" xfId="20660" xr:uid="{854A8FCE-BFE0-470B-80FA-780C80D57897}"/>
    <cellStyle name="20% - Cor1 50 7" xfId="34694" xr:uid="{812D8A2C-CD4E-43A0-B646-30E8AEE41429}"/>
    <cellStyle name="20% - Cor1 51" xfId="2159" xr:uid="{00000000-0005-0000-0000-000032000000}"/>
    <cellStyle name="20% - Cor1 51 2" xfId="4217" xr:uid="{00000000-0005-0000-0000-000032000000}"/>
    <cellStyle name="20% - Cor1 51 2 2" xfId="8617" xr:uid="{00000000-0005-0000-0000-000032000000}"/>
    <cellStyle name="20% - Cor1 51 2 2 2" xfId="17439" xr:uid="{00000000-0005-0000-0000-000032000000}"/>
    <cellStyle name="20% - Cor1 51 2 2 3" xfId="26817" xr:uid="{0F494F7B-E5BB-4670-909F-F53EDB9EA591}"/>
    <cellStyle name="20% - Cor1 51 2 2 4" xfId="40773" xr:uid="{75AAA5CA-98A0-44D2-ABE5-169FAD8EE84E}"/>
    <cellStyle name="20% - Cor1 51 2 3" xfId="13086" xr:uid="{00000000-0005-0000-0000-000032000000}"/>
    <cellStyle name="20% - Cor1 51 2 3 2" xfId="29899" xr:uid="{598CC250-1B27-4A67-9CA0-55772FCF4D31}"/>
    <cellStyle name="20% - Cor1 51 2 3 3" xfId="43773" xr:uid="{36D8BBE6-66EB-4E94-9E62-7477115C473C}"/>
    <cellStyle name="20% - Cor1 51 2 4" xfId="32491" xr:uid="{2A48BDC7-1242-4608-A723-F0E4CDC8EAD7}"/>
    <cellStyle name="20% - Cor1 51 2 4 2" xfId="46358" xr:uid="{ABA14BA8-F476-4A61-8F46-AA2AAD731FDF}"/>
    <cellStyle name="20% - Cor1 51 2 5" xfId="22559" xr:uid="{0C9DDAA2-204C-40FB-8D1D-6AE92657B8C1}"/>
    <cellStyle name="20% - Cor1 51 2 6" xfId="36530" xr:uid="{9951ACB5-F550-41CA-BDD9-BB36FF68225B}"/>
    <cellStyle name="20% - Cor1 51 3" xfId="6728" xr:uid="{00000000-0005-0000-0000-000032000000}"/>
    <cellStyle name="20% - Cor1 51 3 2" xfId="15554" xr:uid="{00000000-0005-0000-0000-000032000000}"/>
    <cellStyle name="20% - Cor1 51 3 3" xfId="24980" xr:uid="{D6CB7A9A-48EC-460A-8FCC-42EC724FCC39}"/>
    <cellStyle name="20% - Cor1 51 3 4" xfId="38932" xr:uid="{80B92D47-BA0F-4182-B042-D27358B0A77E}"/>
    <cellStyle name="20% - Cor1 51 4" xfId="11191" xr:uid="{00000000-0005-0000-0000-000032000000}"/>
    <cellStyle name="20% - Cor1 51 4 2" xfId="28711" xr:uid="{FE39DE10-43BF-4A92-91DB-D7B9C9CC1C51}"/>
    <cellStyle name="20% - Cor1 51 4 3" xfId="42592" xr:uid="{741CCA18-D725-4D90-973E-22EA920C42AE}"/>
    <cellStyle name="20% - Cor1 51 5" xfId="31313" xr:uid="{7DA46571-D315-4059-A291-9866B34A2F7A}"/>
    <cellStyle name="20% - Cor1 51 5 2" xfId="45180" xr:uid="{C564EB07-17B0-43C4-A70D-7C620B6F59FD}"/>
    <cellStyle name="20% - Cor1 51 6" xfId="20661" xr:uid="{DB181DCA-A1C3-4D48-B988-1390AF892FB4}"/>
    <cellStyle name="20% - Cor1 51 7" xfId="34695" xr:uid="{4DD6E3F1-2DE9-4B0B-855D-F0920DFDC2FD}"/>
    <cellStyle name="20% - Cor1 52" xfId="2160" xr:uid="{00000000-0005-0000-0000-000033000000}"/>
    <cellStyle name="20% - Cor1 52 2" xfId="4218" xr:uid="{00000000-0005-0000-0000-000033000000}"/>
    <cellStyle name="20% - Cor1 52 2 2" xfId="8618" xr:uid="{00000000-0005-0000-0000-000033000000}"/>
    <cellStyle name="20% - Cor1 52 2 2 2" xfId="17440" xr:uid="{00000000-0005-0000-0000-000033000000}"/>
    <cellStyle name="20% - Cor1 52 2 2 3" xfId="26818" xr:uid="{2185B8E4-BC4B-4602-A206-20D23DD20C56}"/>
    <cellStyle name="20% - Cor1 52 2 2 4" xfId="40774" xr:uid="{6A7ADE4C-3890-4F50-9F61-9459F92234FD}"/>
    <cellStyle name="20% - Cor1 52 2 3" xfId="13087" xr:uid="{00000000-0005-0000-0000-000033000000}"/>
    <cellStyle name="20% - Cor1 52 2 3 2" xfId="29900" xr:uid="{D67F58D6-7662-4DB6-A642-F3871ED7309C}"/>
    <cellStyle name="20% - Cor1 52 2 3 3" xfId="43774" xr:uid="{A67AAB59-50AC-4A2B-8E2C-289397777AEE}"/>
    <cellStyle name="20% - Cor1 52 2 4" xfId="32492" xr:uid="{A24090C7-C9A8-4E58-806B-F491EA994585}"/>
    <cellStyle name="20% - Cor1 52 2 4 2" xfId="46359" xr:uid="{611E8D18-2B49-4074-AA1D-25B299AE5950}"/>
    <cellStyle name="20% - Cor1 52 2 5" xfId="22560" xr:uid="{1DA5945F-BEB7-42AF-B47A-02F57D34909A}"/>
    <cellStyle name="20% - Cor1 52 2 6" xfId="36531" xr:uid="{D1C922B8-43F6-45D7-9B81-E4A0DB9019BE}"/>
    <cellStyle name="20% - Cor1 52 3" xfId="6729" xr:uid="{00000000-0005-0000-0000-000033000000}"/>
    <cellStyle name="20% - Cor1 52 3 2" xfId="15555" xr:uid="{00000000-0005-0000-0000-000033000000}"/>
    <cellStyle name="20% - Cor1 52 3 3" xfId="24981" xr:uid="{1E37A6D4-BFC5-4D22-92AD-09DEF7E29D25}"/>
    <cellStyle name="20% - Cor1 52 3 4" xfId="38933" xr:uid="{795BC985-117E-4E53-9560-FE8AFCF68214}"/>
    <cellStyle name="20% - Cor1 52 4" xfId="11192" xr:uid="{00000000-0005-0000-0000-000033000000}"/>
    <cellStyle name="20% - Cor1 52 4 2" xfId="28712" xr:uid="{E8811B6D-43D9-43EF-B327-E9E7524EC644}"/>
    <cellStyle name="20% - Cor1 52 4 3" xfId="42593" xr:uid="{F40F723D-7FFA-4498-8C47-936BD0A46D9E}"/>
    <cellStyle name="20% - Cor1 52 5" xfId="31314" xr:uid="{E6399EA3-4422-408E-897D-43A32E94603B}"/>
    <cellStyle name="20% - Cor1 52 5 2" xfId="45181" xr:uid="{9F6A04FF-5296-4BDF-A4AC-3A06B3227EE9}"/>
    <cellStyle name="20% - Cor1 52 6" xfId="20662" xr:uid="{9F1E80E9-5F02-4F88-AC00-65A5B1A74988}"/>
    <cellStyle name="20% - Cor1 52 7" xfId="34696" xr:uid="{70D54420-E934-4412-BC16-D71C619E7B8B}"/>
    <cellStyle name="20% - Cor1 53" xfId="2161" xr:uid="{00000000-0005-0000-0000-000034000000}"/>
    <cellStyle name="20% - Cor1 53 2" xfId="4219" xr:uid="{00000000-0005-0000-0000-000034000000}"/>
    <cellStyle name="20% - Cor1 53 2 2" xfId="8619" xr:uid="{00000000-0005-0000-0000-000034000000}"/>
    <cellStyle name="20% - Cor1 53 2 2 2" xfId="17441" xr:uid="{00000000-0005-0000-0000-000034000000}"/>
    <cellStyle name="20% - Cor1 53 2 2 3" xfId="26819" xr:uid="{990BDDBC-A01A-406C-96C8-74ECC4781FD5}"/>
    <cellStyle name="20% - Cor1 53 2 2 4" xfId="40775" xr:uid="{A161E908-2B6C-4B51-9A58-454ABFB8A842}"/>
    <cellStyle name="20% - Cor1 53 2 3" xfId="13088" xr:uid="{00000000-0005-0000-0000-000034000000}"/>
    <cellStyle name="20% - Cor1 53 2 3 2" xfId="29901" xr:uid="{44919EC0-15B3-4AD7-B9FE-8A1B19F3DDF9}"/>
    <cellStyle name="20% - Cor1 53 2 3 3" xfId="43775" xr:uid="{EDAE5888-622A-422F-8288-B61B834006EE}"/>
    <cellStyle name="20% - Cor1 53 2 4" xfId="32493" xr:uid="{38850D61-4222-4A99-AFE7-15E8A46458E8}"/>
    <cellStyle name="20% - Cor1 53 2 4 2" xfId="46360" xr:uid="{F52C2C14-AB6C-4392-B388-5675BD50695C}"/>
    <cellStyle name="20% - Cor1 53 2 5" xfId="22561" xr:uid="{7396F95E-309F-40E4-BD38-4D6E54AD00B0}"/>
    <cellStyle name="20% - Cor1 53 2 6" xfId="36532" xr:uid="{C7B14039-2C4B-4C08-BBDB-54D469AFF232}"/>
    <cellStyle name="20% - Cor1 53 3" xfId="6730" xr:uid="{00000000-0005-0000-0000-000034000000}"/>
    <cellStyle name="20% - Cor1 53 3 2" xfId="15556" xr:uid="{00000000-0005-0000-0000-000034000000}"/>
    <cellStyle name="20% - Cor1 53 3 3" xfId="24982" xr:uid="{3787AA32-6473-4E5B-B099-8695743F2AF2}"/>
    <cellStyle name="20% - Cor1 53 3 4" xfId="38934" xr:uid="{CB1FE865-921F-4A92-9348-094BC5141344}"/>
    <cellStyle name="20% - Cor1 53 4" xfId="11193" xr:uid="{00000000-0005-0000-0000-000034000000}"/>
    <cellStyle name="20% - Cor1 53 4 2" xfId="28713" xr:uid="{67002419-1F44-4B4E-AC3E-5A2584D2E6F1}"/>
    <cellStyle name="20% - Cor1 53 4 3" xfId="42594" xr:uid="{22E4472D-070E-4544-BDD9-B31E5FB53A95}"/>
    <cellStyle name="20% - Cor1 53 5" xfId="31315" xr:uid="{641FD114-F101-4326-9684-55E64CBDEB08}"/>
    <cellStyle name="20% - Cor1 53 5 2" xfId="45182" xr:uid="{F0FC0360-804F-4201-B78B-AFC0FFBEBD2E}"/>
    <cellStyle name="20% - Cor1 53 6" xfId="20663" xr:uid="{FF4C98F1-A48B-48D4-8998-99796DC68C9A}"/>
    <cellStyle name="20% - Cor1 53 7" xfId="34697" xr:uid="{BF3390CB-AB58-48A4-8E57-8AE13BD1F733}"/>
    <cellStyle name="20% - Cor1 54" xfId="2162" xr:uid="{00000000-0005-0000-0000-000035000000}"/>
    <cellStyle name="20% - Cor1 54 2" xfId="4220" xr:uid="{00000000-0005-0000-0000-000035000000}"/>
    <cellStyle name="20% - Cor1 54 2 2" xfId="8620" xr:uid="{00000000-0005-0000-0000-000035000000}"/>
    <cellStyle name="20% - Cor1 54 2 2 2" xfId="17442" xr:uid="{00000000-0005-0000-0000-000035000000}"/>
    <cellStyle name="20% - Cor1 54 2 2 3" xfId="26820" xr:uid="{BAAC87C2-D448-4B59-8319-F693826625C5}"/>
    <cellStyle name="20% - Cor1 54 2 2 4" xfId="40776" xr:uid="{9B3F4A43-0722-4641-84A8-4DED3323C820}"/>
    <cellStyle name="20% - Cor1 54 2 3" xfId="13089" xr:uid="{00000000-0005-0000-0000-000035000000}"/>
    <cellStyle name="20% - Cor1 54 2 3 2" xfId="29902" xr:uid="{B51016D7-7096-4447-8183-ED2D30DFBC83}"/>
    <cellStyle name="20% - Cor1 54 2 3 3" xfId="43776" xr:uid="{60AE30CB-CCA9-4247-AF79-C3994F2AA99E}"/>
    <cellStyle name="20% - Cor1 54 2 4" xfId="32494" xr:uid="{86D7F04B-E71C-4BDC-86D2-CD3756F98C41}"/>
    <cellStyle name="20% - Cor1 54 2 4 2" xfId="46361" xr:uid="{B27496B4-20A4-4AFF-97BA-FA484F5D89C1}"/>
    <cellStyle name="20% - Cor1 54 2 5" xfId="22562" xr:uid="{C81F48EC-99D2-44A9-911F-AAF8440C6CD5}"/>
    <cellStyle name="20% - Cor1 54 2 6" xfId="36533" xr:uid="{43DA70BB-87E9-40A2-A2A4-1925E40AEB7C}"/>
    <cellStyle name="20% - Cor1 54 3" xfId="6731" xr:uid="{00000000-0005-0000-0000-000035000000}"/>
    <cellStyle name="20% - Cor1 54 3 2" xfId="15557" xr:uid="{00000000-0005-0000-0000-000035000000}"/>
    <cellStyle name="20% - Cor1 54 3 3" xfId="24983" xr:uid="{D6847982-CB9F-4D0C-8702-BFB5FBF8ECF5}"/>
    <cellStyle name="20% - Cor1 54 3 4" xfId="38935" xr:uid="{0B562862-D902-4AC2-99B8-1D7BF1B5010B}"/>
    <cellStyle name="20% - Cor1 54 4" xfId="11194" xr:uid="{00000000-0005-0000-0000-000035000000}"/>
    <cellStyle name="20% - Cor1 54 4 2" xfId="28714" xr:uid="{EB986EB3-F502-4ED9-8093-C44A1AA1D107}"/>
    <cellStyle name="20% - Cor1 54 4 3" xfId="42595" xr:uid="{BD21AD3A-2A2A-4CA2-81E2-12145121B142}"/>
    <cellStyle name="20% - Cor1 54 5" xfId="31316" xr:uid="{70805D33-A3E1-446D-9A0F-A83409B99688}"/>
    <cellStyle name="20% - Cor1 54 5 2" xfId="45183" xr:uid="{A561E6B5-A6FD-4472-8B8B-85E40B23A66F}"/>
    <cellStyle name="20% - Cor1 54 6" xfId="20664" xr:uid="{A784DEF6-0D1C-4D8B-9BA8-23F4CDECA3C1}"/>
    <cellStyle name="20% - Cor1 54 7" xfId="34698" xr:uid="{9650A861-30F9-4915-B91C-6074D6E2751B}"/>
    <cellStyle name="20% - Cor1 55" xfId="2163" xr:uid="{00000000-0005-0000-0000-000036000000}"/>
    <cellStyle name="20% - Cor1 55 2" xfId="4221" xr:uid="{00000000-0005-0000-0000-000036000000}"/>
    <cellStyle name="20% - Cor1 55 2 2" xfId="8621" xr:uid="{00000000-0005-0000-0000-000036000000}"/>
    <cellStyle name="20% - Cor1 55 2 2 2" xfId="17443" xr:uid="{00000000-0005-0000-0000-000036000000}"/>
    <cellStyle name="20% - Cor1 55 2 2 3" xfId="26821" xr:uid="{AA50D4F0-7D52-48B7-9A97-636020E1C7F4}"/>
    <cellStyle name="20% - Cor1 55 2 2 4" xfId="40777" xr:uid="{B8131FFA-E8D8-4DFA-A1E9-699F9A9500CA}"/>
    <cellStyle name="20% - Cor1 55 2 3" xfId="13090" xr:uid="{00000000-0005-0000-0000-000036000000}"/>
    <cellStyle name="20% - Cor1 55 2 3 2" xfId="29903" xr:uid="{32250C8C-1E71-45A4-9F4C-5C5105104A25}"/>
    <cellStyle name="20% - Cor1 55 2 3 3" xfId="43777" xr:uid="{EA0EF7D6-BD0B-4A61-9E18-D55FDCCAD75F}"/>
    <cellStyle name="20% - Cor1 55 2 4" xfId="32495" xr:uid="{71A9D4E8-79AB-4FDE-9634-401304B1CB1B}"/>
    <cellStyle name="20% - Cor1 55 2 4 2" xfId="46362" xr:uid="{76AA73CB-0957-4983-8DBF-1BC1D5306248}"/>
    <cellStyle name="20% - Cor1 55 2 5" xfId="22563" xr:uid="{06DE386B-C8A1-4324-A771-FF5AF7FB808A}"/>
    <cellStyle name="20% - Cor1 55 2 6" xfId="36534" xr:uid="{6BC32B5B-1D30-4DC7-8FF3-2BDB0A4FB8D6}"/>
    <cellStyle name="20% - Cor1 55 3" xfId="6732" xr:uid="{00000000-0005-0000-0000-000036000000}"/>
    <cellStyle name="20% - Cor1 55 3 2" xfId="15558" xr:uid="{00000000-0005-0000-0000-000036000000}"/>
    <cellStyle name="20% - Cor1 55 3 3" xfId="24984" xr:uid="{9286CAF2-8640-4BB5-B5CE-65A778B671F4}"/>
    <cellStyle name="20% - Cor1 55 3 4" xfId="38936" xr:uid="{573FD06D-89BC-4FA7-B8C6-8175CE1E00B0}"/>
    <cellStyle name="20% - Cor1 55 4" xfId="11195" xr:uid="{00000000-0005-0000-0000-000036000000}"/>
    <cellStyle name="20% - Cor1 55 4 2" xfId="28715" xr:uid="{9CC34407-496F-4E92-887C-68811A361313}"/>
    <cellStyle name="20% - Cor1 55 4 3" xfId="42596" xr:uid="{A42905E4-6256-4E6D-864D-4561BFB3D571}"/>
    <cellStyle name="20% - Cor1 55 5" xfId="31317" xr:uid="{2A9444C4-ACFB-4A55-8528-A3683462DD7D}"/>
    <cellStyle name="20% - Cor1 55 5 2" xfId="45184" xr:uid="{BD420777-D60F-4F63-ADBC-E5BB89D77C01}"/>
    <cellStyle name="20% - Cor1 55 6" xfId="20665" xr:uid="{B8108BA8-54B6-488E-9C70-2F0B36B2150C}"/>
    <cellStyle name="20% - Cor1 55 7" xfId="34699" xr:uid="{ACE7D19F-14AA-4904-8FC6-E3FEC1E059C9}"/>
    <cellStyle name="20% - Cor1 56" xfId="2164" xr:uid="{00000000-0005-0000-0000-000037000000}"/>
    <cellStyle name="20% - Cor1 56 2" xfId="4222" xr:uid="{00000000-0005-0000-0000-000037000000}"/>
    <cellStyle name="20% - Cor1 56 2 2" xfId="8622" xr:uid="{00000000-0005-0000-0000-000037000000}"/>
    <cellStyle name="20% - Cor1 56 2 2 2" xfId="17444" xr:uid="{00000000-0005-0000-0000-000037000000}"/>
    <cellStyle name="20% - Cor1 56 2 2 3" xfId="26822" xr:uid="{610DCE4B-3B39-4EBD-8541-2EE00455A59F}"/>
    <cellStyle name="20% - Cor1 56 2 2 4" xfId="40778" xr:uid="{F050C61D-3A13-4D08-A514-1B431B50258D}"/>
    <cellStyle name="20% - Cor1 56 2 3" xfId="13091" xr:uid="{00000000-0005-0000-0000-000037000000}"/>
    <cellStyle name="20% - Cor1 56 2 3 2" xfId="29904" xr:uid="{BCBE6190-5098-42DF-B5E3-A9709B6A1B6A}"/>
    <cellStyle name="20% - Cor1 56 2 3 3" xfId="43778" xr:uid="{5EB87AD3-78ED-4287-B09F-11F34A85EA9D}"/>
    <cellStyle name="20% - Cor1 56 2 4" xfId="32496" xr:uid="{3DB9CD22-607A-4269-AD9B-BC66777483B1}"/>
    <cellStyle name="20% - Cor1 56 2 4 2" xfId="46363" xr:uid="{BD2A4B7A-533F-41F7-8A27-6A153E0A5AB4}"/>
    <cellStyle name="20% - Cor1 56 2 5" xfId="22564" xr:uid="{DDA4F135-3911-4EA5-BE26-AD8C92C77AD2}"/>
    <cellStyle name="20% - Cor1 56 2 6" xfId="36535" xr:uid="{CA27925C-E779-4B03-8EE1-D6CD9D87BA63}"/>
    <cellStyle name="20% - Cor1 56 3" xfId="6733" xr:uid="{00000000-0005-0000-0000-000037000000}"/>
    <cellStyle name="20% - Cor1 56 3 2" xfId="15559" xr:uid="{00000000-0005-0000-0000-000037000000}"/>
    <cellStyle name="20% - Cor1 56 3 3" xfId="24985" xr:uid="{73D0FD78-2507-48A4-84C2-2CDD01CC7D0D}"/>
    <cellStyle name="20% - Cor1 56 3 4" xfId="38937" xr:uid="{0CB37C79-499D-4F79-B9F1-7EAC1C943B64}"/>
    <cellStyle name="20% - Cor1 56 4" xfId="11196" xr:uid="{00000000-0005-0000-0000-000037000000}"/>
    <cellStyle name="20% - Cor1 56 4 2" xfId="28716" xr:uid="{EE18BC29-6D7C-48FE-B944-4E5D30716EAD}"/>
    <cellStyle name="20% - Cor1 56 4 3" xfId="42597" xr:uid="{DC806C3D-3AF1-4455-AD87-DA272CC9E168}"/>
    <cellStyle name="20% - Cor1 56 5" xfId="31318" xr:uid="{EEF545B5-5711-4CA1-86A3-46209CA3F21F}"/>
    <cellStyle name="20% - Cor1 56 5 2" xfId="45185" xr:uid="{579D60EF-00B7-4A86-8178-7813B6B10F38}"/>
    <cellStyle name="20% - Cor1 56 6" xfId="20666" xr:uid="{6DBBAEDD-08A9-4B0D-8F1E-6AF68B3CDFED}"/>
    <cellStyle name="20% - Cor1 56 7" xfId="34700" xr:uid="{56B80033-650F-44C4-A522-6D6E7EA5F609}"/>
    <cellStyle name="20% - Cor1 57" xfId="2165" xr:uid="{00000000-0005-0000-0000-000038000000}"/>
    <cellStyle name="20% - Cor1 57 2" xfId="4223" xr:uid="{00000000-0005-0000-0000-000038000000}"/>
    <cellStyle name="20% - Cor1 57 2 2" xfId="8623" xr:uid="{00000000-0005-0000-0000-000038000000}"/>
    <cellStyle name="20% - Cor1 57 2 2 2" xfId="17445" xr:uid="{00000000-0005-0000-0000-000038000000}"/>
    <cellStyle name="20% - Cor1 57 2 2 3" xfId="26823" xr:uid="{46261725-8709-4D9A-BFD8-846CE7016060}"/>
    <cellStyle name="20% - Cor1 57 2 2 4" xfId="40779" xr:uid="{BE4E076C-6731-4939-8459-AFDAE9A43476}"/>
    <cellStyle name="20% - Cor1 57 2 3" xfId="13092" xr:uid="{00000000-0005-0000-0000-000038000000}"/>
    <cellStyle name="20% - Cor1 57 2 3 2" xfId="29905" xr:uid="{476C562C-FD4E-4A86-96AC-F2E62B6F94FB}"/>
    <cellStyle name="20% - Cor1 57 2 3 3" xfId="43779" xr:uid="{999FA1E4-816D-4519-B0D2-3FB3C074CE3B}"/>
    <cellStyle name="20% - Cor1 57 2 4" xfId="32497" xr:uid="{6E0798AB-0034-4C92-904C-574256405AF5}"/>
    <cellStyle name="20% - Cor1 57 2 4 2" xfId="46364" xr:uid="{BA4D05DC-4349-421E-BEC2-3C72E73FEA51}"/>
    <cellStyle name="20% - Cor1 57 2 5" xfId="22565" xr:uid="{059293BB-21E5-4185-AD9C-A8A3418711DC}"/>
    <cellStyle name="20% - Cor1 57 2 6" xfId="36536" xr:uid="{45FF2280-6DE9-4E36-94ED-20133948DCA1}"/>
    <cellStyle name="20% - Cor1 57 3" xfId="6734" xr:uid="{00000000-0005-0000-0000-000038000000}"/>
    <cellStyle name="20% - Cor1 57 3 2" xfId="15560" xr:uid="{00000000-0005-0000-0000-000038000000}"/>
    <cellStyle name="20% - Cor1 57 3 3" xfId="24986" xr:uid="{14C5005E-EDB4-4920-A87C-91AC0F75619E}"/>
    <cellStyle name="20% - Cor1 57 3 4" xfId="38938" xr:uid="{3368DA99-17F2-4E1A-A750-DBF01015F88E}"/>
    <cellStyle name="20% - Cor1 57 4" xfId="11197" xr:uid="{00000000-0005-0000-0000-000038000000}"/>
    <cellStyle name="20% - Cor1 57 4 2" xfId="28717" xr:uid="{EB306F70-C7B0-4026-AE3F-D3889D78E181}"/>
    <cellStyle name="20% - Cor1 57 4 3" xfId="42598" xr:uid="{4976648C-DB7C-4358-8D70-994D773944BA}"/>
    <cellStyle name="20% - Cor1 57 5" xfId="31319" xr:uid="{1792205C-ECEB-439E-9220-73D1D56ED045}"/>
    <cellStyle name="20% - Cor1 57 5 2" xfId="45186" xr:uid="{0107CC85-89C8-48A7-8EA8-15588732A5E8}"/>
    <cellStyle name="20% - Cor1 57 6" xfId="20667" xr:uid="{FFC867D7-730C-425F-A012-97B4411ECCC9}"/>
    <cellStyle name="20% - Cor1 57 7" xfId="34701" xr:uid="{AA27FD0A-09C1-4108-9653-ACB98AB5C8B0}"/>
    <cellStyle name="20% - Cor1 58" xfId="2166" xr:uid="{00000000-0005-0000-0000-000039000000}"/>
    <cellStyle name="20% - Cor1 58 2" xfId="4224" xr:uid="{00000000-0005-0000-0000-000039000000}"/>
    <cellStyle name="20% - Cor1 58 2 2" xfId="8624" xr:uid="{00000000-0005-0000-0000-000039000000}"/>
    <cellStyle name="20% - Cor1 58 2 2 2" xfId="17446" xr:uid="{00000000-0005-0000-0000-000039000000}"/>
    <cellStyle name="20% - Cor1 58 2 2 3" xfId="26824" xr:uid="{BD7BE1EC-A87A-4ECC-80EA-44503CE105A1}"/>
    <cellStyle name="20% - Cor1 58 2 2 4" xfId="40780" xr:uid="{C6E9ABB5-5844-4B5D-B908-3AB34127AED2}"/>
    <cellStyle name="20% - Cor1 58 2 3" xfId="13093" xr:uid="{00000000-0005-0000-0000-000039000000}"/>
    <cellStyle name="20% - Cor1 58 2 3 2" xfId="29906" xr:uid="{9B91D71A-0EA9-4676-AE1C-6639CA0B1FFF}"/>
    <cellStyle name="20% - Cor1 58 2 3 3" xfId="43780" xr:uid="{A77106F9-B8A5-4B44-8D1C-CEF4595A931E}"/>
    <cellStyle name="20% - Cor1 58 2 4" xfId="32498" xr:uid="{11AE16AD-B3BB-4099-98AC-EAC553B7FF81}"/>
    <cellStyle name="20% - Cor1 58 2 4 2" xfId="46365" xr:uid="{EDA416F2-0156-4162-AEAA-137F0CD4672C}"/>
    <cellStyle name="20% - Cor1 58 2 5" xfId="22566" xr:uid="{A1FD0882-A49F-4404-B41F-066BF52F5DAC}"/>
    <cellStyle name="20% - Cor1 58 2 6" xfId="36537" xr:uid="{21458820-E942-4749-92CD-64EBF35EFEF4}"/>
    <cellStyle name="20% - Cor1 58 3" xfId="6735" xr:uid="{00000000-0005-0000-0000-000039000000}"/>
    <cellStyle name="20% - Cor1 58 3 2" xfId="15561" xr:uid="{00000000-0005-0000-0000-000039000000}"/>
    <cellStyle name="20% - Cor1 58 3 3" xfId="24987" xr:uid="{8B5276F2-EE03-454F-BA74-51C0A2C35C4E}"/>
    <cellStyle name="20% - Cor1 58 3 4" xfId="38939" xr:uid="{AFFD450B-194D-4807-BC62-6EAF56D2CBA3}"/>
    <cellStyle name="20% - Cor1 58 4" xfId="11198" xr:uid="{00000000-0005-0000-0000-000039000000}"/>
    <cellStyle name="20% - Cor1 58 4 2" xfId="28718" xr:uid="{E26CCD54-47B4-48EE-8A9E-1CEE2DDEB96E}"/>
    <cellStyle name="20% - Cor1 58 4 3" xfId="42599" xr:uid="{5BF748FE-39DF-4BE3-9D6F-E720E5403FB0}"/>
    <cellStyle name="20% - Cor1 58 5" xfId="31320" xr:uid="{B63BA882-3F7C-4ADD-BC82-9F9DF4B09734}"/>
    <cellStyle name="20% - Cor1 58 5 2" xfId="45187" xr:uid="{97B3C5D9-D1AE-400E-A0A6-2D78EC6A6EA5}"/>
    <cellStyle name="20% - Cor1 58 6" xfId="20668" xr:uid="{B3F9FD7E-74E7-435E-9905-5AB608B857E7}"/>
    <cellStyle name="20% - Cor1 58 7" xfId="34702" xr:uid="{1CE32954-8E94-4621-B806-76342ED8CE87}"/>
    <cellStyle name="20% - Cor1 59" xfId="2167" xr:uid="{00000000-0005-0000-0000-00003A000000}"/>
    <cellStyle name="20% - Cor1 59 2" xfId="4225" xr:uid="{00000000-0005-0000-0000-00003A000000}"/>
    <cellStyle name="20% - Cor1 59 2 2" xfId="8625" xr:uid="{00000000-0005-0000-0000-00003A000000}"/>
    <cellStyle name="20% - Cor1 59 2 2 2" xfId="17447" xr:uid="{00000000-0005-0000-0000-00003A000000}"/>
    <cellStyle name="20% - Cor1 59 2 2 3" xfId="26825" xr:uid="{F05E0484-0236-4609-9822-AFDC16F4E82D}"/>
    <cellStyle name="20% - Cor1 59 2 2 4" xfId="40781" xr:uid="{061CA46B-08F5-460F-9E6E-04726332716D}"/>
    <cellStyle name="20% - Cor1 59 2 3" xfId="13094" xr:uid="{00000000-0005-0000-0000-00003A000000}"/>
    <cellStyle name="20% - Cor1 59 2 3 2" xfId="29907" xr:uid="{A6F54066-6527-4A3E-982E-393E0FF13383}"/>
    <cellStyle name="20% - Cor1 59 2 3 3" xfId="43781" xr:uid="{14330ABC-1B2B-4708-ADE2-2D8DE8BC09CE}"/>
    <cellStyle name="20% - Cor1 59 2 4" xfId="32499" xr:uid="{739389F4-1B88-474A-8B49-589AEF61D4F7}"/>
    <cellStyle name="20% - Cor1 59 2 4 2" xfId="46366" xr:uid="{E00D73AB-000A-430B-AEBE-A6E5641987DF}"/>
    <cellStyle name="20% - Cor1 59 2 5" xfId="22567" xr:uid="{A894F2EF-F786-4A56-AF29-CD5D970AC846}"/>
    <cellStyle name="20% - Cor1 59 2 6" xfId="36538" xr:uid="{ECC3D058-D573-4F37-B8A4-D84A8D35911B}"/>
    <cellStyle name="20% - Cor1 59 3" xfId="6736" xr:uid="{00000000-0005-0000-0000-00003A000000}"/>
    <cellStyle name="20% - Cor1 59 3 2" xfId="15562" xr:uid="{00000000-0005-0000-0000-00003A000000}"/>
    <cellStyle name="20% - Cor1 59 3 3" xfId="24988" xr:uid="{F2E75B69-FBC1-463F-B200-BBCA000CD2A1}"/>
    <cellStyle name="20% - Cor1 59 3 4" xfId="38940" xr:uid="{BB7B49DF-CF97-43C6-A4F9-B7F3AA39D48E}"/>
    <cellStyle name="20% - Cor1 59 4" xfId="11199" xr:uid="{00000000-0005-0000-0000-00003A000000}"/>
    <cellStyle name="20% - Cor1 59 4 2" xfId="28719" xr:uid="{EEB74277-8456-4F80-9AD4-03D527E3C69B}"/>
    <cellStyle name="20% - Cor1 59 4 3" xfId="42600" xr:uid="{A23D7DA9-BADB-4246-9665-85C5BEADA4D9}"/>
    <cellStyle name="20% - Cor1 59 5" xfId="31321" xr:uid="{E310D083-887F-4D18-9D9F-53B885C7CFCB}"/>
    <cellStyle name="20% - Cor1 59 5 2" xfId="45188" xr:uid="{51629D23-194F-4A0A-80E1-F09858ABE6B3}"/>
    <cellStyle name="20% - Cor1 59 6" xfId="20669" xr:uid="{5431051E-E7B9-40AC-9648-DA297594CA19}"/>
    <cellStyle name="20% - Cor1 59 7" xfId="34703" xr:uid="{63FE6B60-D704-4CBE-846D-E2864F92F5D1}"/>
    <cellStyle name="20% - Cor1 6" xfId="2168" xr:uid="{00000000-0005-0000-0000-00003B000000}"/>
    <cellStyle name="20% - Cor1 6 2" xfId="2169" xr:uid="{00000000-0005-0000-0000-00003C000000}"/>
    <cellStyle name="20% - Cor1 6 2 2" xfId="4227" xr:uid="{00000000-0005-0000-0000-00003C000000}"/>
    <cellStyle name="20% - Cor1 6 2 2 2" xfId="8627" xr:uid="{00000000-0005-0000-0000-00003C000000}"/>
    <cellStyle name="20% - Cor1 6 2 2 2 2" xfId="17449" xr:uid="{00000000-0005-0000-0000-00003C000000}"/>
    <cellStyle name="20% - Cor1 6 2 2 2 3" xfId="26827" xr:uid="{976A26AE-4159-464E-A7D7-8C025A94285D}"/>
    <cellStyle name="20% - Cor1 6 2 2 2 4" xfId="40783" xr:uid="{B8FB9ACF-6ED2-48E9-AD4C-2F95E5CAEDE9}"/>
    <cellStyle name="20% - Cor1 6 2 2 3" xfId="13096" xr:uid="{00000000-0005-0000-0000-00003C000000}"/>
    <cellStyle name="20% - Cor1 6 2 2 3 2" xfId="29909" xr:uid="{599E4BCD-7102-435C-90F2-7F12BDDA0756}"/>
    <cellStyle name="20% - Cor1 6 2 2 3 3" xfId="43783" xr:uid="{B5DABDE6-0125-4403-ABCE-FC11BB3FB201}"/>
    <cellStyle name="20% - Cor1 6 2 2 4" xfId="32501" xr:uid="{291C8006-A7B0-403D-916B-46AEB9C9FC24}"/>
    <cellStyle name="20% - Cor1 6 2 2 4 2" xfId="46368" xr:uid="{C48E4B9D-B862-4A03-A65E-68FB22BB8D4D}"/>
    <cellStyle name="20% - Cor1 6 2 2 5" xfId="22569" xr:uid="{6332820B-70D5-4FD5-86A7-3799EA5C52C9}"/>
    <cellStyle name="20% - Cor1 6 2 2 6" xfId="36540" xr:uid="{BF39B9B4-2805-4332-A94F-356F702B6B54}"/>
    <cellStyle name="20% - Cor1 6 2 3" xfId="6738" xr:uid="{00000000-0005-0000-0000-00003C000000}"/>
    <cellStyle name="20% - Cor1 6 2 3 2" xfId="15564" xr:uid="{00000000-0005-0000-0000-00003C000000}"/>
    <cellStyle name="20% - Cor1 6 2 3 3" xfId="24990" xr:uid="{781C2A2E-9D05-4F38-B8AB-A58D08CB773E}"/>
    <cellStyle name="20% - Cor1 6 2 3 4" xfId="38942" xr:uid="{EB509563-EE91-4387-93B0-667CB6B3C364}"/>
    <cellStyle name="20% - Cor1 6 2 4" xfId="11201" xr:uid="{00000000-0005-0000-0000-00003C000000}"/>
    <cellStyle name="20% - Cor1 6 2 4 2" xfId="28721" xr:uid="{792F1748-2CDF-40AE-A234-ABFE4B74D2ED}"/>
    <cellStyle name="20% - Cor1 6 2 4 3" xfId="42602" xr:uid="{CBE7DE4A-4C84-4084-A638-11AA6F572CA7}"/>
    <cellStyle name="20% - Cor1 6 2 5" xfId="31323" xr:uid="{B9690044-E830-45BD-BF8C-F03D1A87E491}"/>
    <cellStyle name="20% - Cor1 6 2 5 2" xfId="45190" xr:uid="{51B3EA5C-0539-49B5-A5F7-8BA3EA357114}"/>
    <cellStyle name="20% - Cor1 6 2 6" xfId="20671" xr:uid="{EC086516-8318-4E47-953E-8AD984E0A985}"/>
    <cellStyle name="20% - Cor1 6 2 7" xfId="34705" xr:uid="{94D4AEFC-C6A4-43BC-B0F6-DB5C08BE3CC9}"/>
    <cellStyle name="20% - Cor1 6 3" xfId="4226" xr:uid="{00000000-0005-0000-0000-00003B000000}"/>
    <cellStyle name="20% - Cor1 6 3 2" xfId="8626" xr:uid="{00000000-0005-0000-0000-00003B000000}"/>
    <cellStyle name="20% - Cor1 6 3 2 2" xfId="17448" xr:uid="{00000000-0005-0000-0000-00003B000000}"/>
    <cellStyle name="20% - Cor1 6 3 2 3" xfId="26826" xr:uid="{84DDE0D3-504F-448A-9648-7F9BA2C2E055}"/>
    <cellStyle name="20% - Cor1 6 3 2 4" xfId="40782" xr:uid="{A9C15645-F2B4-41C8-BDC4-DD4B5C161E36}"/>
    <cellStyle name="20% - Cor1 6 3 3" xfId="13095" xr:uid="{00000000-0005-0000-0000-00003B000000}"/>
    <cellStyle name="20% - Cor1 6 3 3 2" xfId="29908" xr:uid="{9146BEC6-C4CC-487D-AAE8-17AC297FB147}"/>
    <cellStyle name="20% - Cor1 6 3 3 3" xfId="43782" xr:uid="{EFC82CA8-11AE-4D17-87BE-1555F46931F1}"/>
    <cellStyle name="20% - Cor1 6 3 4" xfId="32500" xr:uid="{52B1BB0B-C9C8-4737-BF68-7A4B566CDC3E}"/>
    <cellStyle name="20% - Cor1 6 3 4 2" xfId="46367" xr:uid="{DCFFB5FF-B7E0-4B57-9E81-08733B7CCA6D}"/>
    <cellStyle name="20% - Cor1 6 3 5" xfId="22568" xr:uid="{EDEFAE23-D1BD-4867-93D1-3699CCB0053D}"/>
    <cellStyle name="20% - Cor1 6 3 6" xfId="36539" xr:uid="{F0B64BD8-4325-4074-B6EA-5BAF4FB5727F}"/>
    <cellStyle name="20% - Cor1 6 4" xfId="6737" xr:uid="{00000000-0005-0000-0000-00003B000000}"/>
    <cellStyle name="20% - Cor1 6 4 2" xfId="15563" xr:uid="{00000000-0005-0000-0000-00003B000000}"/>
    <cellStyle name="20% - Cor1 6 4 3" xfId="24989" xr:uid="{8A01D095-D963-47DE-9B5B-5EB0A6A50383}"/>
    <cellStyle name="20% - Cor1 6 4 4" xfId="38941" xr:uid="{000766D9-C8E2-4457-B504-CE9AB2FC1369}"/>
    <cellStyle name="20% - Cor1 6 5" xfId="11200" xr:uid="{00000000-0005-0000-0000-00003B000000}"/>
    <cellStyle name="20% - Cor1 6 5 2" xfId="28720" xr:uid="{74CFD716-B357-4205-BD1F-CA7171301B35}"/>
    <cellStyle name="20% - Cor1 6 5 3" xfId="42601" xr:uid="{08FDA852-FDD0-4E66-B6E6-7E90F84ABA50}"/>
    <cellStyle name="20% - Cor1 6 6" xfId="31322" xr:uid="{BB7365A7-6584-4E85-9619-80F85C11FBDE}"/>
    <cellStyle name="20% - Cor1 6 6 2" xfId="45189" xr:uid="{2F1B5C7C-AA26-4C7A-A90B-3D352FF9A0F3}"/>
    <cellStyle name="20% - Cor1 6 7" xfId="20670" xr:uid="{96C7A3D0-8644-49AF-AEFC-B844E7072AC2}"/>
    <cellStyle name="20% - Cor1 6 8" xfId="34704" xr:uid="{CD5D29F1-D0F5-49FD-B36E-A29FCC40C110}"/>
    <cellStyle name="20% - Cor1 60" xfId="2170" xr:uid="{00000000-0005-0000-0000-00003D000000}"/>
    <cellStyle name="20% - Cor1 60 2" xfId="4228" xr:uid="{00000000-0005-0000-0000-00003D000000}"/>
    <cellStyle name="20% - Cor1 60 2 2" xfId="8628" xr:uid="{00000000-0005-0000-0000-00003D000000}"/>
    <cellStyle name="20% - Cor1 60 2 2 2" xfId="17450" xr:uid="{00000000-0005-0000-0000-00003D000000}"/>
    <cellStyle name="20% - Cor1 60 2 2 3" xfId="26828" xr:uid="{CC9A5A3A-D1B4-47B5-A1A2-9D05223E4600}"/>
    <cellStyle name="20% - Cor1 60 2 2 4" xfId="40784" xr:uid="{191DE4C3-19CC-4434-B062-D1DDC31D7CD0}"/>
    <cellStyle name="20% - Cor1 60 2 3" xfId="13097" xr:uid="{00000000-0005-0000-0000-00003D000000}"/>
    <cellStyle name="20% - Cor1 60 2 3 2" xfId="29910" xr:uid="{78342B82-07A6-47E8-8A4C-3E5A2EF28EAC}"/>
    <cellStyle name="20% - Cor1 60 2 3 3" xfId="43784" xr:uid="{C25287F0-6C11-41C3-A668-A8E1328AE4AD}"/>
    <cellStyle name="20% - Cor1 60 2 4" xfId="32502" xr:uid="{89530D95-AC44-4461-B7A5-80EE1F945A4F}"/>
    <cellStyle name="20% - Cor1 60 2 4 2" xfId="46369" xr:uid="{392AC80A-A29C-4A74-A0C6-37CE6893A13E}"/>
    <cellStyle name="20% - Cor1 60 2 5" xfId="22570" xr:uid="{CD95E074-F0E6-4663-BF1B-203D127B29B4}"/>
    <cellStyle name="20% - Cor1 60 2 6" xfId="36541" xr:uid="{A467E3B8-B179-4741-964A-B6A893D3FF0D}"/>
    <cellStyle name="20% - Cor1 60 3" xfId="6739" xr:uid="{00000000-0005-0000-0000-00003D000000}"/>
    <cellStyle name="20% - Cor1 60 3 2" xfId="15565" xr:uid="{00000000-0005-0000-0000-00003D000000}"/>
    <cellStyle name="20% - Cor1 60 3 3" xfId="24991" xr:uid="{3F33085A-C68D-4FC8-83DD-297D8E77B458}"/>
    <cellStyle name="20% - Cor1 60 3 4" xfId="38943" xr:uid="{2E9A6F1F-C9C0-4C84-9D71-E854AD252466}"/>
    <cellStyle name="20% - Cor1 60 4" xfId="11202" xr:uid="{00000000-0005-0000-0000-00003D000000}"/>
    <cellStyle name="20% - Cor1 60 4 2" xfId="28722" xr:uid="{5AF40D03-446D-4FC8-BD55-341641FF318A}"/>
    <cellStyle name="20% - Cor1 60 4 3" xfId="42603" xr:uid="{9883EC7C-375D-44E9-88D1-FB70D0252857}"/>
    <cellStyle name="20% - Cor1 60 5" xfId="31324" xr:uid="{DC20BC57-2A42-4512-83AD-860E80CFB985}"/>
    <cellStyle name="20% - Cor1 60 5 2" xfId="45191" xr:uid="{F051329A-A799-4EE6-8B0A-9C7DC7063010}"/>
    <cellStyle name="20% - Cor1 60 6" xfId="20672" xr:uid="{A6FB6895-6B5D-4938-9BFE-04E695864CA6}"/>
    <cellStyle name="20% - Cor1 60 7" xfId="34706" xr:uid="{A490C75B-53A7-4542-9084-6E93D31B1E3D}"/>
    <cellStyle name="20% - Cor1 61" xfId="2171" xr:uid="{00000000-0005-0000-0000-00003E000000}"/>
    <cellStyle name="20% - Cor1 61 2" xfId="4229" xr:uid="{00000000-0005-0000-0000-00003E000000}"/>
    <cellStyle name="20% - Cor1 61 2 2" xfId="8629" xr:uid="{00000000-0005-0000-0000-00003E000000}"/>
    <cellStyle name="20% - Cor1 61 2 2 2" xfId="17451" xr:uid="{00000000-0005-0000-0000-00003E000000}"/>
    <cellStyle name="20% - Cor1 61 2 2 3" xfId="26829" xr:uid="{EA26E5F8-0A4F-41A7-BB1A-9C88C9D0E351}"/>
    <cellStyle name="20% - Cor1 61 2 2 4" xfId="40785" xr:uid="{EFD20ADF-EE1C-4C7D-9F84-EDF5B4A517AD}"/>
    <cellStyle name="20% - Cor1 61 2 3" xfId="13098" xr:uid="{00000000-0005-0000-0000-00003E000000}"/>
    <cellStyle name="20% - Cor1 61 2 3 2" xfId="29911" xr:uid="{471CFE4F-1419-4877-AA2C-C9B8FC1EB375}"/>
    <cellStyle name="20% - Cor1 61 2 3 3" xfId="43785" xr:uid="{4EA4A8A0-F9B3-466A-B253-0DC8593CBD9D}"/>
    <cellStyle name="20% - Cor1 61 2 4" xfId="32503" xr:uid="{F79A4838-C1AA-47E2-8D16-A2AC114D431A}"/>
    <cellStyle name="20% - Cor1 61 2 4 2" xfId="46370" xr:uid="{E9C0CD67-AFF0-47FF-978A-236D6BA897CC}"/>
    <cellStyle name="20% - Cor1 61 2 5" xfId="22571" xr:uid="{E59B8A97-3496-4553-8E35-3DE7DC715904}"/>
    <cellStyle name="20% - Cor1 61 2 6" xfId="36542" xr:uid="{B4BFCD35-9A33-425D-A31C-5B03436E6288}"/>
    <cellStyle name="20% - Cor1 61 3" xfId="6740" xr:uid="{00000000-0005-0000-0000-00003E000000}"/>
    <cellStyle name="20% - Cor1 61 3 2" xfId="15566" xr:uid="{00000000-0005-0000-0000-00003E000000}"/>
    <cellStyle name="20% - Cor1 61 3 3" xfId="24992" xr:uid="{A17F9D7A-AA7F-4772-B7B7-C7EB43417DFE}"/>
    <cellStyle name="20% - Cor1 61 3 4" xfId="38944" xr:uid="{9538435D-BA10-47CC-BBFA-B4FE18E032E4}"/>
    <cellStyle name="20% - Cor1 61 4" xfId="11203" xr:uid="{00000000-0005-0000-0000-00003E000000}"/>
    <cellStyle name="20% - Cor1 61 4 2" xfId="28723" xr:uid="{47B7A7ED-4293-4FA2-968F-FE93669C1A06}"/>
    <cellStyle name="20% - Cor1 61 4 3" xfId="42604" xr:uid="{E4C0E677-C2D1-437F-8EA0-A5E7CD62EB23}"/>
    <cellStyle name="20% - Cor1 61 5" xfId="31325" xr:uid="{CF1D06F6-42BC-42DD-B870-B8D20EC6D261}"/>
    <cellStyle name="20% - Cor1 61 5 2" xfId="45192" xr:uid="{12917563-0816-4234-9D8A-6F20D4A3D9C5}"/>
    <cellStyle name="20% - Cor1 61 6" xfId="20673" xr:uid="{4E279078-E340-4845-99FF-37E90421A5A6}"/>
    <cellStyle name="20% - Cor1 61 7" xfId="34707" xr:uid="{2A3D883C-EE1E-4996-8F15-709641DFDACF}"/>
    <cellStyle name="20% - Cor1 62" xfId="2172" xr:uid="{00000000-0005-0000-0000-00003F000000}"/>
    <cellStyle name="20% - Cor1 62 2" xfId="4230" xr:uid="{00000000-0005-0000-0000-00003F000000}"/>
    <cellStyle name="20% - Cor1 62 2 2" xfId="8630" xr:uid="{00000000-0005-0000-0000-00003F000000}"/>
    <cellStyle name="20% - Cor1 62 2 2 2" xfId="17452" xr:uid="{00000000-0005-0000-0000-00003F000000}"/>
    <cellStyle name="20% - Cor1 62 2 2 3" xfId="26830" xr:uid="{E3E12863-B38A-49CB-9453-E40AC9AF0558}"/>
    <cellStyle name="20% - Cor1 62 2 2 4" xfId="40786" xr:uid="{1D84F785-DE12-496D-B2C8-4F40F3DBEE2D}"/>
    <cellStyle name="20% - Cor1 62 2 3" xfId="13099" xr:uid="{00000000-0005-0000-0000-00003F000000}"/>
    <cellStyle name="20% - Cor1 62 2 3 2" xfId="29912" xr:uid="{8EF430AB-8BAF-421C-BEEC-CBAEF5AE68DE}"/>
    <cellStyle name="20% - Cor1 62 2 3 3" xfId="43786" xr:uid="{40731BB9-58A6-4EEC-AAA3-742E85149673}"/>
    <cellStyle name="20% - Cor1 62 2 4" xfId="32504" xr:uid="{CDEA2A73-5212-419A-8172-2ADCE9C681AD}"/>
    <cellStyle name="20% - Cor1 62 2 4 2" xfId="46371" xr:uid="{82A38E24-CA05-416B-966A-EE29011433E9}"/>
    <cellStyle name="20% - Cor1 62 2 5" xfId="22572" xr:uid="{A66F45B4-9A91-4FC2-A93F-0BD9713FF88A}"/>
    <cellStyle name="20% - Cor1 62 2 6" xfId="36543" xr:uid="{608396B5-1385-41CE-90D9-9EFAE9858C9C}"/>
    <cellStyle name="20% - Cor1 62 3" xfId="6741" xr:uid="{00000000-0005-0000-0000-00003F000000}"/>
    <cellStyle name="20% - Cor1 62 3 2" xfId="15567" xr:uid="{00000000-0005-0000-0000-00003F000000}"/>
    <cellStyle name="20% - Cor1 62 3 3" xfId="24993" xr:uid="{DBFA433F-752A-4F83-BA07-68BD0BF7AF62}"/>
    <cellStyle name="20% - Cor1 62 3 4" xfId="38945" xr:uid="{73D10450-DEEF-4B71-9710-B3C7616F0E9C}"/>
    <cellStyle name="20% - Cor1 62 4" xfId="11204" xr:uid="{00000000-0005-0000-0000-00003F000000}"/>
    <cellStyle name="20% - Cor1 62 4 2" xfId="28724" xr:uid="{17AC6744-C17F-4504-9521-0FDD4D5F3101}"/>
    <cellStyle name="20% - Cor1 62 4 3" xfId="42605" xr:uid="{6BEFB46B-3C20-4AA6-A78B-536961A24EC2}"/>
    <cellStyle name="20% - Cor1 62 5" xfId="31326" xr:uid="{7AB679CB-69DB-4FC6-A792-78DF9E417D2C}"/>
    <cellStyle name="20% - Cor1 62 5 2" xfId="45193" xr:uid="{123C696A-8384-4A31-BBB6-E7CABBA630DF}"/>
    <cellStyle name="20% - Cor1 62 6" xfId="20674" xr:uid="{296D4984-2FA0-4299-B547-B240D78C526B}"/>
    <cellStyle name="20% - Cor1 62 7" xfId="34708" xr:uid="{979093C8-A772-4986-B755-7697A945C407}"/>
    <cellStyle name="20% - Cor1 63" xfId="2173" xr:uid="{00000000-0005-0000-0000-000040000000}"/>
    <cellStyle name="20% - Cor1 63 2" xfId="4231" xr:uid="{00000000-0005-0000-0000-000040000000}"/>
    <cellStyle name="20% - Cor1 63 2 2" xfId="8631" xr:uid="{00000000-0005-0000-0000-000040000000}"/>
    <cellStyle name="20% - Cor1 63 2 2 2" xfId="17453" xr:uid="{00000000-0005-0000-0000-000040000000}"/>
    <cellStyle name="20% - Cor1 63 2 2 3" xfId="26831" xr:uid="{CF306AE3-82FC-45C0-8D35-BBD836650132}"/>
    <cellStyle name="20% - Cor1 63 2 2 4" xfId="40787" xr:uid="{81FBB140-3F82-4D7F-81CF-C1672D38C207}"/>
    <cellStyle name="20% - Cor1 63 2 3" xfId="13100" xr:uid="{00000000-0005-0000-0000-000040000000}"/>
    <cellStyle name="20% - Cor1 63 2 3 2" xfId="29913" xr:uid="{FF22A4F8-DDB6-4649-A588-8074F9C4833D}"/>
    <cellStyle name="20% - Cor1 63 2 3 3" xfId="43787" xr:uid="{2326574A-C1DA-4B5B-BB83-6643DD83AD59}"/>
    <cellStyle name="20% - Cor1 63 2 4" xfId="32505" xr:uid="{1286F175-FCD7-42EC-831C-678DFF5A0C74}"/>
    <cellStyle name="20% - Cor1 63 2 4 2" xfId="46372" xr:uid="{B00FD55C-7423-4054-A066-52E0D5345370}"/>
    <cellStyle name="20% - Cor1 63 2 5" xfId="22573" xr:uid="{B3B15C02-0061-40A2-9A9A-728BFCE2B078}"/>
    <cellStyle name="20% - Cor1 63 2 6" xfId="36544" xr:uid="{413F3E16-73AE-473B-9A28-4B323E95A550}"/>
    <cellStyle name="20% - Cor1 63 3" xfId="6742" xr:uid="{00000000-0005-0000-0000-000040000000}"/>
    <cellStyle name="20% - Cor1 63 3 2" xfId="15568" xr:uid="{00000000-0005-0000-0000-000040000000}"/>
    <cellStyle name="20% - Cor1 63 3 3" xfId="24994" xr:uid="{406F5245-738F-4583-90FB-8EFB83EF7D8E}"/>
    <cellStyle name="20% - Cor1 63 3 4" xfId="38946" xr:uid="{1E3AF415-6205-4B64-8020-2DF3F2620A53}"/>
    <cellStyle name="20% - Cor1 63 4" xfId="11205" xr:uid="{00000000-0005-0000-0000-000040000000}"/>
    <cellStyle name="20% - Cor1 63 4 2" xfId="28725" xr:uid="{21C09F94-DDB4-44F1-9B2E-F8858CC03949}"/>
    <cellStyle name="20% - Cor1 63 4 3" xfId="42606" xr:uid="{D7F29465-32FE-4515-833E-A85B1E1D2608}"/>
    <cellStyle name="20% - Cor1 63 5" xfId="31327" xr:uid="{F653574A-B905-428C-9AB2-D4863283EA7C}"/>
    <cellStyle name="20% - Cor1 63 5 2" xfId="45194" xr:uid="{413EB8EC-F280-4836-935B-E21CE038B85F}"/>
    <cellStyle name="20% - Cor1 63 6" xfId="20675" xr:uid="{E170C97C-0473-4478-B392-AB475E735AEF}"/>
    <cellStyle name="20% - Cor1 63 7" xfId="34709" xr:uid="{84D01C5E-F2DA-46B7-A8FA-37D6E28B9CBA}"/>
    <cellStyle name="20% - Cor1 64" xfId="2174" xr:uid="{00000000-0005-0000-0000-000041000000}"/>
    <cellStyle name="20% - Cor1 64 2" xfId="4232" xr:uid="{00000000-0005-0000-0000-000041000000}"/>
    <cellStyle name="20% - Cor1 64 2 2" xfId="8632" xr:uid="{00000000-0005-0000-0000-000041000000}"/>
    <cellStyle name="20% - Cor1 64 2 2 2" xfId="17454" xr:uid="{00000000-0005-0000-0000-000041000000}"/>
    <cellStyle name="20% - Cor1 64 2 2 3" xfId="26832" xr:uid="{7C71A7BE-8BB3-430A-88C4-74B4274F62E4}"/>
    <cellStyle name="20% - Cor1 64 2 2 4" xfId="40788" xr:uid="{1A1954A0-5E28-41B6-BAE7-2CC22341D5AB}"/>
    <cellStyle name="20% - Cor1 64 2 3" xfId="13101" xr:uid="{00000000-0005-0000-0000-000041000000}"/>
    <cellStyle name="20% - Cor1 64 2 3 2" xfId="29914" xr:uid="{258A70A8-2686-41C8-A0BD-2E6BBA46211E}"/>
    <cellStyle name="20% - Cor1 64 2 3 3" xfId="43788" xr:uid="{4A5D6E73-FE86-494F-AAA8-CB21DFB94D87}"/>
    <cellStyle name="20% - Cor1 64 2 4" xfId="32506" xr:uid="{EF398826-F7AB-415C-9099-F03886885D7E}"/>
    <cellStyle name="20% - Cor1 64 2 4 2" xfId="46373" xr:uid="{3A0208D6-CD21-45B2-B269-13883C015AC4}"/>
    <cellStyle name="20% - Cor1 64 2 5" xfId="22574" xr:uid="{830235F3-2345-4274-8591-9A9CE36E8960}"/>
    <cellStyle name="20% - Cor1 64 2 6" xfId="36545" xr:uid="{95F22E77-9572-4F57-A812-09161650EE70}"/>
    <cellStyle name="20% - Cor1 64 3" xfId="6743" xr:uid="{00000000-0005-0000-0000-000041000000}"/>
    <cellStyle name="20% - Cor1 64 3 2" xfId="15569" xr:uid="{00000000-0005-0000-0000-000041000000}"/>
    <cellStyle name="20% - Cor1 64 3 3" xfId="24995" xr:uid="{4FC82BE7-FF81-4741-ABE2-BB0F480C8CB9}"/>
    <cellStyle name="20% - Cor1 64 3 4" xfId="38947" xr:uid="{0DC3D808-5EC9-40E2-BCE9-C46A229EB9FE}"/>
    <cellStyle name="20% - Cor1 64 4" xfId="11206" xr:uid="{00000000-0005-0000-0000-000041000000}"/>
    <cellStyle name="20% - Cor1 64 4 2" xfId="28726" xr:uid="{2A1E2E72-2FC8-4071-A2F5-71E119601A4A}"/>
    <cellStyle name="20% - Cor1 64 4 3" xfId="42607" xr:uid="{E71D2492-7ECE-4DAB-BD41-C0C713F72D76}"/>
    <cellStyle name="20% - Cor1 64 5" xfId="31328" xr:uid="{01FF1ADF-99E8-4661-A49F-3E82807B71B1}"/>
    <cellStyle name="20% - Cor1 64 5 2" xfId="45195" xr:uid="{970D7D15-40CD-4872-B30E-2F09164E9E1D}"/>
    <cellStyle name="20% - Cor1 64 6" xfId="20676" xr:uid="{69BA6F99-A6F2-4F2F-8EF4-CEFF5AE36E58}"/>
    <cellStyle name="20% - Cor1 64 7" xfId="34710" xr:uid="{A9822B47-0BF8-4D1A-B220-EBEBF553926F}"/>
    <cellStyle name="20% - Cor1 65" xfId="2175" xr:uid="{00000000-0005-0000-0000-000042000000}"/>
    <cellStyle name="20% - Cor1 65 2" xfId="4233" xr:uid="{00000000-0005-0000-0000-000042000000}"/>
    <cellStyle name="20% - Cor1 65 2 2" xfId="8633" xr:uid="{00000000-0005-0000-0000-000042000000}"/>
    <cellStyle name="20% - Cor1 65 2 2 2" xfId="17455" xr:uid="{00000000-0005-0000-0000-000042000000}"/>
    <cellStyle name="20% - Cor1 65 2 2 3" xfId="26833" xr:uid="{9E7F808E-F82C-402B-B161-2135CF47077A}"/>
    <cellStyle name="20% - Cor1 65 2 2 4" xfId="40789" xr:uid="{5B3E7964-C1F2-4E3E-B150-B13B7A0FBBF7}"/>
    <cellStyle name="20% - Cor1 65 2 3" xfId="13102" xr:uid="{00000000-0005-0000-0000-000042000000}"/>
    <cellStyle name="20% - Cor1 65 2 3 2" xfId="29915" xr:uid="{7849B7F4-30EF-4558-B228-BFEFBCBABD66}"/>
    <cellStyle name="20% - Cor1 65 2 3 3" xfId="43789" xr:uid="{C51580B0-073D-4B66-8CBA-76C16F3E2B37}"/>
    <cellStyle name="20% - Cor1 65 2 4" xfId="32507" xr:uid="{D77B052A-CD58-47F5-BC36-D41CAD66E3D1}"/>
    <cellStyle name="20% - Cor1 65 2 4 2" xfId="46374" xr:uid="{2468CBA4-78E4-4AB8-BAE2-DD5EA0E38638}"/>
    <cellStyle name="20% - Cor1 65 2 5" xfId="22575" xr:uid="{30F75193-EA7F-46C3-8F8D-4BB25023E179}"/>
    <cellStyle name="20% - Cor1 65 2 6" xfId="36546" xr:uid="{5DF3696B-BAA0-42C5-9F7B-07E795441B7D}"/>
    <cellStyle name="20% - Cor1 65 3" xfId="6744" xr:uid="{00000000-0005-0000-0000-000042000000}"/>
    <cellStyle name="20% - Cor1 65 3 2" xfId="15570" xr:uid="{00000000-0005-0000-0000-000042000000}"/>
    <cellStyle name="20% - Cor1 65 3 3" xfId="24996" xr:uid="{452E8B3A-3DC6-4256-A48A-26A658C035ED}"/>
    <cellStyle name="20% - Cor1 65 3 4" xfId="38948" xr:uid="{9C8D4DF3-7B92-415A-B725-660E46FF93ED}"/>
    <cellStyle name="20% - Cor1 65 4" xfId="11207" xr:uid="{00000000-0005-0000-0000-000042000000}"/>
    <cellStyle name="20% - Cor1 65 4 2" xfId="28727" xr:uid="{78FC6DB5-C30D-4244-ADA3-663AA5CD7D9D}"/>
    <cellStyle name="20% - Cor1 65 4 3" xfId="42608" xr:uid="{FFAC4443-CB84-4AF0-91D1-32259873972B}"/>
    <cellStyle name="20% - Cor1 65 5" xfId="31329" xr:uid="{E3D10872-AD30-4F5A-A9EF-19985E71305D}"/>
    <cellStyle name="20% - Cor1 65 5 2" xfId="45196" xr:uid="{D95DCCA9-190C-48BB-9F63-0954466B9B39}"/>
    <cellStyle name="20% - Cor1 65 6" xfId="20677" xr:uid="{9A0BF28B-2498-46B0-9C19-199B5A59D6F5}"/>
    <cellStyle name="20% - Cor1 65 7" xfId="34711" xr:uid="{85BFBFA6-5C89-4F69-A08F-D751C0F0113A}"/>
    <cellStyle name="20% - Cor1 66" xfId="2176" xr:uid="{00000000-0005-0000-0000-000043000000}"/>
    <cellStyle name="20% - Cor1 66 2" xfId="4234" xr:uid="{00000000-0005-0000-0000-000043000000}"/>
    <cellStyle name="20% - Cor1 66 2 2" xfId="8634" xr:uid="{00000000-0005-0000-0000-000043000000}"/>
    <cellStyle name="20% - Cor1 66 2 2 2" xfId="17456" xr:uid="{00000000-0005-0000-0000-000043000000}"/>
    <cellStyle name="20% - Cor1 66 2 2 3" xfId="26834" xr:uid="{B68BB548-4A0F-45D0-966E-218B2B82B2E2}"/>
    <cellStyle name="20% - Cor1 66 2 2 4" xfId="40790" xr:uid="{C069C46B-D718-4271-A46A-878AE5DF36FD}"/>
    <cellStyle name="20% - Cor1 66 2 3" xfId="13103" xr:uid="{00000000-0005-0000-0000-000043000000}"/>
    <cellStyle name="20% - Cor1 66 2 3 2" xfId="29916" xr:uid="{49F5500E-9530-4B68-A110-79DAEF29B742}"/>
    <cellStyle name="20% - Cor1 66 2 3 3" xfId="43790" xr:uid="{3D89460F-E23E-4C00-86BD-6415381E578D}"/>
    <cellStyle name="20% - Cor1 66 2 4" xfId="32508" xr:uid="{21F51814-2278-4AAA-86FA-076FBA024204}"/>
    <cellStyle name="20% - Cor1 66 2 4 2" xfId="46375" xr:uid="{C5B62DC3-F94B-45E7-AC1A-E4E047B109B8}"/>
    <cellStyle name="20% - Cor1 66 2 5" xfId="22576" xr:uid="{47A5046B-A9E7-453B-A58A-216725BF24D3}"/>
    <cellStyle name="20% - Cor1 66 2 6" xfId="36547" xr:uid="{874C5672-F499-48C8-B9A1-F388F6095323}"/>
    <cellStyle name="20% - Cor1 66 3" xfId="6745" xr:uid="{00000000-0005-0000-0000-000043000000}"/>
    <cellStyle name="20% - Cor1 66 3 2" xfId="15571" xr:uid="{00000000-0005-0000-0000-000043000000}"/>
    <cellStyle name="20% - Cor1 66 3 3" xfId="24997" xr:uid="{3BFFCFF8-D49A-4C26-9EBE-DE031E1602F3}"/>
    <cellStyle name="20% - Cor1 66 3 4" xfId="38949" xr:uid="{E82591E2-B378-4131-9AD0-53C1F0665155}"/>
    <cellStyle name="20% - Cor1 66 4" xfId="11208" xr:uid="{00000000-0005-0000-0000-000043000000}"/>
    <cellStyle name="20% - Cor1 66 4 2" xfId="28728" xr:uid="{6DB41D75-9490-4E64-ADDB-1BA8DC11E386}"/>
    <cellStyle name="20% - Cor1 66 4 3" xfId="42609" xr:uid="{50DD8874-64A8-4CE9-A799-A2661EB049D2}"/>
    <cellStyle name="20% - Cor1 66 5" xfId="31330" xr:uid="{92C784AF-C4BE-483C-B8CF-33FEC510AEA9}"/>
    <cellStyle name="20% - Cor1 66 5 2" xfId="45197" xr:uid="{3FB91B14-BB99-4FB9-98E1-6832C145BBF4}"/>
    <cellStyle name="20% - Cor1 66 6" xfId="20678" xr:uid="{37D3EC1F-005B-4648-8EDC-261DAC93EEF8}"/>
    <cellStyle name="20% - Cor1 66 7" xfId="34712" xr:uid="{221613C0-E004-40AC-9524-C1B2409FC001}"/>
    <cellStyle name="20% - Cor1 67" xfId="2177" xr:uid="{00000000-0005-0000-0000-000044000000}"/>
    <cellStyle name="20% - Cor1 67 2" xfId="4235" xr:uid="{00000000-0005-0000-0000-000044000000}"/>
    <cellStyle name="20% - Cor1 67 2 2" xfId="8635" xr:uid="{00000000-0005-0000-0000-000044000000}"/>
    <cellStyle name="20% - Cor1 67 2 2 2" xfId="17457" xr:uid="{00000000-0005-0000-0000-000044000000}"/>
    <cellStyle name="20% - Cor1 67 2 2 3" xfId="26835" xr:uid="{21B41823-B0F3-42D7-8222-DF0F7AFBC554}"/>
    <cellStyle name="20% - Cor1 67 2 2 4" xfId="40791" xr:uid="{564665E2-32EF-4B53-8A35-6ECC51AA7484}"/>
    <cellStyle name="20% - Cor1 67 2 3" xfId="13104" xr:uid="{00000000-0005-0000-0000-000044000000}"/>
    <cellStyle name="20% - Cor1 67 2 3 2" xfId="29917" xr:uid="{8AA2032B-4A85-490E-9CC3-78C6B788E719}"/>
    <cellStyle name="20% - Cor1 67 2 3 3" xfId="43791" xr:uid="{9A15C853-D437-4293-9FEE-9CE6F50D8BCB}"/>
    <cellStyle name="20% - Cor1 67 2 4" xfId="32509" xr:uid="{41FEF647-49FB-43A8-96EE-29C41221079B}"/>
    <cellStyle name="20% - Cor1 67 2 4 2" xfId="46376" xr:uid="{59B90287-2CBB-4623-B78D-760F99B096E0}"/>
    <cellStyle name="20% - Cor1 67 2 5" xfId="22577" xr:uid="{C75DE4A7-1FFF-433E-BEFF-493280A0B4A8}"/>
    <cellStyle name="20% - Cor1 67 2 6" xfId="36548" xr:uid="{1FE4D884-8D18-4758-9905-E32A8DB00162}"/>
    <cellStyle name="20% - Cor1 67 3" xfId="6746" xr:uid="{00000000-0005-0000-0000-000044000000}"/>
    <cellStyle name="20% - Cor1 67 3 2" xfId="15572" xr:uid="{00000000-0005-0000-0000-000044000000}"/>
    <cellStyle name="20% - Cor1 67 3 3" xfId="24998" xr:uid="{3B05166D-98A7-4EFE-9503-3E7BCF504992}"/>
    <cellStyle name="20% - Cor1 67 3 4" xfId="38950" xr:uid="{34C0B478-72D7-4591-80FB-B9A9BA9C0265}"/>
    <cellStyle name="20% - Cor1 67 4" xfId="11209" xr:uid="{00000000-0005-0000-0000-000044000000}"/>
    <cellStyle name="20% - Cor1 67 4 2" xfId="28729" xr:uid="{81DE4056-1584-41C3-A50B-5511BAB93401}"/>
    <cellStyle name="20% - Cor1 67 4 3" xfId="42610" xr:uid="{BB440226-4B77-4C68-B0A2-CAB6897EEF08}"/>
    <cellStyle name="20% - Cor1 67 5" xfId="31331" xr:uid="{230CEAAA-A8A7-42FD-9C9E-7EF6105447A2}"/>
    <cellStyle name="20% - Cor1 67 5 2" xfId="45198" xr:uid="{A3E600C0-8B47-4116-AEFB-DF81AE7F939E}"/>
    <cellStyle name="20% - Cor1 67 6" xfId="20679" xr:uid="{7E938A77-3FD8-4612-8C6B-09B4E1365A48}"/>
    <cellStyle name="20% - Cor1 67 7" xfId="34713" xr:uid="{FC7A6342-20E5-4A4A-9D6F-282D7234A1B9}"/>
    <cellStyle name="20% - Cor1 68" xfId="2178" xr:uid="{00000000-0005-0000-0000-000045000000}"/>
    <cellStyle name="20% - Cor1 68 2" xfId="4236" xr:uid="{00000000-0005-0000-0000-000045000000}"/>
    <cellStyle name="20% - Cor1 68 2 2" xfId="8636" xr:uid="{00000000-0005-0000-0000-000045000000}"/>
    <cellStyle name="20% - Cor1 68 2 2 2" xfId="17458" xr:uid="{00000000-0005-0000-0000-000045000000}"/>
    <cellStyle name="20% - Cor1 68 2 2 3" xfId="26836" xr:uid="{0B9FC969-9ECD-4A47-BCBB-8BEA986E5C97}"/>
    <cellStyle name="20% - Cor1 68 2 2 4" xfId="40792" xr:uid="{23E78152-4916-409D-9F1D-F303AB0D5986}"/>
    <cellStyle name="20% - Cor1 68 2 3" xfId="13105" xr:uid="{00000000-0005-0000-0000-000045000000}"/>
    <cellStyle name="20% - Cor1 68 2 3 2" xfId="29918" xr:uid="{AAB6FC9C-5462-4246-B3C4-370ACE4A5CFE}"/>
    <cellStyle name="20% - Cor1 68 2 3 3" xfId="43792" xr:uid="{F1E242CE-5A89-48E5-B7F1-5AA267E2BA1D}"/>
    <cellStyle name="20% - Cor1 68 2 4" xfId="32510" xr:uid="{586DD872-7C50-49ED-AE64-B6CE9D941942}"/>
    <cellStyle name="20% - Cor1 68 2 4 2" xfId="46377" xr:uid="{953256A1-032C-4089-9704-8523E3447EAD}"/>
    <cellStyle name="20% - Cor1 68 2 5" xfId="22578" xr:uid="{C1A6FDBE-3572-40B4-979E-C75DED0FBD2F}"/>
    <cellStyle name="20% - Cor1 68 2 6" xfId="36549" xr:uid="{2F24C26C-679F-49CA-9234-60B117BED395}"/>
    <cellStyle name="20% - Cor1 68 3" xfId="6747" xr:uid="{00000000-0005-0000-0000-000045000000}"/>
    <cellStyle name="20% - Cor1 68 3 2" xfId="15573" xr:uid="{00000000-0005-0000-0000-000045000000}"/>
    <cellStyle name="20% - Cor1 68 3 3" xfId="24999" xr:uid="{E6443F8E-5C04-4B0B-8094-022F07B16ACB}"/>
    <cellStyle name="20% - Cor1 68 3 4" xfId="38951" xr:uid="{5C3A33CB-E900-45A2-8802-540FCD04CA61}"/>
    <cellStyle name="20% - Cor1 68 4" xfId="11210" xr:uid="{00000000-0005-0000-0000-000045000000}"/>
    <cellStyle name="20% - Cor1 68 4 2" xfId="28730" xr:uid="{FD0E2720-2A5F-45DA-B29D-5A520CB6FFA2}"/>
    <cellStyle name="20% - Cor1 68 4 3" xfId="42611" xr:uid="{B90B5714-9D00-497C-A880-207105373F39}"/>
    <cellStyle name="20% - Cor1 68 5" xfId="31332" xr:uid="{A0712A5A-7EB3-455F-BBF1-CEEE4517687A}"/>
    <cellStyle name="20% - Cor1 68 5 2" xfId="45199" xr:uid="{6F10C7E7-F593-4EAE-883C-48F294A2B310}"/>
    <cellStyle name="20% - Cor1 68 6" xfId="20680" xr:uid="{925B8CA1-466D-42F7-A040-1F3A1B23CA1E}"/>
    <cellStyle name="20% - Cor1 68 7" xfId="34714" xr:uid="{55EE0B23-887B-4644-B362-1708587C214B}"/>
    <cellStyle name="20% - Cor1 69" xfId="2179" xr:uid="{00000000-0005-0000-0000-000046000000}"/>
    <cellStyle name="20% - Cor1 69 2" xfId="4237" xr:uid="{00000000-0005-0000-0000-000046000000}"/>
    <cellStyle name="20% - Cor1 69 2 2" xfId="8637" xr:uid="{00000000-0005-0000-0000-000046000000}"/>
    <cellStyle name="20% - Cor1 69 2 2 2" xfId="17459" xr:uid="{00000000-0005-0000-0000-000046000000}"/>
    <cellStyle name="20% - Cor1 69 2 2 3" xfId="26837" xr:uid="{EBA0B9C0-98E6-4B4B-9192-A6626E4E82C2}"/>
    <cellStyle name="20% - Cor1 69 2 2 4" xfId="40793" xr:uid="{960959EA-5DDE-47AF-B48E-D4410214281F}"/>
    <cellStyle name="20% - Cor1 69 2 3" xfId="13106" xr:uid="{00000000-0005-0000-0000-000046000000}"/>
    <cellStyle name="20% - Cor1 69 2 3 2" xfId="29919" xr:uid="{44213931-A7EE-46E0-9558-94A36A0AE31F}"/>
    <cellStyle name="20% - Cor1 69 2 3 3" xfId="43793" xr:uid="{9A2ADF5D-04D4-40AE-8F87-9C7571B81867}"/>
    <cellStyle name="20% - Cor1 69 2 4" xfId="32511" xr:uid="{E37C68A8-FE29-4174-87C8-6CE79CB86C2E}"/>
    <cellStyle name="20% - Cor1 69 2 4 2" xfId="46378" xr:uid="{2CD76154-4607-41BC-BE1C-CC7C01E46D91}"/>
    <cellStyle name="20% - Cor1 69 2 5" xfId="22579" xr:uid="{86B7B72D-4D8C-479B-91DB-5BE9CF79A125}"/>
    <cellStyle name="20% - Cor1 69 2 6" xfId="36550" xr:uid="{D24B781B-6DF4-4DB5-8779-9F2B1CA03079}"/>
    <cellStyle name="20% - Cor1 69 3" xfId="6748" xr:uid="{00000000-0005-0000-0000-000046000000}"/>
    <cellStyle name="20% - Cor1 69 3 2" xfId="15574" xr:uid="{00000000-0005-0000-0000-000046000000}"/>
    <cellStyle name="20% - Cor1 69 3 3" xfId="25000" xr:uid="{47B0F668-61BF-4C6A-B2EE-1839DCE64694}"/>
    <cellStyle name="20% - Cor1 69 3 4" xfId="38952" xr:uid="{745FA526-4193-4D1D-9DA8-B09ED2256434}"/>
    <cellStyle name="20% - Cor1 69 4" xfId="11211" xr:uid="{00000000-0005-0000-0000-000046000000}"/>
    <cellStyle name="20% - Cor1 69 4 2" xfId="28731" xr:uid="{98FF2418-760E-4E1C-A8DB-E8D39E2AD75C}"/>
    <cellStyle name="20% - Cor1 69 4 3" xfId="42612" xr:uid="{23622CA4-A963-493D-9380-34392F8E56DE}"/>
    <cellStyle name="20% - Cor1 69 5" xfId="31333" xr:uid="{056BAF99-179C-42EF-8F33-865AA55B3862}"/>
    <cellStyle name="20% - Cor1 69 5 2" xfId="45200" xr:uid="{FBF5B9DE-825B-43D8-8D15-B0C12021CD12}"/>
    <cellStyle name="20% - Cor1 69 6" xfId="20681" xr:uid="{45EB3264-E24C-4412-8C01-4E0399D336A5}"/>
    <cellStyle name="20% - Cor1 69 7" xfId="34715" xr:uid="{1238654E-0CCE-402D-8EF9-031CCD70D041}"/>
    <cellStyle name="20% - Cor1 7" xfId="2180" xr:uid="{00000000-0005-0000-0000-000047000000}"/>
    <cellStyle name="20% - Cor1 7 2" xfId="2181" xr:uid="{00000000-0005-0000-0000-000048000000}"/>
    <cellStyle name="20% - Cor1 7 2 2" xfId="4239" xr:uid="{00000000-0005-0000-0000-000048000000}"/>
    <cellStyle name="20% - Cor1 7 2 2 2" xfId="8639" xr:uid="{00000000-0005-0000-0000-000048000000}"/>
    <cellStyle name="20% - Cor1 7 2 2 2 2" xfId="17461" xr:uid="{00000000-0005-0000-0000-000048000000}"/>
    <cellStyle name="20% - Cor1 7 2 2 2 3" xfId="26839" xr:uid="{E7515ED2-9896-4F19-91E3-9BE0EFDC476D}"/>
    <cellStyle name="20% - Cor1 7 2 2 2 4" xfId="40795" xr:uid="{1F3C68F8-8DA8-4E68-9D5D-2A6A1AA92DCD}"/>
    <cellStyle name="20% - Cor1 7 2 2 3" xfId="13108" xr:uid="{00000000-0005-0000-0000-000048000000}"/>
    <cellStyle name="20% - Cor1 7 2 2 3 2" xfId="29921" xr:uid="{57BF4647-7949-420E-9945-BFD5C7EDED0E}"/>
    <cellStyle name="20% - Cor1 7 2 2 3 3" xfId="43795" xr:uid="{7429E1FA-2F65-40B4-888F-4D1568590E4E}"/>
    <cellStyle name="20% - Cor1 7 2 2 4" xfId="32513" xr:uid="{030C1152-3609-4866-B7B1-3582A8280888}"/>
    <cellStyle name="20% - Cor1 7 2 2 4 2" xfId="46380" xr:uid="{40934250-3D43-430C-8BE2-78CE5BA5BA3D}"/>
    <cellStyle name="20% - Cor1 7 2 2 5" xfId="22581" xr:uid="{2BF867ED-5A8E-4380-BE52-ABBDF4EBCF92}"/>
    <cellStyle name="20% - Cor1 7 2 2 6" xfId="36552" xr:uid="{87B86C4A-E8F2-4354-B7D0-D5FC61F82A2B}"/>
    <cellStyle name="20% - Cor1 7 2 3" xfId="6750" xr:uid="{00000000-0005-0000-0000-000048000000}"/>
    <cellStyle name="20% - Cor1 7 2 3 2" xfId="15576" xr:uid="{00000000-0005-0000-0000-000048000000}"/>
    <cellStyle name="20% - Cor1 7 2 3 3" xfId="25002" xr:uid="{178C2AB5-B017-4A3A-9CDC-D8797F46F3EA}"/>
    <cellStyle name="20% - Cor1 7 2 3 4" xfId="38954" xr:uid="{D6975F8B-44D9-4642-9164-8ECDDFEC093C}"/>
    <cellStyle name="20% - Cor1 7 2 4" xfId="11213" xr:uid="{00000000-0005-0000-0000-000048000000}"/>
    <cellStyle name="20% - Cor1 7 2 4 2" xfId="28733" xr:uid="{2E990A49-3A9E-4CE1-A7C2-318312EBA2DF}"/>
    <cellStyle name="20% - Cor1 7 2 4 3" xfId="42614" xr:uid="{3D8F75C3-D386-4D92-9872-1FE3AF4BE7D5}"/>
    <cellStyle name="20% - Cor1 7 2 5" xfId="31335" xr:uid="{80367A73-C217-4A59-8008-FE908C98C502}"/>
    <cellStyle name="20% - Cor1 7 2 5 2" xfId="45202" xr:uid="{E516B466-E1E3-4DC3-B684-980D6E99F146}"/>
    <cellStyle name="20% - Cor1 7 2 6" xfId="20683" xr:uid="{208EEF0A-77FD-449C-8259-976206EFD5B3}"/>
    <cellStyle name="20% - Cor1 7 2 7" xfId="34717" xr:uid="{B11B02B2-C197-47B4-8F28-C8AF657CD11F}"/>
    <cellStyle name="20% - Cor1 7 3" xfId="4238" xr:uid="{00000000-0005-0000-0000-000047000000}"/>
    <cellStyle name="20% - Cor1 7 3 2" xfId="8638" xr:uid="{00000000-0005-0000-0000-000047000000}"/>
    <cellStyle name="20% - Cor1 7 3 2 2" xfId="17460" xr:uid="{00000000-0005-0000-0000-000047000000}"/>
    <cellStyle name="20% - Cor1 7 3 2 3" xfId="26838" xr:uid="{E4A2F76D-9D64-472C-AD1A-E016E889175A}"/>
    <cellStyle name="20% - Cor1 7 3 2 4" xfId="40794" xr:uid="{4632D119-CA0B-4EE6-8A68-B10EC7D6C39B}"/>
    <cellStyle name="20% - Cor1 7 3 3" xfId="13107" xr:uid="{00000000-0005-0000-0000-000047000000}"/>
    <cellStyle name="20% - Cor1 7 3 3 2" xfId="29920" xr:uid="{9B32FD06-88E6-4E22-9035-261DC8D70536}"/>
    <cellStyle name="20% - Cor1 7 3 3 3" xfId="43794" xr:uid="{A95E9748-A51B-4D86-B23C-78AAE2088190}"/>
    <cellStyle name="20% - Cor1 7 3 4" xfId="32512" xr:uid="{BA0D4FB0-423B-4347-B4B2-727DFD3BEFF6}"/>
    <cellStyle name="20% - Cor1 7 3 4 2" xfId="46379" xr:uid="{07FFCDBE-F04A-4806-B1D7-0BD8748A5513}"/>
    <cellStyle name="20% - Cor1 7 3 5" xfId="22580" xr:uid="{DA67E9CA-01A7-4F97-A09F-C422C7B7F48E}"/>
    <cellStyle name="20% - Cor1 7 3 6" xfId="36551" xr:uid="{8734C0B3-8B4B-48AB-A083-30EED146E9DA}"/>
    <cellStyle name="20% - Cor1 7 4" xfId="6749" xr:uid="{00000000-0005-0000-0000-000047000000}"/>
    <cellStyle name="20% - Cor1 7 4 2" xfId="15575" xr:uid="{00000000-0005-0000-0000-000047000000}"/>
    <cellStyle name="20% - Cor1 7 4 3" xfId="25001" xr:uid="{B7AADDAA-A336-42E4-B261-EE60A921268A}"/>
    <cellStyle name="20% - Cor1 7 4 4" xfId="38953" xr:uid="{B0524A1D-CF7D-4876-8C10-A05E002D339F}"/>
    <cellStyle name="20% - Cor1 7 5" xfId="11212" xr:uid="{00000000-0005-0000-0000-000047000000}"/>
    <cellStyle name="20% - Cor1 7 5 2" xfId="28732" xr:uid="{FD35ED76-8DEF-44FD-8FA3-8E4DFEAC2C1D}"/>
    <cellStyle name="20% - Cor1 7 5 3" xfId="42613" xr:uid="{56AF20D8-2EEB-4818-901A-0A2B8265D0AB}"/>
    <cellStyle name="20% - Cor1 7 6" xfId="31334" xr:uid="{6D4924E1-AE00-4F4B-9951-29414AFCD165}"/>
    <cellStyle name="20% - Cor1 7 6 2" xfId="45201" xr:uid="{A45A275C-CCCF-4926-A1DE-28A37F733D40}"/>
    <cellStyle name="20% - Cor1 7 7" xfId="20682" xr:uid="{AB5E2168-A2F9-4211-8C89-7A48D08C41D0}"/>
    <cellStyle name="20% - Cor1 7 8" xfId="34716" xr:uid="{255D2C66-211E-471C-8E02-6B0AC25634FA}"/>
    <cellStyle name="20% - Cor1 70" xfId="2182" xr:uid="{00000000-0005-0000-0000-000049000000}"/>
    <cellStyle name="20% - Cor1 70 2" xfId="4240" xr:uid="{00000000-0005-0000-0000-000049000000}"/>
    <cellStyle name="20% - Cor1 70 2 2" xfId="8640" xr:uid="{00000000-0005-0000-0000-000049000000}"/>
    <cellStyle name="20% - Cor1 70 2 2 2" xfId="17462" xr:uid="{00000000-0005-0000-0000-000049000000}"/>
    <cellStyle name="20% - Cor1 70 2 2 3" xfId="26840" xr:uid="{093C4052-F57C-455C-972B-5EF2F8391684}"/>
    <cellStyle name="20% - Cor1 70 2 2 4" xfId="40796" xr:uid="{FDA6FCEC-6139-429D-991D-1695FE9D81AB}"/>
    <cellStyle name="20% - Cor1 70 2 3" xfId="13109" xr:uid="{00000000-0005-0000-0000-000049000000}"/>
    <cellStyle name="20% - Cor1 70 2 3 2" xfId="29922" xr:uid="{E9E6870C-F202-4F9B-9363-626302CC4E9F}"/>
    <cellStyle name="20% - Cor1 70 2 3 3" xfId="43796" xr:uid="{F9E21697-C4EE-49FF-B73A-65CFCC17D1EA}"/>
    <cellStyle name="20% - Cor1 70 2 4" xfId="32514" xr:uid="{65D484FC-7533-42F1-8378-0AFCDA5C6168}"/>
    <cellStyle name="20% - Cor1 70 2 4 2" xfId="46381" xr:uid="{238C60B1-EC6A-4F24-9042-2A3F7DD30714}"/>
    <cellStyle name="20% - Cor1 70 2 5" xfId="22582" xr:uid="{BBFB15C4-9A4F-41DE-A7BB-B0105AAC9594}"/>
    <cellStyle name="20% - Cor1 70 2 6" xfId="36553" xr:uid="{CB517BB7-55A4-47A0-B4B3-AFD59EF10009}"/>
    <cellStyle name="20% - Cor1 70 3" xfId="6751" xr:uid="{00000000-0005-0000-0000-000049000000}"/>
    <cellStyle name="20% - Cor1 70 3 2" xfId="15577" xr:uid="{00000000-0005-0000-0000-000049000000}"/>
    <cellStyle name="20% - Cor1 70 3 3" xfId="25003" xr:uid="{A92CC23E-BD42-4335-A9A3-2BA007086130}"/>
    <cellStyle name="20% - Cor1 70 3 4" xfId="38955" xr:uid="{C7C465CC-4EE8-45FE-BD9F-2197C6791DE2}"/>
    <cellStyle name="20% - Cor1 70 4" xfId="11214" xr:uid="{00000000-0005-0000-0000-000049000000}"/>
    <cellStyle name="20% - Cor1 70 4 2" xfId="28734" xr:uid="{72898B42-52B9-4799-8751-0ECF1105CCDA}"/>
    <cellStyle name="20% - Cor1 70 4 3" xfId="42615" xr:uid="{71094EB4-7F33-4A4F-A458-D674D9B2B38B}"/>
    <cellStyle name="20% - Cor1 70 5" xfId="31336" xr:uid="{DDB99A4D-9035-439C-A859-6C13DD28E1A1}"/>
    <cellStyle name="20% - Cor1 70 5 2" xfId="45203" xr:uid="{E00C2E80-2C54-47AC-9AAA-F240A66684D4}"/>
    <cellStyle name="20% - Cor1 70 6" xfId="20684" xr:uid="{0771036F-0B53-4633-BBC4-59FE2DF8F140}"/>
    <cellStyle name="20% - Cor1 70 7" xfId="34718" xr:uid="{2846602B-52C0-41ED-8079-89FFD411D36D}"/>
    <cellStyle name="20% - Cor1 71" xfId="2183" xr:uid="{00000000-0005-0000-0000-00004A000000}"/>
    <cellStyle name="20% - Cor1 71 2" xfId="4241" xr:uid="{00000000-0005-0000-0000-00004A000000}"/>
    <cellStyle name="20% - Cor1 71 2 2" xfId="8641" xr:uid="{00000000-0005-0000-0000-00004A000000}"/>
    <cellStyle name="20% - Cor1 71 2 2 2" xfId="17463" xr:uid="{00000000-0005-0000-0000-00004A000000}"/>
    <cellStyle name="20% - Cor1 71 2 2 3" xfId="26841" xr:uid="{1E541256-4F49-486D-9475-8075EA4C2DBF}"/>
    <cellStyle name="20% - Cor1 71 2 2 4" xfId="40797" xr:uid="{73623A6D-1416-4177-BE4F-61E841F13107}"/>
    <cellStyle name="20% - Cor1 71 2 3" xfId="13110" xr:uid="{00000000-0005-0000-0000-00004A000000}"/>
    <cellStyle name="20% - Cor1 71 2 3 2" xfId="29923" xr:uid="{FA0C3DC6-0332-4C17-95E5-C392232333D9}"/>
    <cellStyle name="20% - Cor1 71 2 3 3" xfId="43797" xr:uid="{3A18B266-25BB-49A1-B74E-1444C3283AF2}"/>
    <cellStyle name="20% - Cor1 71 2 4" xfId="32515" xr:uid="{085107EF-1B12-41F7-9356-38A2B2824E01}"/>
    <cellStyle name="20% - Cor1 71 2 4 2" xfId="46382" xr:uid="{85B03D01-3D63-438A-A927-2E98DC84A7B4}"/>
    <cellStyle name="20% - Cor1 71 2 5" xfId="22583" xr:uid="{143C2BED-ACF0-4297-BCBC-E08A751DECC7}"/>
    <cellStyle name="20% - Cor1 71 2 6" xfId="36554" xr:uid="{AD66E89B-23B7-4731-99B3-A08CDD8C16A5}"/>
    <cellStyle name="20% - Cor1 71 3" xfId="6752" xr:uid="{00000000-0005-0000-0000-00004A000000}"/>
    <cellStyle name="20% - Cor1 71 3 2" xfId="15578" xr:uid="{00000000-0005-0000-0000-00004A000000}"/>
    <cellStyle name="20% - Cor1 71 3 3" xfId="25004" xr:uid="{43EB2C72-A59F-4B56-9A4A-178F0DBD1F90}"/>
    <cellStyle name="20% - Cor1 71 3 4" xfId="38956" xr:uid="{A58CD9D8-B60B-4CB1-ADD7-3DF70CE8E705}"/>
    <cellStyle name="20% - Cor1 71 4" xfId="11215" xr:uid="{00000000-0005-0000-0000-00004A000000}"/>
    <cellStyle name="20% - Cor1 71 4 2" xfId="28735" xr:uid="{6CD52E49-A91B-436D-B38F-6AE3A38EFB57}"/>
    <cellStyle name="20% - Cor1 71 4 3" xfId="42616" xr:uid="{38C2CF3D-5D21-416A-99BC-270BE6558DCC}"/>
    <cellStyle name="20% - Cor1 71 5" xfId="31337" xr:uid="{041C4009-2439-4EAA-9B74-8C3F27015BA0}"/>
    <cellStyle name="20% - Cor1 71 5 2" xfId="45204" xr:uid="{B37BFCF7-20A9-4A8C-B154-0685790F649B}"/>
    <cellStyle name="20% - Cor1 71 6" xfId="20685" xr:uid="{E65CCFAF-FEBD-44F8-AA58-116CC224A891}"/>
    <cellStyle name="20% - Cor1 71 7" xfId="34719" xr:uid="{BA6CD753-1C2C-4C2B-8DCA-13F142855636}"/>
    <cellStyle name="20% - Cor1 72" xfId="2184" xr:uid="{00000000-0005-0000-0000-00004B000000}"/>
    <cellStyle name="20% - Cor1 72 2" xfId="4242" xr:uid="{00000000-0005-0000-0000-00004B000000}"/>
    <cellStyle name="20% - Cor1 72 2 2" xfId="8642" xr:uid="{00000000-0005-0000-0000-00004B000000}"/>
    <cellStyle name="20% - Cor1 72 2 2 2" xfId="17464" xr:uid="{00000000-0005-0000-0000-00004B000000}"/>
    <cellStyle name="20% - Cor1 72 2 2 3" xfId="26842" xr:uid="{74C07B06-4162-4E3C-A9DB-0F28C98C094D}"/>
    <cellStyle name="20% - Cor1 72 2 2 4" xfId="40798" xr:uid="{227309F1-2B1B-4548-9200-6505E4E7F05C}"/>
    <cellStyle name="20% - Cor1 72 2 3" xfId="13111" xr:uid="{00000000-0005-0000-0000-00004B000000}"/>
    <cellStyle name="20% - Cor1 72 2 3 2" xfId="29924" xr:uid="{72FF4991-6D88-476B-8A39-285F7E1BFE52}"/>
    <cellStyle name="20% - Cor1 72 2 3 3" xfId="43798" xr:uid="{49FF01DB-2116-4B82-B9C8-2586ECFC7144}"/>
    <cellStyle name="20% - Cor1 72 2 4" xfId="32516" xr:uid="{0BFC2ED5-C440-4348-B2F7-D3DAD820AE0D}"/>
    <cellStyle name="20% - Cor1 72 2 4 2" xfId="46383" xr:uid="{1FDC3B06-4670-4ACF-875B-22A5C92FE2B2}"/>
    <cellStyle name="20% - Cor1 72 2 5" xfId="22584" xr:uid="{74B2FC4E-D919-401B-8A5B-0349CF27525D}"/>
    <cellStyle name="20% - Cor1 72 2 6" xfId="36555" xr:uid="{C1657A7A-B58D-4460-9095-F82F70F543EE}"/>
    <cellStyle name="20% - Cor1 72 3" xfId="6753" xr:uid="{00000000-0005-0000-0000-00004B000000}"/>
    <cellStyle name="20% - Cor1 72 3 2" xfId="15579" xr:uid="{00000000-0005-0000-0000-00004B000000}"/>
    <cellStyle name="20% - Cor1 72 3 3" xfId="25005" xr:uid="{6A8867B1-1AC9-4D04-A943-0E51897DCCB7}"/>
    <cellStyle name="20% - Cor1 72 3 4" xfId="38957" xr:uid="{946E0087-857C-4AA9-859E-127B39F4584E}"/>
    <cellStyle name="20% - Cor1 72 4" xfId="11216" xr:uid="{00000000-0005-0000-0000-00004B000000}"/>
    <cellStyle name="20% - Cor1 72 4 2" xfId="28736" xr:uid="{77702488-7FAC-40FA-A83F-EDE0F75326AE}"/>
    <cellStyle name="20% - Cor1 72 4 3" xfId="42617" xr:uid="{0E5ED2D9-E824-49C3-BC4C-53703464E2AF}"/>
    <cellStyle name="20% - Cor1 72 5" xfId="31338" xr:uid="{E7773953-AE96-4FC8-BD0E-E069712C8A7B}"/>
    <cellStyle name="20% - Cor1 72 5 2" xfId="45205" xr:uid="{CBCE3CB4-35AD-4672-B68D-6998D19BEDE0}"/>
    <cellStyle name="20% - Cor1 72 6" xfId="20686" xr:uid="{366527C5-FEBB-4C8B-AC6E-9B829875DD16}"/>
    <cellStyle name="20% - Cor1 72 7" xfId="34720" xr:uid="{CAFA99A8-00AC-4E7B-B612-5B2AB3C4479E}"/>
    <cellStyle name="20% - Cor1 73" xfId="2185" xr:uid="{00000000-0005-0000-0000-00004C000000}"/>
    <cellStyle name="20% - Cor1 73 2" xfId="4243" xr:uid="{00000000-0005-0000-0000-00004C000000}"/>
    <cellStyle name="20% - Cor1 73 2 2" xfId="8643" xr:uid="{00000000-0005-0000-0000-00004C000000}"/>
    <cellStyle name="20% - Cor1 73 2 2 2" xfId="17465" xr:uid="{00000000-0005-0000-0000-00004C000000}"/>
    <cellStyle name="20% - Cor1 73 2 2 3" xfId="26843" xr:uid="{98B78A9B-5E43-4A87-8112-E30D0F05ABFC}"/>
    <cellStyle name="20% - Cor1 73 2 2 4" xfId="40799" xr:uid="{D6F03F49-F193-4514-BBC5-52BE2A257FD9}"/>
    <cellStyle name="20% - Cor1 73 2 3" xfId="13112" xr:uid="{00000000-0005-0000-0000-00004C000000}"/>
    <cellStyle name="20% - Cor1 73 2 3 2" xfId="29925" xr:uid="{9A2BB184-A1C7-4145-9BCF-1016EB8DBED6}"/>
    <cellStyle name="20% - Cor1 73 2 3 3" xfId="43799" xr:uid="{9B6533B6-799F-4837-85C8-6146287D90B0}"/>
    <cellStyle name="20% - Cor1 73 2 4" xfId="32517" xr:uid="{32966EB6-590D-44DE-9366-5553AB3F5129}"/>
    <cellStyle name="20% - Cor1 73 2 4 2" xfId="46384" xr:uid="{33DFC2B9-31CE-45B7-AF26-2D1359F81DEF}"/>
    <cellStyle name="20% - Cor1 73 2 5" xfId="22585" xr:uid="{A2DF32A1-DE84-4487-B84D-5B1B990A41CE}"/>
    <cellStyle name="20% - Cor1 73 2 6" xfId="36556" xr:uid="{2A71E4CE-EDE3-4DDF-A058-31EA6E44A4D8}"/>
    <cellStyle name="20% - Cor1 73 3" xfId="6754" xr:uid="{00000000-0005-0000-0000-00004C000000}"/>
    <cellStyle name="20% - Cor1 73 3 2" xfId="15580" xr:uid="{00000000-0005-0000-0000-00004C000000}"/>
    <cellStyle name="20% - Cor1 73 3 3" xfId="25006" xr:uid="{8211B206-BD24-4E21-98F1-AD428B037355}"/>
    <cellStyle name="20% - Cor1 73 3 4" xfId="38958" xr:uid="{7CB98AC5-B993-43DF-9EA9-E5A39B6440C0}"/>
    <cellStyle name="20% - Cor1 73 4" xfId="11217" xr:uid="{00000000-0005-0000-0000-00004C000000}"/>
    <cellStyle name="20% - Cor1 73 4 2" xfId="28737" xr:uid="{89EE61E9-3F4C-4412-8C67-81B3C129741F}"/>
    <cellStyle name="20% - Cor1 73 4 3" xfId="42618" xr:uid="{FE7B732A-5599-49D3-9047-9C1CDFFA68CF}"/>
    <cellStyle name="20% - Cor1 73 5" xfId="31339" xr:uid="{201AD7C5-7974-4AE3-9D3E-4C9F02378EBE}"/>
    <cellStyle name="20% - Cor1 73 5 2" xfId="45206" xr:uid="{19FF8138-EE5E-49ED-BAD6-BCACC9A0AAC0}"/>
    <cellStyle name="20% - Cor1 73 6" xfId="20687" xr:uid="{8A6AE4D4-E407-4299-AE6C-01927FE0882E}"/>
    <cellStyle name="20% - Cor1 73 7" xfId="34721" xr:uid="{0C751732-E377-4035-92BA-5A9C80D30C6D}"/>
    <cellStyle name="20% - Cor1 74" xfId="2075" xr:uid="{00000000-0005-0000-0000-000067020000}"/>
    <cellStyle name="20% - Cor1 74 2" xfId="4149" xr:uid="{00000000-0005-0000-0000-000067020000}"/>
    <cellStyle name="20% - Cor1 74 2 2" xfId="8549" xr:uid="{00000000-0005-0000-0000-000067020000}"/>
    <cellStyle name="20% - Cor1 74 2 2 2" xfId="17371" xr:uid="{00000000-0005-0000-0000-000067020000}"/>
    <cellStyle name="20% - Cor1 74 2 2 3" xfId="26749" xr:uid="{BE4DCE85-2C74-4FDC-8A5C-28986EF986EF}"/>
    <cellStyle name="20% - Cor1 74 2 2 4" xfId="40705" xr:uid="{0E7DE6BA-918B-4724-BB2E-F9BF231DF668}"/>
    <cellStyle name="20% - Cor1 74 2 3" xfId="13018" xr:uid="{00000000-0005-0000-0000-000067020000}"/>
    <cellStyle name="20% - Cor1 74 2 4" xfId="22491" xr:uid="{D3055567-8169-44E1-8FCB-5C8D6C642901}"/>
    <cellStyle name="20% - Cor1 74 2 5" xfId="36462" xr:uid="{785B1756-D6D6-4586-9CF6-5DFECF9BADE4}"/>
    <cellStyle name="20% - Cor1 74 3" xfId="6665" xr:uid="{00000000-0005-0000-0000-000067020000}"/>
    <cellStyle name="20% - Cor1 74 3 2" xfId="15491" xr:uid="{00000000-0005-0000-0000-000067020000}"/>
    <cellStyle name="20% - Cor1 74 3 3" xfId="24917" xr:uid="{C0997700-5CD2-417E-B9B2-3B0A9EB67472}"/>
    <cellStyle name="20% - Cor1 74 3 4" xfId="38869" xr:uid="{C71BAA31-8560-425D-A513-0294C44E48B9}"/>
    <cellStyle name="20% - Cor1 74 4" xfId="11124" xr:uid="{00000000-0005-0000-0000-000067020000}"/>
    <cellStyle name="20% - Cor1 74 4 2" xfId="28649" xr:uid="{F52D83AB-51DA-496C-BDF2-427CB4F84B21}"/>
    <cellStyle name="20% - Cor1 74 4 3" xfId="42530" xr:uid="{C4C66F9D-6167-4439-B9B3-19F42CD3006D}"/>
    <cellStyle name="20% - Cor1 74 5" xfId="31251" xr:uid="{860F79D4-8CA1-4F2D-A034-5EDF83F5FDF0}"/>
    <cellStyle name="20% - Cor1 74 5 2" xfId="45118" xr:uid="{5F375766-0943-4A6D-AB4D-89314D9E0389}"/>
    <cellStyle name="20% - Cor1 74 6" xfId="20596" xr:uid="{88CB8A99-4D9C-4B0D-9300-21DADE8C0898}"/>
    <cellStyle name="20% - Cor1 74 7" xfId="34632" xr:uid="{8EACF0C6-BD7A-45C2-941D-2349D67AC19E}"/>
    <cellStyle name="20% - Cor1 75" xfId="4082" xr:uid="{00000000-0005-0000-0000-0000670F0000}"/>
    <cellStyle name="20% - Cor1 75 2" xfId="8482" xr:uid="{00000000-0005-0000-0000-0000670F0000}"/>
    <cellStyle name="20% - Cor1 75 2 2" xfId="17304" xr:uid="{00000000-0005-0000-0000-0000670F0000}"/>
    <cellStyle name="20% - Cor1 75 2 3" xfId="26684" xr:uid="{3300F19D-85FE-4569-B0CC-E314EE9EA622}"/>
    <cellStyle name="20% - Cor1 75 2 4" xfId="40639" xr:uid="{0BA11141-8EB2-4884-99B3-77C39B82CB0E}"/>
    <cellStyle name="20% - Cor1 75 3" xfId="12952" xr:uid="{00000000-0005-0000-0000-0000670F0000}"/>
    <cellStyle name="20% - Cor1 75 3 2" xfId="29800" xr:uid="{FEAE28D4-0B74-44BE-80B2-1003CD3A6C34}"/>
    <cellStyle name="20% - Cor1 75 3 3" xfId="43681" xr:uid="{0207628E-98DE-4AC9-8050-1B976396FDCC}"/>
    <cellStyle name="20% - Cor1 75 4" xfId="32400" xr:uid="{CD07257E-0271-4438-8ED2-5C563F65B034}"/>
    <cellStyle name="20% - Cor1 75 4 2" xfId="46267" xr:uid="{492E79E8-41EB-4D12-8411-0D3BFBFE9514}"/>
    <cellStyle name="20% - Cor1 75 5" xfId="22425" xr:uid="{74067065-F032-4FC0-BC13-A407F05FA158}"/>
    <cellStyle name="20% - Cor1 75 6" xfId="36397" xr:uid="{C694ECD0-591C-440D-97A1-D356F4B642C0}"/>
    <cellStyle name="20% - Cor1 76" xfId="5746" xr:uid="{00000000-0005-0000-0000-0000C3160000}"/>
    <cellStyle name="20% - Cor1 76 2" xfId="14595" xr:uid="{00000000-0005-0000-0000-0000C3160000}"/>
    <cellStyle name="20% - Cor1 76 2 2" xfId="29837" xr:uid="{64798948-2507-4597-BECB-B48E0B0E7DA3}"/>
    <cellStyle name="20% - Cor1 76 2 3" xfId="43711" xr:uid="{558ECD67-D2BF-40B7-93CB-6F9BD2A078A2}"/>
    <cellStyle name="20% - Cor1 76 3" xfId="32429" xr:uid="{A0617213-2F3A-469F-BE54-3C7C4A151E7F}"/>
    <cellStyle name="20% - Cor1 76 3 2" xfId="46296" xr:uid="{DEB19E88-7CE9-469F-B5CA-4FC03A8C21F3}"/>
    <cellStyle name="20% - Cor1 76 4" xfId="24075" xr:uid="{98F500EF-2741-4DE0-B6C3-68538891DCCF}"/>
    <cellStyle name="20% - Cor1 76 5" xfId="38030" xr:uid="{83199F70-A929-450E-BBB2-32F370DA4928}"/>
    <cellStyle name="20% - Cor1 77" xfId="10811" xr:uid="{00000000-0005-0000-0000-00000F280000}"/>
    <cellStyle name="20% - Cor1 77 2" xfId="28544" xr:uid="{1878BC15-66C9-4808-8959-9AF3DC795985}"/>
    <cellStyle name="20% - Cor1 77 3" xfId="42469" xr:uid="{E95A5F05-96A7-4B4C-B087-2493FA3A33D7}"/>
    <cellStyle name="20% - Cor1 78" xfId="33601" xr:uid="{86576407-02F3-4D7F-A32E-604005AF4AD7}"/>
    <cellStyle name="20% - Cor1 78 2" xfId="47466" xr:uid="{7CE96DEC-ABAF-45CD-9CB0-7B7FDA1A31C3}"/>
    <cellStyle name="20% - Cor1 79" xfId="34365" xr:uid="{DA1DE060-7DA8-49AA-840E-A747708FA48B}"/>
    <cellStyle name="20% - Cor1 8" xfId="2186" xr:uid="{00000000-0005-0000-0000-00004D000000}"/>
    <cellStyle name="20% - Cor1 8 2" xfId="2187" xr:uid="{00000000-0005-0000-0000-00004E000000}"/>
    <cellStyle name="20% - Cor1 8 2 2" xfId="4245" xr:uid="{00000000-0005-0000-0000-00004E000000}"/>
    <cellStyle name="20% - Cor1 8 2 2 2" xfId="8645" xr:uid="{00000000-0005-0000-0000-00004E000000}"/>
    <cellStyle name="20% - Cor1 8 2 2 2 2" xfId="17467" xr:uid="{00000000-0005-0000-0000-00004E000000}"/>
    <cellStyle name="20% - Cor1 8 2 2 2 3" xfId="26845" xr:uid="{CADD3AFC-A496-4232-B130-61B86895896B}"/>
    <cellStyle name="20% - Cor1 8 2 2 2 4" xfId="40801" xr:uid="{56583BB3-CE89-4E33-9357-152F16872DE5}"/>
    <cellStyle name="20% - Cor1 8 2 2 3" xfId="13114" xr:uid="{00000000-0005-0000-0000-00004E000000}"/>
    <cellStyle name="20% - Cor1 8 2 2 3 2" xfId="29927" xr:uid="{A9B82FE0-50E8-4607-AB3F-B475E0F62C71}"/>
    <cellStyle name="20% - Cor1 8 2 2 3 3" xfId="43801" xr:uid="{92E1111D-CBD8-48AA-A0AD-A69FE4639350}"/>
    <cellStyle name="20% - Cor1 8 2 2 4" xfId="32519" xr:uid="{B73AD362-F36D-42DA-96AF-C362FC84E307}"/>
    <cellStyle name="20% - Cor1 8 2 2 4 2" xfId="46386" xr:uid="{CCDAD4A5-C8BF-4500-872E-8053EE46F110}"/>
    <cellStyle name="20% - Cor1 8 2 2 5" xfId="22587" xr:uid="{224DB35C-C083-42CD-914B-D4E55A8078B6}"/>
    <cellStyle name="20% - Cor1 8 2 2 6" xfId="36558" xr:uid="{49CAA6F7-21A4-4F3D-B5FA-1DCC48B23A9E}"/>
    <cellStyle name="20% - Cor1 8 2 3" xfId="6756" xr:uid="{00000000-0005-0000-0000-00004E000000}"/>
    <cellStyle name="20% - Cor1 8 2 3 2" xfId="15582" xr:uid="{00000000-0005-0000-0000-00004E000000}"/>
    <cellStyle name="20% - Cor1 8 2 3 3" xfId="25008" xr:uid="{C09161B2-747E-44B8-8FF0-1FC9226FDD78}"/>
    <cellStyle name="20% - Cor1 8 2 3 4" xfId="38960" xr:uid="{13FF9418-A7D2-4F35-A10B-58AE572BFCE0}"/>
    <cellStyle name="20% - Cor1 8 2 4" xfId="11219" xr:uid="{00000000-0005-0000-0000-00004E000000}"/>
    <cellStyle name="20% - Cor1 8 2 4 2" xfId="28739" xr:uid="{67FC7ECF-2AE9-4ED6-9216-266627AC0DB5}"/>
    <cellStyle name="20% - Cor1 8 2 4 3" xfId="42620" xr:uid="{3437E894-BF1C-458E-878A-8BB8F6E16E74}"/>
    <cellStyle name="20% - Cor1 8 2 5" xfId="31341" xr:uid="{009DFB71-357D-4EA3-BB08-88C49053BD47}"/>
    <cellStyle name="20% - Cor1 8 2 5 2" xfId="45208" xr:uid="{B022707C-D6FC-439B-A9E9-07B8615FDE20}"/>
    <cellStyle name="20% - Cor1 8 2 6" xfId="20689" xr:uid="{AE6AFFE3-43D9-4076-B353-6A1EE55DCD46}"/>
    <cellStyle name="20% - Cor1 8 2 7" xfId="34723" xr:uid="{4A3D0E12-25A1-43FD-A173-552A12EC4445}"/>
    <cellStyle name="20% - Cor1 8 3" xfId="4244" xr:uid="{00000000-0005-0000-0000-00004D000000}"/>
    <cellStyle name="20% - Cor1 8 3 2" xfId="8644" xr:uid="{00000000-0005-0000-0000-00004D000000}"/>
    <cellStyle name="20% - Cor1 8 3 2 2" xfId="17466" xr:uid="{00000000-0005-0000-0000-00004D000000}"/>
    <cellStyle name="20% - Cor1 8 3 2 3" xfId="26844" xr:uid="{425555E6-1E2E-4D1D-982D-88D3D926BE76}"/>
    <cellStyle name="20% - Cor1 8 3 2 4" xfId="40800" xr:uid="{2B79BCE6-735D-474E-8E3D-0A5BDD01F4CC}"/>
    <cellStyle name="20% - Cor1 8 3 3" xfId="13113" xr:uid="{00000000-0005-0000-0000-00004D000000}"/>
    <cellStyle name="20% - Cor1 8 3 3 2" xfId="29926" xr:uid="{D8BEFBB1-2FA4-4B51-A253-456442DBB58C}"/>
    <cellStyle name="20% - Cor1 8 3 3 3" xfId="43800" xr:uid="{FD106A85-9213-4007-92D5-135700C1D0EB}"/>
    <cellStyle name="20% - Cor1 8 3 4" xfId="32518" xr:uid="{02186251-7B0F-4CB0-80B4-FCA1CA4B7F5E}"/>
    <cellStyle name="20% - Cor1 8 3 4 2" xfId="46385" xr:uid="{C7B74CA3-79AD-48B7-91FB-190288766F45}"/>
    <cellStyle name="20% - Cor1 8 3 5" xfId="22586" xr:uid="{530902D1-DF9D-474E-B082-E25B4DC531C2}"/>
    <cellStyle name="20% - Cor1 8 3 6" xfId="36557" xr:uid="{08FF0BE1-3547-4370-9210-DD2026CF7A01}"/>
    <cellStyle name="20% - Cor1 8 4" xfId="6755" xr:uid="{00000000-0005-0000-0000-00004D000000}"/>
    <cellStyle name="20% - Cor1 8 4 2" xfId="15581" xr:uid="{00000000-0005-0000-0000-00004D000000}"/>
    <cellStyle name="20% - Cor1 8 4 3" xfId="25007" xr:uid="{0065ECEE-FD5E-4C30-A07D-363CD977452B}"/>
    <cellStyle name="20% - Cor1 8 4 4" xfId="38959" xr:uid="{5CDBC4E8-587E-4CEA-AC1F-80C3A1A63C83}"/>
    <cellStyle name="20% - Cor1 8 5" xfId="11218" xr:uid="{00000000-0005-0000-0000-00004D000000}"/>
    <cellStyle name="20% - Cor1 8 5 2" xfId="28738" xr:uid="{9E0F689D-610B-4A94-A448-729862178173}"/>
    <cellStyle name="20% - Cor1 8 5 3" xfId="42619" xr:uid="{4D4CA6B6-EB6C-40DE-8F43-D64AA63F71F8}"/>
    <cellStyle name="20% - Cor1 8 6" xfId="31340" xr:uid="{DB8ADABC-788F-4474-A05F-81663FF8CDAC}"/>
    <cellStyle name="20% - Cor1 8 6 2" xfId="45207" xr:uid="{AA87738B-5B7E-4884-8D82-096DF52881B6}"/>
    <cellStyle name="20% - Cor1 8 7" xfId="20688" xr:uid="{3D3164AA-7540-41E9-8F5D-6DFECD831B33}"/>
    <cellStyle name="20% - Cor1 8 8" xfId="34722" xr:uid="{ACCF6968-3FBE-493D-9296-C16384F71A69}"/>
    <cellStyle name="20% - Cor1 9" xfId="2188" xr:uid="{00000000-0005-0000-0000-00004F000000}"/>
    <cellStyle name="20% - Cor1 9 2" xfId="2189" xr:uid="{00000000-0005-0000-0000-000050000000}"/>
    <cellStyle name="20% - Cor1 9 2 2" xfId="4247" xr:uid="{00000000-0005-0000-0000-000050000000}"/>
    <cellStyle name="20% - Cor1 9 2 2 2" xfId="8647" xr:uid="{00000000-0005-0000-0000-000050000000}"/>
    <cellStyle name="20% - Cor1 9 2 2 2 2" xfId="17469" xr:uid="{00000000-0005-0000-0000-000050000000}"/>
    <cellStyle name="20% - Cor1 9 2 2 2 3" xfId="26847" xr:uid="{A864325D-0DE8-4406-9634-CE5AFFD5F76A}"/>
    <cellStyle name="20% - Cor1 9 2 2 2 4" xfId="40803" xr:uid="{FEC6B3EA-AA3D-4CC0-BE51-58B71342E505}"/>
    <cellStyle name="20% - Cor1 9 2 2 3" xfId="13116" xr:uid="{00000000-0005-0000-0000-000050000000}"/>
    <cellStyle name="20% - Cor1 9 2 2 3 2" xfId="29929" xr:uid="{421225A4-520A-40CC-93FD-56A6AD165C1A}"/>
    <cellStyle name="20% - Cor1 9 2 2 3 3" xfId="43803" xr:uid="{EFF48E03-B9A2-4F8D-BCA6-33D1C77CE641}"/>
    <cellStyle name="20% - Cor1 9 2 2 4" xfId="32521" xr:uid="{F6C0C38F-6629-4AD7-907E-43F0CDFBCBEF}"/>
    <cellStyle name="20% - Cor1 9 2 2 4 2" xfId="46388" xr:uid="{24E122A5-ADD1-473B-81FF-BEA3B357C3A0}"/>
    <cellStyle name="20% - Cor1 9 2 2 5" xfId="22589" xr:uid="{6CC3D8FD-7480-44D1-9804-435A507BF374}"/>
    <cellStyle name="20% - Cor1 9 2 2 6" xfId="36560" xr:uid="{6FECAA57-6BFC-43AD-9F1B-BF2D1CE1A1F0}"/>
    <cellStyle name="20% - Cor1 9 2 3" xfId="6758" xr:uid="{00000000-0005-0000-0000-000050000000}"/>
    <cellStyle name="20% - Cor1 9 2 3 2" xfId="15584" xr:uid="{00000000-0005-0000-0000-000050000000}"/>
    <cellStyle name="20% - Cor1 9 2 3 3" xfId="25010" xr:uid="{75FE380B-2F63-4B44-A0B2-942D6A825F8C}"/>
    <cellStyle name="20% - Cor1 9 2 3 4" xfId="38962" xr:uid="{F4834F4B-C384-4A29-B4FA-7CE5D7C3307B}"/>
    <cellStyle name="20% - Cor1 9 2 4" xfId="11221" xr:uid="{00000000-0005-0000-0000-000050000000}"/>
    <cellStyle name="20% - Cor1 9 2 4 2" xfId="28741" xr:uid="{C7848960-814A-49FC-A389-6FA3CA19E2A2}"/>
    <cellStyle name="20% - Cor1 9 2 4 3" xfId="42622" xr:uid="{188346C3-939D-49BF-AF2A-319A0EEE5E96}"/>
    <cellStyle name="20% - Cor1 9 2 5" xfId="31343" xr:uid="{876856EB-89EC-49B7-8B8B-FC07C6E7F965}"/>
    <cellStyle name="20% - Cor1 9 2 5 2" xfId="45210" xr:uid="{D7CF3BE8-18E1-44D4-841E-861C51B6CE3A}"/>
    <cellStyle name="20% - Cor1 9 2 6" xfId="20691" xr:uid="{0F255116-72BC-4EEE-92F0-8415CED309E3}"/>
    <cellStyle name="20% - Cor1 9 2 7" xfId="34725" xr:uid="{92981189-C629-40DD-98B1-ED0ECA698E9E}"/>
    <cellStyle name="20% - Cor1 9 3" xfId="4246" xr:uid="{00000000-0005-0000-0000-00004F000000}"/>
    <cellStyle name="20% - Cor1 9 3 2" xfId="8646" xr:uid="{00000000-0005-0000-0000-00004F000000}"/>
    <cellStyle name="20% - Cor1 9 3 2 2" xfId="17468" xr:uid="{00000000-0005-0000-0000-00004F000000}"/>
    <cellStyle name="20% - Cor1 9 3 2 3" xfId="26846" xr:uid="{7B74865E-B9DD-40DB-844F-F15DFE967883}"/>
    <cellStyle name="20% - Cor1 9 3 2 4" xfId="40802" xr:uid="{2C0BDE59-BB28-4A2A-8331-7127FF73025B}"/>
    <cellStyle name="20% - Cor1 9 3 3" xfId="13115" xr:uid="{00000000-0005-0000-0000-00004F000000}"/>
    <cellStyle name="20% - Cor1 9 3 3 2" xfId="29928" xr:uid="{2B0EEA32-331F-419E-B7AA-EB21CC0EE9DC}"/>
    <cellStyle name="20% - Cor1 9 3 3 3" xfId="43802" xr:uid="{CFE64F02-D8ED-43EA-9CFD-7F92B0D658AA}"/>
    <cellStyle name="20% - Cor1 9 3 4" xfId="32520" xr:uid="{4EFA0140-2C41-4BCE-9D53-14561CF848D4}"/>
    <cellStyle name="20% - Cor1 9 3 4 2" xfId="46387" xr:uid="{542C93D9-ABD2-4CBD-8B9B-964891986C12}"/>
    <cellStyle name="20% - Cor1 9 3 5" xfId="22588" xr:uid="{75BC0388-F400-4C89-8575-FC0542434AED}"/>
    <cellStyle name="20% - Cor1 9 3 6" xfId="36559" xr:uid="{D50ACFB0-D4BF-43E3-8246-DE37FFBD0670}"/>
    <cellStyle name="20% - Cor1 9 4" xfId="6757" xr:uid="{00000000-0005-0000-0000-00004F000000}"/>
    <cellStyle name="20% - Cor1 9 4 2" xfId="15583" xr:uid="{00000000-0005-0000-0000-00004F000000}"/>
    <cellStyle name="20% - Cor1 9 4 3" xfId="25009" xr:uid="{998DED23-8968-4FC9-AE83-8D5CDBA7F33C}"/>
    <cellStyle name="20% - Cor1 9 4 4" xfId="38961" xr:uid="{6F3C6826-43DC-4E98-8C14-E288A2CFC1FB}"/>
    <cellStyle name="20% - Cor1 9 5" xfId="11220" xr:uid="{00000000-0005-0000-0000-00004F000000}"/>
    <cellStyle name="20% - Cor1 9 5 2" xfId="28740" xr:uid="{661261B8-1967-45C8-84ED-ED9EA8E96FED}"/>
    <cellStyle name="20% - Cor1 9 5 3" xfId="42621" xr:uid="{DA968267-08FF-4473-928C-F80260858F99}"/>
    <cellStyle name="20% - Cor1 9 6" xfId="31342" xr:uid="{B5CD04A4-1A25-4D89-B827-B8EF4AEF32DD}"/>
    <cellStyle name="20% - Cor1 9 6 2" xfId="45209" xr:uid="{B25E6845-702D-426A-AF97-B2757C4D2DC8}"/>
    <cellStyle name="20% - Cor1 9 7" xfId="20690" xr:uid="{71B381FF-2F9F-4935-B436-168780F145FE}"/>
    <cellStyle name="20% - Cor1 9 8" xfId="34724" xr:uid="{1DB7A85F-1A86-4036-9D76-2C9410EEA8BA}"/>
    <cellStyle name="20% - Cor2" xfId="19601" builtinId="34" customBuiltin="1"/>
    <cellStyle name="20% - Cor2 10" xfId="2190" xr:uid="{00000000-0005-0000-0000-000052000000}"/>
    <cellStyle name="20% - Cor2 10 2" xfId="4248" xr:uid="{00000000-0005-0000-0000-000052000000}"/>
    <cellStyle name="20% - Cor2 10 2 2" xfId="8648" xr:uid="{00000000-0005-0000-0000-000052000000}"/>
    <cellStyle name="20% - Cor2 10 2 2 2" xfId="17470" xr:uid="{00000000-0005-0000-0000-000052000000}"/>
    <cellStyle name="20% - Cor2 10 2 2 3" xfId="26848" xr:uid="{82513215-3DAC-4382-919A-8FCFFB662903}"/>
    <cellStyle name="20% - Cor2 10 2 2 4" xfId="40804" xr:uid="{8B6B46D2-ACD0-44DF-A650-508E91323FAA}"/>
    <cellStyle name="20% - Cor2 10 2 3" xfId="13117" xr:uid="{00000000-0005-0000-0000-000052000000}"/>
    <cellStyle name="20% - Cor2 10 2 3 2" xfId="29930" xr:uid="{0508E916-10C4-45FC-9E79-C52348885943}"/>
    <cellStyle name="20% - Cor2 10 2 3 3" xfId="43804" xr:uid="{50D95791-752C-478F-A19C-CCC9D46C180A}"/>
    <cellStyle name="20% - Cor2 10 2 4" xfId="32522" xr:uid="{C9BAAA6D-BF99-40B3-A89A-E78217A533B6}"/>
    <cellStyle name="20% - Cor2 10 2 4 2" xfId="46389" xr:uid="{64D81A00-30C2-4FAC-B352-B346CDB9FFFD}"/>
    <cellStyle name="20% - Cor2 10 2 5" xfId="22590" xr:uid="{79D552E3-74FF-453C-B832-78843F095F86}"/>
    <cellStyle name="20% - Cor2 10 2 6" xfId="36561" xr:uid="{5D4C40B7-437C-434E-BD8A-96BC14244DAA}"/>
    <cellStyle name="20% - Cor2 10 3" xfId="6759" xr:uid="{00000000-0005-0000-0000-000052000000}"/>
    <cellStyle name="20% - Cor2 10 3 2" xfId="15585" xr:uid="{00000000-0005-0000-0000-000052000000}"/>
    <cellStyle name="20% - Cor2 10 3 3" xfId="25011" xr:uid="{118419C6-D088-4C97-8A4E-69E3510676E6}"/>
    <cellStyle name="20% - Cor2 10 3 4" xfId="38963" xr:uid="{87F1EE84-CEC0-416D-A365-2374D5CAA94B}"/>
    <cellStyle name="20% - Cor2 10 4" xfId="11222" xr:uid="{00000000-0005-0000-0000-000052000000}"/>
    <cellStyle name="20% - Cor2 10 4 2" xfId="28742" xr:uid="{05CB3C7F-EEE4-49AE-8C2A-40A89476784E}"/>
    <cellStyle name="20% - Cor2 10 4 3" xfId="42623" xr:uid="{E6A7DAAA-FAC0-4BB4-B7D6-26AF465051B0}"/>
    <cellStyle name="20% - Cor2 10 5" xfId="31344" xr:uid="{945374A5-6090-4002-A1A9-2DA567E019AF}"/>
    <cellStyle name="20% - Cor2 10 5 2" xfId="45211" xr:uid="{160827EC-D512-4E99-94E4-1776BC9149FB}"/>
    <cellStyle name="20% - Cor2 10 6" xfId="20692" xr:uid="{AFD604AC-E097-4F19-8326-8E9DD0282BD6}"/>
    <cellStyle name="20% - Cor2 10 7" xfId="34726" xr:uid="{DD9ED757-834E-4D36-965B-AFE74EE82FAC}"/>
    <cellStyle name="20% - Cor2 11" xfId="2191" xr:uid="{00000000-0005-0000-0000-000053000000}"/>
    <cellStyle name="20% - Cor2 11 2" xfId="4249" xr:uid="{00000000-0005-0000-0000-000053000000}"/>
    <cellStyle name="20% - Cor2 11 2 2" xfId="8649" xr:uid="{00000000-0005-0000-0000-000053000000}"/>
    <cellStyle name="20% - Cor2 11 2 2 2" xfId="17471" xr:uid="{00000000-0005-0000-0000-000053000000}"/>
    <cellStyle name="20% - Cor2 11 2 2 3" xfId="26849" xr:uid="{9C8FE173-FB36-4034-8741-9B7388084476}"/>
    <cellStyle name="20% - Cor2 11 2 2 4" xfId="40805" xr:uid="{195FA4E3-94B2-4982-9BC1-C21F74E80F7A}"/>
    <cellStyle name="20% - Cor2 11 2 3" xfId="13118" xr:uid="{00000000-0005-0000-0000-000053000000}"/>
    <cellStyle name="20% - Cor2 11 2 3 2" xfId="29931" xr:uid="{D920C464-7422-45EF-8840-F61639B6584C}"/>
    <cellStyle name="20% - Cor2 11 2 3 3" xfId="43805" xr:uid="{AC18C287-026F-4E08-90D4-C1102A67C64A}"/>
    <cellStyle name="20% - Cor2 11 2 4" xfId="32523" xr:uid="{1BEAAA21-2ECC-4ED8-8C21-80AB596B4E63}"/>
    <cellStyle name="20% - Cor2 11 2 4 2" xfId="46390" xr:uid="{63460DA9-7A32-4140-9CA3-3E6E44467C53}"/>
    <cellStyle name="20% - Cor2 11 2 5" xfId="22591" xr:uid="{C9EA81CA-CAE3-4363-B5E6-0EE142D96F77}"/>
    <cellStyle name="20% - Cor2 11 2 6" xfId="36562" xr:uid="{AE5D0ADD-2441-4998-8508-046D93D70805}"/>
    <cellStyle name="20% - Cor2 11 3" xfId="6760" xr:uid="{00000000-0005-0000-0000-000053000000}"/>
    <cellStyle name="20% - Cor2 11 3 2" xfId="15586" xr:uid="{00000000-0005-0000-0000-000053000000}"/>
    <cellStyle name="20% - Cor2 11 3 3" xfId="25012" xr:uid="{D6CAD5D9-978C-43CD-85C0-8A2B9043495F}"/>
    <cellStyle name="20% - Cor2 11 3 4" xfId="38964" xr:uid="{187DE0CE-7065-4AF6-A9D9-6AA45E38D150}"/>
    <cellStyle name="20% - Cor2 11 4" xfId="11223" xr:uid="{00000000-0005-0000-0000-000053000000}"/>
    <cellStyle name="20% - Cor2 11 4 2" xfId="28743" xr:uid="{E49A7174-5A94-4C9A-8C88-1C058BA7D49D}"/>
    <cellStyle name="20% - Cor2 11 4 3" xfId="42624" xr:uid="{66C8AAAE-263C-423C-B314-54F615008F69}"/>
    <cellStyle name="20% - Cor2 11 5" xfId="31345" xr:uid="{0B1B3803-C04B-4490-96D7-348CDDF170AE}"/>
    <cellStyle name="20% - Cor2 11 5 2" xfId="45212" xr:uid="{B504975C-1CE2-454C-83A1-E6E2DB8D426A}"/>
    <cellStyle name="20% - Cor2 11 6" xfId="20693" xr:uid="{A1F2581D-9F19-4C35-AC45-57A98F7B409B}"/>
    <cellStyle name="20% - Cor2 11 7" xfId="34727" xr:uid="{D8A74500-36A8-4EC8-B1A4-EF5F58FF4CE4}"/>
    <cellStyle name="20% - Cor2 12" xfId="2192" xr:uid="{00000000-0005-0000-0000-000054000000}"/>
    <cellStyle name="20% - Cor2 12 2" xfId="4250" xr:uid="{00000000-0005-0000-0000-000054000000}"/>
    <cellStyle name="20% - Cor2 12 2 2" xfId="8650" xr:uid="{00000000-0005-0000-0000-000054000000}"/>
    <cellStyle name="20% - Cor2 12 2 2 2" xfId="17472" xr:uid="{00000000-0005-0000-0000-000054000000}"/>
    <cellStyle name="20% - Cor2 12 2 2 3" xfId="26850" xr:uid="{8ECEBC50-3E30-4F57-834D-DF85AAC3AABD}"/>
    <cellStyle name="20% - Cor2 12 2 2 4" xfId="40806" xr:uid="{A630D94D-5607-4C85-A115-54CEC92E94DE}"/>
    <cellStyle name="20% - Cor2 12 2 3" xfId="13119" xr:uid="{00000000-0005-0000-0000-000054000000}"/>
    <cellStyle name="20% - Cor2 12 2 3 2" xfId="29932" xr:uid="{983EC620-44DB-4D62-9DB4-D55FD52038D1}"/>
    <cellStyle name="20% - Cor2 12 2 3 3" xfId="43806" xr:uid="{9DC1E787-B6AE-44D3-BF6B-CF732AA61D75}"/>
    <cellStyle name="20% - Cor2 12 2 4" xfId="32524" xr:uid="{8DAB065B-CFA8-484F-8EAB-911FADC71FE7}"/>
    <cellStyle name="20% - Cor2 12 2 4 2" xfId="46391" xr:uid="{DED9DEA7-155F-4C52-AEF4-9E8E51715A49}"/>
    <cellStyle name="20% - Cor2 12 2 5" xfId="22592" xr:uid="{CCB5496B-2AC1-42B1-BD7D-6284AD42B875}"/>
    <cellStyle name="20% - Cor2 12 2 6" xfId="36563" xr:uid="{95B4B7B0-9205-4502-A973-AE24445DA42F}"/>
    <cellStyle name="20% - Cor2 12 3" xfId="6761" xr:uid="{00000000-0005-0000-0000-000054000000}"/>
    <cellStyle name="20% - Cor2 12 3 2" xfId="15587" xr:uid="{00000000-0005-0000-0000-000054000000}"/>
    <cellStyle name="20% - Cor2 12 3 3" xfId="25013" xr:uid="{28F407D9-F86E-485C-BBDB-04E19418D0F4}"/>
    <cellStyle name="20% - Cor2 12 3 4" xfId="38965" xr:uid="{9EF7B57E-59B3-4A1B-B38C-B32B8A2E9A92}"/>
    <cellStyle name="20% - Cor2 12 4" xfId="11224" xr:uid="{00000000-0005-0000-0000-000054000000}"/>
    <cellStyle name="20% - Cor2 12 4 2" xfId="28744" xr:uid="{C4B05C42-BD25-4D8B-9114-60371DB98AB5}"/>
    <cellStyle name="20% - Cor2 12 4 3" xfId="42625" xr:uid="{8652247F-3BFC-45B5-A104-A5433C52ECE2}"/>
    <cellStyle name="20% - Cor2 12 5" xfId="31346" xr:uid="{8FD0ECE1-F289-43B1-A7B1-EE94642EEB8C}"/>
    <cellStyle name="20% - Cor2 12 5 2" xfId="45213" xr:uid="{61457D00-B81B-4186-AE6A-E93F10A95093}"/>
    <cellStyle name="20% - Cor2 12 6" xfId="20694" xr:uid="{B0B9915F-6E33-4583-8232-E8117754492B}"/>
    <cellStyle name="20% - Cor2 12 7" xfId="34728" xr:uid="{603D41BF-E0A3-46A1-966F-AFD836CF9BEA}"/>
    <cellStyle name="20% - Cor2 13" xfId="2193" xr:uid="{00000000-0005-0000-0000-000055000000}"/>
    <cellStyle name="20% - Cor2 13 2" xfId="4251" xr:uid="{00000000-0005-0000-0000-000055000000}"/>
    <cellStyle name="20% - Cor2 13 2 2" xfId="8651" xr:uid="{00000000-0005-0000-0000-000055000000}"/>
    <cellStyle name="20% - Cor2 13 2 2 2" xfId="17473" xr:uid="{00000000-0005-0000-0000-000055000000}"/>
    <cellStyle name="20% - Cor2 13 2 2 3" xfId="26851" xr:uid="{C78DE634-CFAB-4A2A-AE48-A23E66706ED4}"/>
    <cellStyle name="20% - Cor2 13 2 2 4" xfId="40807" xr:uid="{722941A0-2930-4FF0-96C9-00CC3A587862}"/>
    <cellStyle name="20% - Cor2 13 2 3" xfId="13120" xr:uid="{00000000-0005-0000-0000-000055000000}"/>
    <cellStyle name="20% - Cor2 13 2 3 2" xfId="29933" xr:uid="{1C324CF2-50FF-4C12-AEEC-B00DE594EC5D}"/>
    <cellStyle name="20% - Cor2 13 2 3 3" xfId="43807" xr:uid="{00F7C517-0532-4A69-BB73-E4680E671983}"/>
    <cellStyle name="20% - Cor2 13 2 4" xfId="32525" xr:uid="{4FF733AC-EF5F-4777-BC7A-8D385F6C5A49}"/>
    <cellStyle name="20% - Cor2 13 2 4 2" xfId="46392" xr:uid="{3023D24D-FE0F-487F-8D73-4BA054BF9B6F}"/>
    <cellStyle name="20% - Cor2 13 2 5" xfId="22593" xr:uid="{5E37F1DB-B724-43F0-8A07-B442B85964EC}"/>
    <cellStyle name="20% - Cor2 13 2 6" xfId="36564" xr:uid="{184A0540-3400-4CAC-B1ED-C85831227B60}"/>
    <cellStyle name="20% - Cor2 13 3" xfId="6762" xr:uid="{00000000-0005-0000-0000-000055000000}"/>
    <cellStyle name="20% - Cor2 13 3 2" xfId="15588" xr:uid="{00000000-0005-0000-0000-000055000000}"/>
    <cellStyle name="20% - Cor2 13 3 3" xfId="25014" xr:uid="{4BB1DD63-9423-4F40-A752-9D3CE57C80CB}"/>
    <cellStyle name="20% - Cor2 13 3 4" xfId="38966" xr:uid="{5C7B8B1F-AEFD-49C2-835A-A015C9F5DD74}"/>
    <cellStyle name="20% - Cor2 13 4" xfId="11225" xr:uid="{00000000-0005-0000-0000-000055000000}"/>
    <cellStyle name="20% - Cor2 13 4 2" xfId="28745" xr:uid="{C0F26B89-D84E-42B5-B017-2056A273592C}"/>
    <cellStyle name="20% - Cor2 13 4 3" xfId="42626" xr:uid="{33C50178-29AD-4BCA-8B31-3BC7859C464A}"/>
    <cellStyle name="20% - Cor2 13 5" xfId="31347" xr:uid="{9A903A86-81CB-4A38-BE28-082AF2FA35CB}"/>
    <cellStyle name="20% - Cor2 13 5 2" xfId="45214" xr:uid="{F27A0EC1-EDF6-4E80-A76F-75849D427148}"/>
    <cellStyle name="20% - Cor2 13 6" xfId="20695" xr:uid="{92CC83F6-C5CF-48A1-A283-7BFB9532A286}"/>
    <cellStyle name="20% - Cor2 13 7" xfId="34729" xr:uid="{6988E28F-64E0-4B48-87B5-354D60656680}"/>
    <cellStyle name="20% - Cor2 14" xfId="2194" xr:uid="{00000000-0005-0000-0000-000056000000}"/>
    <cellStyle name="20% - Cor2 14 2" xfId="4252" xr:uid="{00000000-0005-0000-0000-000056000000}"/>
    <cellStyle name="20% - Cor2 14 2 2" xfId="8652" xr:uid="{00000000-0005-0000-0000-000056000000}"/>
    <cellStyle name="20% - Cor2 14 2 2 2" xfId="17474" xr:uid="{00000000-0005-0000-0000-000056000000}"/>
    <cellStyle name="20% - Cor2 14 2 2 3" xfId="26852" xr:uid="{7B4A2665-7ADF-4D80-B253-35177CC600AD}"/>
    <cellStyle name="20% - Cor2 14 2 2 4" xfId="40808" xr:uid="{AB150672-8335-48AD-AA65-48CD839B075C}"/>
    <cellStyle name="20% - Cor2 14 2 3" xfId="13121" xr:uid="{00000000-0005-0000-0000-000056000000}"/>
    <cellStyle name="20% - Cor2 14 2 3 2" xfId="29934" xr:uid="{5DA6DAF1-626F-4642-882D-2B4C947C939A}"/>
    <cellStyle name="20% - Cor2 14 2 3 3" xfId="43808" xr:uid="{BA1026A3-736C-4FE9-9ADF-D8F7B5EA0D43}"/>
    <cellStyle name="20% - Cor2 14 2 4" xfId="32526" xr:uid="{65B4BD84-64B5-464C-951A-DE1A10FA0DF7}"/>
    <cellStyle name="20% - Cor2 14 2 4 2" xfId="46393" xr:uid="{E1534909-191F-4617-A261-A9C360904087}"/>
    <cellStyle name="20% - Cor2 14 2 5" xfId="22594" xr:uid="{AC9D3D4D-B23F-40CE-9978-99A55A7A67D1}"/>
    <cellStyle name="20% - Cor2 14 2 6" xfId="36565" xr:uid="{D9B4DF51-2D81-4B2C-AA2D-87F66FA32CE2}"/>
    <cellStyle name="20% - Cor2 14 3" xfId="6763" xr:uid="{00000000-0005-0000-0000-000056000000}"/>
    <cellStyle name="20% - Cor2 14 3 2" xfId="15589" xr:uid="{00000000-0005-0000-0000-000056000000}"/>
    <cellStyle name="20% - Cor2 14 3 3" xfId="25015" xr:uid="{0957C29C-C1BE-4979-859A-0943104CBD74}"/>
    <cellStyle name="20% - Cor2 14 3 4" xfId="38967" xr:uid="{A26A2668-EA93-41DC-A348-19F49089234E}"/>
    <cellStyle name="20% - Cor2 14 4" xfId="11226" xr:uid="{00000000-0005-0000-0000-000056000000}"/>
    <cellStyle name="20% - Cor2 14 4 2" xfId="28746" xr:uid="{6185B3CA-FDE0-4A7B-AAB7-8B9BCBE61BC3}"/>
    <cellStyle name="20% - Cor2 14 4 3" xfId="42627" xr:uid="{2BC329DD-D40A-43FC-869D-80973CC903A2}"/>
    <cellStyle name="20% - Cor2 14 5" xfId="31348" xr:uid="{2FB60EBA-0CED-4323-8BBB-AF1CCADC937F}"/>
    <cellStyle name="20% - Cor2 14 5 2" xfId="45215" xr:uid="{2B8FEDC7-D678-4C4F-99B9-AD59FBEDFB36}"/>
    <cellStyle name="20% - Cor2 14 6" xfId="20696" xr:uid="{46E7665F-FD65-466E-8FA3-7BA77ABD297F}"/>
    <cellStyle name="20% - Cor2 14 7" xfId="34730" xr:uid="{11FCC5DA-5120-462B-BEF0-D2B0A927DCF1}"/>
    <cellStyle name="20% - Cor2 15" xfId="2195" xr:uid="{00000000-0005-0000-0000-000057000000}"/>
    <cellStyle name="20% - Cor2 15 2" xfId="4253" xr:uid="{00000000-0005-0000-0000-000057000000}"/>
    <cellStyle name="20% - Cor2 15 2 2" xfId="8653" xr:uid="{00000000-0005-0000-0000-000057000000}"/>
    <cellStyle name="20% - Cor2 15 2 2 2" xfId="17475" xr:uid="{00000000-0005-0000-0000-000057000000}"/>
    <cellStyle name="20% - Cor2 15 2 2 3" xfId="26853" xr:uid="{9E698E1A-A930-4901-BD8E-9899EA2FE15E}"/>
    <cellStyle name="20% - Cor2 15 2 2 4" xfId="40809" xr:uid="{1EDC112A-0E26-4C02-BB6F-B10A8042AA46}"/>
    <cellStyle name="20% - Cor2 15 2 3" xfId="13122" xr:uid="{00000000-0005-0000-0000-000057000000}"/>
    <cellStyle name="20% - Cor2 15 2 3 2" xfId="29935" xr:uid="{A82EE0B8-41EF-4713-B670-E55FBC6DA4A4}"/>
    <cellStyle name="20% - Cor2 15 2 3 3" xfId="43809" xr:uid="{0138F03F-68A0-4287-8CFC-328D71460236}"/>
    <cellStyle name="20% - Cor2 15 2 4" xfId="32527" xr:uid="{106F3C25-DF07-485D-AF75-7D0B9ECEE77D}"/>
    <cellStyle name="20% - Cor2 15 2 4 2" xfId="46394" xr:uid="{C0D9C639-A1D7-44F2-BF18-C379D8B0D06A}"/>
    <cellStyle name="20% - Cor2 15 2 5" xfId="22595" xr:uid="{3F790A45-5A5B-4849-8DCB-DB219CB6A700}"/>
    <cellStyle name="20% - Cor2 15 2 6" xfId="36566" xr:uid="{C61FD9DF-9BBA-445F-A90E-2F92E8DB749F}"/>
    <cellStyle name="20% - Cor2 15 3" xfId="6764" xr:uid="{00000000-0005-0000-0000-000057000000}"/>
    <cellStyle name="20% - Cor2 15 3 2" xfId="15590" xr:uid="{00000000-0005-0000-0000-000057000000}"/>
    <cellStyle name="20% - Cor2 15 3 3" xfId="25016" xr:uid="{C8097B61-A066-4506-A61E-5D42F0CE9D98}"/>
    <cellStyle name="20% - Cor2 15 3 4" xfId="38968" xr:uid="{A6B9F487-D8F0-4523-9756-52820D687EA8}"/>
    <cellStyle name="20% - Cor2 15 4" xfId="11227" xr:uid="{00000000-0005-0000-0000-000057000000}"/>
    <cellStyle name="20% - Cor2 15 4 2" xfId="28747" xr:uid="{54C94713-846C-4170-B83F-41C24317BD6C}"/>
    <cellStyle name="20% - Cor2 15 4 3" xfId="42628" xr:uid="{44D2D09C-F55B-46FD-AD70-CBD10CE08390}"/>
    <cellStyle name="20% - Cor2 15 5" xfId="31349" xr:uid="{FCCE5163-348A-4031-BDB1-168676334582}"/>
    <cellStyle name="20% - Cor2 15 5 2" xfId="45216" xr:uid="{D57782B0-C129-4FA0-9B08-1087F9C9C714}"/>
    <cellStyle name="20% - Cor2 15 6" xfId="20697" xr:uid="{F6E416E8-A775-43FE-A92F-D5B3261C9696}"/>
    <cellStyle name="20% - Cor2 15 7" xfId="34731" xr:uid="{6F1EBEE2-7804-431A-B8E0-73EDCC3EC959}"/>
    <cellStyle name="20% - Cor2 16" xfId="2196" xr:uid="{00000000-0005-0000-0000-000058000000}"/>
    <cellStyle name="20% - Cor2 16 2" xfId="4254" xr:uid="{00000000-0005-0000-0000-000058000000}"/>
    <cellStyle name="20% - Cor2 16 2 2" xfId="8654" xr:uid="{00000000-0005-0000-0000-000058000000}"/>
    <cellStyle name="20% - Cor2 16 2 2 2" xfId="17476" xr:uid="{00000000-0005-0000-0000-000058000000}"/>
    <cellStyle name="20% - Cor2 16 2 2 3" xfId="26854" xr:uid="{B81D549A-7A8D-4F26-9EAF-D58E64DF14AF}"/>
    <cellStyle name="20% - Cor2 16 2 2 4" xfId="40810" xr:uid="{CFE10EDD-F832-4F7F-AE09-DFCB587F750B}"/>
    <cellStyle name="20% - Cor2 16 2 3" xfId="13123" xr:uid="{00000000-0005-0000-0000-000058000000}"/>
    <cellStyle name="20% - Cor2 16 2 3 2" xfId="29936" xr:uid="{F4CB5766-5ADA-4D27-A7C8-954E3849C52B}"/>
    <cellStyle name="20% - Cor2 16 2 3 3" xfId="43810" xr:uid="{F92E8BCD-6D9A-4500-9E89-DC135BFB8782}"/>
    <cellStyle name="20% - Cor2 16 2 4" xfId="32528" xr:uid="{FA6EC6A5-7BE7-4A30-BC90-67E32CC39BE8}"/>
    <cellStyle name="20% - Cor2 16 2 4 2" xfId="46395" xr:uid="{33A6C1EC-9495-4CCD-B97E-8BEF5577CC65}"/>
    <cellStyle name="20% - Cor2 16 2 5" xfId="22596" xr:uid="{0846C5BB-F89D-4CFB-9226-1CBF10321F7F}"/>
    <cellStyle name="20% - Cor2 16 2 6" xfId="36567" xr:uid="{AC408655-BB77-4D43-A574-7154944DB5C9}"/>
    <cellStyle name="20% - Cor2 16 3" xfId="6765" xr:uid="{00000000-0005-0000-0000-000058000000}"/>
    <cellStyle name="20% - Cor2 16 3 2" xfId="15591" xr:uid="{00000000-0005-0000-0000-000058000000}"/>
    <cellStyle name="20% - Cor2 16 3 3" xfId="25017" xr:uid="{F210899E-4377-4056-A921-19CFC1273645}"/>
    <cellStyle name="20% - Cor2 16 3 4" xfId="38969" xr:uid="{C1753705-CBD7-4318-BF6B-94F179588BD7}"/>
    <cellStyle name="20% - Cor2 16 4" xfId="11228" xr:uid="{00000000-0005-0000-0000-000058000000}"/>
    <cellStyle name="20% - Cor2 16 4 2" xfId="28748" xr:uid="{E722F4FA-6B29-40F5-8926-48572C6E982D}"/>
    <cellStyle name="20% - Cor2 16 4 3" xfId="42629" xr:uid="{F6D23F8B-D2F7-428E-A2F0-D10424FC6966}"/>
    <cellStyle name="20% - Cor2 16 5" xfId="31350" xr:uid="{0D6E5817-0318-4F9E-93E4-7840E88F6559}"/>
    <cellStyle name="20% - Cor2 16 5 2" xfId="45217" xr:uid="{4FBD5313-8A6C-46DB-8837-78FE1FBFE58E}"/>
    <cellStyle name="20% - Cor2 16 6" xfId="20698" xr:uid="{BBC5B9C5-2F0D-4BE8-957C-8A12136AF9A6}"/>
    <cellStyle name="20% - Cor2 16 7" xfId="34732" xr:uid="{F713436B-E2A7-49C3-9E3A-3F2C50DF9F6C}"/>
    <cellStyle name="20% - Cor2 17" xfId="2197" xr:uid="{00000000-0005-0000-0000-000059000000}"/>
    <cellStyle name="20% - Cor2 17 2" xfId="4255" xr:uid="{00000000-0005-0000-0000-000059000000}"/>
    <cellStyle name="20% - Cor2 17 2 2" xfId="8655" xr:uid="{00000000-0005-0000-0000-000059000000}"/>
    <cellStyle name="20% - Cor2 17 2 2 2" xfId="17477" xr:uid="{00000000-0005-0000-0000-000059000000}"/>
    <cellStyle name="20% - Cor2 17 2 2 3" xfId="26855" xr:uid="{44A7E1F9-DD15-451D-9818-E9C8FB47D706}"/>
    <cellStyle name="20% - Cor2 17 2 2 4" xfId="40811" xr:uid="{D79885DC-68DA-40F6-92B7-1120881FC069}"/>
    <cellStyle name="20% - Cor2 17 2 3" xfId="13124" xr:uid="{00000000-0005-0000-0000-000059000000}"/>
    <cellStyle name="20% - Cor2 17 2 3 2" xfId="29937" xr:uid="{E80AF0A5-D061-473C-AD23-B5ADD03A7DF3}"/>
    <cellStyle name="20% - Cor2 17 2 3 3" xfId="43811" xr:uid="{B01F0234-45A3-4FA8-B267-899AB7FB05C8}"/>
    <cellStyle name="20% - Cor2 17 2 4" xfId="32529" xr:uid="{601CB7A8-55ED-44C7-906F-D81ACDEEFCA7}"/>
    <cellStyle name="20% - Cor2 17 2 4 2" xfId="46396" xr:uid="{7B1BB55C-E61C-45C5-9CD7-CBD8773D1644}"/>
    <cellStyle name="20% - Cor2 17 2 5" xfId="22597" xr:uid="{88CB3CF5-2045-4066-B038-F20457186F43}"/>
    <cellStyle name="20% - Cor2 17 2 6" xfId="36568" xr:uid="{064BA028-0BD8-4A9E-A5CB-D8B4418F5DA1}"/>
    <cellStyle name="20% - Cor2 17 3" xfId="6766" xr:uid="{00000000-0005-0000-0000-000059000000}"/>
    <cellStyle name="20% - Cor2 17 3 2" xfId="15592" xr:uid="{00000000-0005-0000-0000-000059000000}"/>
    <cellStyle name="20% - Cor2 17 3 3" xfId="25018" xr:uid="{7C744D94-9FA4-4943-9530-1C6275D8BDDD}"/>
    <cellStyle name="20% - Cor2 17 3 4" xfId="38970" xr:uid="{4C352C04-5CBD-45AD-9EAE-9288890C42D1}"/>
    <cellStyle name="20% - Cor2 17 4" xfId="11229" xr:uid="{00000000-0005-0000-0000-000059000000}"/>
    <cellStyle name="20% - Cor2 17 4 2" xfId="28749" xr:uid="{6E58E8FB-4023-4F6A-A8EA-C63109D98A9B}"/>
    <cellStyle name="20% - Cor2 17 4 3" xfId="42630" xr:uid="{58CE99CB-2558-43EF-AA05-FCC5D391F4AC}"/>
    <cellStyle name="20% - Cor2 17 5" xfId="31351" xr:uid="{9821CA3A-ADE5-40C2-9512-535B93184697}"/>
    <cellStyle name="20% - Cor2 17 5 2" xfId="45218" xr:uid="{404831D4-0F29-44F1-B929-4404FC3B96D5}"/>
    <cellStyle name="20% - Cor2 17 6" xfId="20699" xr:uid="{D5C95160-595C-4485-85FC-0898DC7F4F34}"/>
    <cellStyle name="20% - Cor2 17 7" xfId="34733" xr:uid="{9136CC5B-1E10-48BF-A0E0-65B9648A09E3}"/>
    <cellStyle name="20% - Cor2 18" xfId="2198" xr:uid="{00000000-0005-0000-0000-00005A000000}"/>
    <cellStyle name="20% - Cor2 18 2" xfId="4256" xr:uid="{00000000-0005-0000-0000-00005A000000}"/>
    <cellStyle name="20% - Cor2 18 2 2" xfId="8656" xr:uid="{00000000-0005-0000-0000-00005A000000}"/>
    <cellStyle name="20% - Cor2 18 2 2 2" xfId="17478" xr:uid="{00000000-0005-0000-0000-00005A000000}"/>
    <cellStyle name="20% - Cor2 18 2 2 3" xfId="26856" xr:uid="{813C9D7F-3046-49F3-BFA6-25362EC3F4C3}"/>
    <cellStyle name="20% - Cor2 18 2 2 4" xfId="40812" xr:uid="{308B8016-845B-4842-9219-39BE84D1AEFF}"/>
    <cellStyle name="20% - Cor2 18 2 3" xfId="13125" xr:uid="{00000000-0005-0000-0000-00005A000000}"/>
    <cellStyle name="20% - Cor2 18 2 3 2" xfId="29938" xr:uid="{505D6493-232B-4445-88EB-C00ED99018EB}"/>
    <cellStyle name="20% - Cor2 18 2 3 3" xfId="43812" xr:uid="{D6AEF956-3A9B-4B4F-9335-F252A0E153C6}"/>
    <cellStyle name="20% - Cor2 18 2 4" xfId="32530" xr:uid="{D120569B-40DE-44D0-B151-6C2525401E6C}"/>
    <cellStyle name="20% - Cor2 18 2 4 2" xfId="46397" xr:uid="{03F18618-8BE4-4FC7-8434-10A3E123F493}"/>
    <cellStyle name="20% - Cor2 18 2 5" xfId="22598" xr:uid="{0483273A-F45A-48E7-9C43-8AF52307F831}"/>
    <cellStyle name="20% - Cor2 18 2 6" xfId="36569" xr:uid="{92A03F90-7C06-4DD8-AB4E-62A6C0B65C72}"/>
    <cellStyle name="20% - Cor2 18 3" xfId="6767" xr:uid="{00000000-0005-0000-0000-00005A000000}"/>
    <cellStyle name="20% - Cor2 18 3 2" xfId="15593" xr:uid="{00000000-0005-0000-0000-00005A000000}"/>
    <cellStyle name="20% - Cor2 18 3 3" xfId="25019" xr:uid="{DB0E509D-2E95-457A-B0E1-EA7A05EDD431}"/>
    <cellStyle name="20% - Cor2 18 3 4" xfId="38971" xr:uid="{5CCBAF40-F380-4D48-8EEA-7A4BE694CE24}"/>
    <cellStyle name="20% - Cor2 18 4" xfId="11230" xr:uid="{00000000-0005-0000-0000-00005A000000}"/>
    <cellStyle name="20% - Cor2 18 4 2" xfId="28750" xr:uid="{38EAB670-A722-45C5-A3EB-4D2A413B190D}"/>
    <cellStyle name="20% - Cor2 18 4 3" xfId="42631" xr:uid="{D8E6A2DF-6625-424E-B3C1-2B0C5BD118C9}"/>
    <cellStyle name="20% - Cor2 18 5" xfId="31352" xr:uid="{80E43DE2-6144-407D-9613-388881669389}"/>
    <cellStyle name="20% - Cor2 18 5 2" xfId="45219" xr:uid="{67A64A2C-9DAB-4C9D-8CAC-ADBD0906DA55}"/>
    <cellStyle name="20% - Cor2 18 6" xfId="20700" xr:uid="{A59E950A-DEE3-4A3D-8F78-340F9BB4E20F}"/>
    <cellStyle name="20% - Cor2 18 7" xfId="34734" xr:uid="{33EDDC07-0240-4E1B-BA28-86615119EDD7}"/>
    <cellStyle name="20% - Cor2 19" xfId="2199" xr:uid="{00000000-0005-0000-0000-00005B000000}"/>
    <cellStyle name="20% - Cor2 2" xfId="132" xr:uid="{00000000-0005-0000-0000-000035000000}"/>
    <cellStyle name="20% - Cor2 2 10" xfId="33850" xr:uid="{BC7AEFB1-840D-41C5-A1C9-4BC40DEC7782}"/>
    <cellStyle name="20% - Cor2 2 2" xfId="145" xr:uid="{00000000-0005-0000-0000-000036000000}"/>
    <cellStyle name="20% - Cor2 2 2 2" xfId="2201" xr:uid="{00000000-0005-0000-0000-00005D000000}"/>
    <cellStyle name="20% - Cor2 2 2 2 2" xfId="4258" xr:uid="{00000000-0005-0000-0000-00005D000000}"/>
    <cellStyle name="20% - Cor2 2 2 2 2 2" xfId="8658" xr:uid="{00000000-0005-0000-0000-00005D000000}"/>
    <cellStyle name="20% - Cor2 2 2 2 2 2 2" xfId="17480" xr:uid="{00000000-0005-0000-0000-00005D000000}"/>
    <cellStyle name="20% - Cor2 2 2 2 2 2 3" xfId="26858" xr:uid="{8FB1D9A2-0599-4D42-AF5A-C8DD6EF161AC}"/>
    <cellStyle name="20% - Cor2 2 2 2 2 2 4" xfId="40814" xr:uid="{52217196-9544-4DDC-8C76-C08A1A7C830F}"/>
    <cellStyle name="20% - Cor2 2 2 2 2 3" xfId="13127" xr:uid="{00000000-0005-0000-0000-00005D000000}"/>
    <cellStyle name="20% - Cor2 2 2 2 2 4" xfId="22600" xr:uid="{0C74B45A-43CE-4B7C-9831-727BEB29C4A7}"/>
    <cellStyle name="20% - Cor2 2 2 2 2 5" xfId="36571" xr:uid="{45506609-C270-47C5-BCE9-204D6E0C4ED9}"/>
    <cellStyle name="20% - Cor2 2 2 2 3" xfId="6769" xr:uid="{00000000-0005-0000-0000-00005D000000}"/>
    <cellStyle name="20% - Cor2 2 2 2 3 2" xfId="15595" xr:uid="{00000000-0005-0000-0000-00005D000000}"/>
    <cellStyle name="20% - Cor2 2 2 2 3 3" xfId="25021" xr:uid="{0383D64F-EA83-4817-8F72-421D0B4C00F3}"/>
    <cellStyle name="20% - Cor2 2 2 2 3 4" xfId="38973" xr:uid="{0F6C491C-19D1-4200-9472-D9CA1C0529F3}"/>
    <cellStyle name="20% - Cor2 2 2 2 4" xfId="11232" xr:uid="{00000000-0005-0000-0000-00005D000000}"/>
    <cellStyle name="20% - Cor2 2 2 2 4 2" xfId="28752" xr:uid="{7E44305F-AA67-4257-812C-C11D03208896}"/>
    <cellStyle name="20% - Cor2 2 2 2 4 3" xfId="42633" xr:uid="{EDC7A5DF-8C8F-47A9-AC22-244A84AED381}"/>
    <cellStyle name="20% - Cor2 2 2 2 5" xfId="31354" xr:uid="{7C7AC74B-30B6-44AD-92CA-DDF977C9D841}"/>
    <cellStyle name="20% - Cor2 2 2 2 5 2" xfId="45221" xr:uid="{34E7A7D4-2B1E-4613-9FBB-0B49F6AE7594}"/>
    <cellStyle name="20% - Cor2 2 2 2 6" xfId="20702" xr:uid="{2471826E-027C-431D-9C3F-92944A21CFC0}"/>
    <cellStyle name="20% - Cor2 2 2 2 7" xfId="34736" xr:uid="{78965FA5-E3ED-4980-A932-D4EE277D701A}"/>
    <cellStyle name="20% - Cor2 2 2 3" xfId="1727" xr:uid="{00000000-0005-0000-0000-000012000000}"/>
    <cellStyle name="20% - Cor2 2 2 3 2" xfId="6529" xr:uid="{00000000-0005-0000-0000-000012000000}"/>
    <cellStyle name="20% - Cor2 2 2 3 2 2" xfId="15360" xr:uid="{00000000-0005-0000-0000-000012000000}"/>
    <cellStyle name="20% - Cor2 2 2 3 2 3" xfId="24795" xr:uid="{DF6103C3-9A02-4F69-8E8E-CA91EDE01A82}"/>
    <cellStyle name="20% - Cor2 2 2 3 2 4" xfId="38749" xr:uid="{90B07C79-9AA3-4C61-AC2F-88E98B58D27F}"/>
    <cellStyle name="20% - Cor2 2 2 3 3" xfId="10974" xr:uid="{00000000-0005-0000-0000-000012000000}"/>
    <cellStyle name="20% - Cor2 2 2 3 3 2" xfId="29940" xr:uid="{3891CFF0-97C5-4C25-B63F-32552FB39011}"/>
    <cellStyle name="20% - Cor2 2 2 3 3 3" xfId="43814" xr:uid="{C960C372-5906-497B-8B1C-17563C736412}"/>
    <cellStyle name="20% - Cor2 2 2 3 4" xfId="32532" xr:uid="{F6EEDFE9-8696-40AA-8CDB-D782FBE24ADA}"/>
    <cellStyle name="20% - Cor2 2 2 3 4 2" xfId="46399" xr:uid="{3B3A8E47-50AF-4D1B-BE29-D1D626DF3A20}"/>
    <cellStyle name="20% - Cor2 2 2 3 5" xfId="20384" xr:uid="{64B15C53-D99C-4A71-936A-116CC30CB26F}"/>
    <cellStyle name="20% - Cor2 2 2 3 6" xfId="34513" xr:uid="{F9C4053B-35FC-471D-99E2-88DD9D438767}"/>
    <cellStyle name="20% - Cor2 2 2 4" xfId="4013" xr:uid="{00000000-0005-0000-0000-000012000000}"/>
    <cellStyle name="20% - Cor2 2 2 4 2" xfId="8417" xr:uid="{00000000-0005-0000-0000-000012000000}"/>
    <cellStyle name="20% - Cor2 2 2 4 2 2" xfId="17239" xr:uid="{00000000-0005-0000-0000-000012000000}"/>
    <cellStyle name="20% - Cor2 2 2 4 2 3" xfId="26620" xr:uid="{99A73A1A-9D0E-4D99-A0E7-8FF609C355DB}"/>
    <cellStyle name="20% - Cor2 2 2 4 2 4" xfId="40574" xr:uid="{33B2ADB6-BAD9-431A-A3CD-77FFC619119E}"/>
    <cellStyle name="20% - Cor2 2 2 4 3" xfId="12888" xr:uid="{00000000-0005-0000-0000-000012000000}"/>
    <cellStyle name="20% - Cor2 2 2 4 4" xfId="22360" xr:uid="{52502233-C06C-4B90-B539-5E029AE6401C}"/>
    <cellStyle name="20% - Cor2 2 2 4 5" xfId="36333" xr:uid="{18984BF3-A8FB-44A0-A6F7-92444609AF8B}"/>
    <cellStyle name="20% - Cor2 2 2 5" xfId="28441" xr:uid="{D2A201FA-C0A5-4A28-91A0-00FB27CF6232}"/>
    <cellStyle name="20% - Cor2 2 2 5 2" xfId="42411" xr:uid="{27AF0F49-4894-4A32-813F-55B9CA74CA9A}"/>
    <cellStyle name="20% - Cor2 2 2 6" xfId="31134" xr:uid="{C78EBBEE-865E-4FB3-A3BB-E349B09F1A8A}"/>
    <cellStyle name="20% - Cor2 2 2 6 2" xfId="44983" xr:uid="{324D06C2-4DD7-47DF-9323-C2557F1B42B1}"/>
    <cellStyle name="20% - Cor2 2 3" xfId="2200" xr:uid="{00000000-0005-0000-0000-00005C000000}"/>
    <cellStyle name="20% - Cor2 2 3 2" xfId="4257" xr:uid="{00000000-0005-0000-0000-00005C000000}"/>
    <cellStyle name="20% - Cor2 2 3 2 2" xfId="8657" xr:uid="{00000000-0005-0000-0000-00005C000000}"/>
    <cellStyle name="20% - Cor2 2 3 2 2 2" xfId="17479" xr:uid="{00000000-0005-0000-0000-00005C000000}"/>
    <cellStyle name="20% - Cor2 2 3 2 2 3" xfId="26857" xr:uid="{0C70BD3D-7206-47C0-BA6E-8E87218DD942}"/>
    <cellStyle name="20% - Cor2 2 3 2 2 4" xfId="40813" xr:uid="{977B53C2-1A5E-43E8-92FC-384134C7B36D}"/>
    <cellStyle name="20% - Cor2 2 3 2 3" xfId="13126" xr:uid="{00000000-0005-0000-0000-00005C000000}"/>
    <cellStyle name="20% - Cor2 2 3 2 4" xfId="22599" xr:uid="{20B15D48-D06E-46BD-8CD3-367BBBA65A10}"/>
    <cellStyle name="20% - Cor2 2 3 2 5" xfId="36570" xr:uid="{6F24E9DA-C04B-4F79-9DDD-75AC5E53FB42}"/>
    <cellStyle name="20% - Cor2 2 3 3" xfId="6768" xr:uid="{00000000-0005-0000-0000-00005C000000}"/>
    <cellStyle name="20% - Cor2 2 3 3 2" xfId="15594" xr:uid="{00000000-0005-0000-0000-00005C000000}"/>
    <cellStyle name="20% - Cor2 2 3 3 3" xfId="25020" xr:uid="{02C2BFF2-1677-465A-B1DE-A012735B26F4}"/>
    <cellStyle name="20% - Cor2 2 3 3 4" xfId="38972" xr:uid="{0FF37D26-3812-436D-AAF6-8C1403B48F00}"/>
    <cellStyle name="20% - Cor2 2 3 4" xfId="11231" xr:uid="{00000000-0005-0000-0000-00005C000000}"/>
    <cellStyle name="20% - Cor2 2 3 4 2" xfId="28751" xr:uid="{F8C95603-4BCD-4A2F-BAAB-C7EE462F9919}"/>
    <cellStyle name="20% - Cor2 2 3 4 3" xfId="42632" xr:uid="{309A754D-F41E-45F6-96D1-E8CC9FF2F846}"/>
    <cellStyle name="20% - Cor2 2 3 5" xfId="31353" xr:uid="{6001E82F-D565-4D3C-B576-7238254A3B5E}"/>
    <cellStyle name="20% - Cor2 2 3 5 2" xfId="45220" xr:uid="{21A8D200-87A4-446C-8B95-CB8584916605}"/>
    <cellStyle name="20% - Cor2 2 3 6" xfId="20701" xr:uid="{91B74571-A7FD-4C07-B3FD-68DBC46D34AD}"/>
    <cellStyle name="20% - Cor2 2 3 7" xfId="34735" xr:uid="{C44A0D8E-5425-4B71-85F4-F741D81DA2AA}"/>
    <cellStyle name="20% - Cor2 2 4" xfId="1633" xr:uid="{00000000-0005-0000-0000-000011000000}"/>
    <cellStyle name="20% - Cor2 2 4 2" xfId="6451" xr:uid="{00000000-0005-0000-0000-000011000000}"/>
    <cellStyle name="20% - Cor2 2 4 2 2" xfId="15282" xr:uid="{00000000-0005-0000-0000-000011000000}"/>
    <cellStyle name="20% - Cor2 2 4 2 3" xfId="24717" xr:uid="{DFC2C939-81E2-4759-A74A-180EC4723116}"/>
    <cellStyle name="20% - Cor2 2 4 2 4" xfId="38671" xr:uid="{FA197040-8D63-4006-8C9E-DF038DFFCB8D}"/>
    <cellStyle name="20% - Cor2 2 4 3" xfId="10892" xr:uid="{00000000-0005-0000-0000-000011000000}"/>
    <cellStyle name="20% - Cor2 2 4 3 2" xfId="29939" xr:uid="{4A76CAFB-25F7-4D89-AD28-4D361E837954}"/>
    <cellStyle name="20% - Cor2 2 4 3 3" xfId="43813" xr:uid="{DB6C25DF-A2A6-453A-9BA3-19019CA9A6DB}"/>
    <cellStyle name="20% - Cor2 2 4 4" xfId="32531" xr:uid="{F72C7197-6598-44C8-AFB6-E886567DAFD2}"/>
    <cellStyle name="20% - Cor2 2 4 4 2" xfId="46398" xr:uid="{9496B42F-C38A-4972-8C8E-E4B892D27D25}"/>
    <cellStyle name="20% - Cor2 2 4 5" xfId="20306" xr:uid="{730339DA-5F18-4E85-9CD1-9A1C17BC093F}"/>
    <cellStyle name="20% - Cor2 2 4 6" xfId="34435" xr:uid="{CB559EAA-2926-41F2-A73A-E5C942E503BF}"/>
    <cellStyle name="20% - Cor2 2 5" xfId="3932" xr:uid="{00000000-0005-0000-0000-000011000000}"/>
    <cellStyle name="20% - Cor2 2 5 2" xfId="8338" xr:uid="{00000000-0005-0000-0000-000011000000}"/>
    <cellStyle name="20% - Cor2 2 5 2 2" xfId="17160" xr:uid="{00000000-0005-0000-0000-000011000000}"/>
    <cellStyle name="20% - Cor2 2 5 2 3" xfId="26541" xr:uid="{96C11F59-8E19-4FA5-922A-FFAD0735033D}"/>
    <cellStyle name="20% - Cor2 2 5 2 4" xfId="40495" xr:uid="{E3D79C30-CAF7-4C9E-8514-C97C2CD65CB7}"/>
    <cellStyle name="20% - Cor2 2 5 3" xfId="12809" xr:uid="{00000000-0005-0000-0000-000011000000}"/>
    <cellStyle name="20% - Cor2 2 5 4" xfId="22281" xr:uid="{3E2D0190-AFAE-4EC4-ABE4-506734DB9BAA}"/>
    <cellStyle name="20% - Cor2 2 5 5" xfId="36254" xr:uid="{1BE754EB-BE5F-465C-A712-CD372D29F207}"/>
    <cellStyle name="20% - Cor2 2 6" xfId="5827" xr:uid="{00000000-0005-0000-0000-000035000000}"/>
    <cellStyle name="20% - Cor2 2 6 2" xfId="14668" xr:uid="{00000000-0005-0000-0000-000035000000}"/>
    <cellStyle name="20% - Cor2 2 6 3" xfId="24141" xr:uid="{2324D2C7-778F-471D-BD80-AB9C05CB100A}"/>
    <cellStyle name="20% - Cor2 2 6 4" xfId="38095" xr:uid="{31C29939-6ED2-4DC2-A948-7D07ECA20925}"/>
    <cellStyle name="20% - Cor2 2 7" xfId="10206" xr:uid="{00000000-0005-0000-0000-000035000000}"/>
    <cellStyle name="20% - Cor2 2 7 2" xfId="28363" xr:uid="{B955159B-0975-4CAF-9364-E2207E500604}"/>
    <cellStyle name="20% - Cor2 2 7 3" xfId="42333" xr:uid="{87D9AD33-D116-40A3-85C6-2978C6D0F568}"/>
    <cellStyle name="20% - Cor2 2 8" xfId="31056" xr:uid="{B1F10C37-E3AB-4FC4-9111-29C6B548347C}"/>
    <cellStyle name="20% - Cor2 2 8 2" xfId="44905" xr:uid="{FB51319C-D46E-4748-9CBC-B1DF6F276461}"/>
    <cellStyle name="20% - Cor2 2 9" xfId="19675" xr:uid="{4B8B0885-37B1-45E1-9F2F-1698B133A7B2}"/>
    <cellStyle name="20% - Cor2 20" xfId="2202" xr:uid="{00000000-0005-0000-0000-00005E000000}"/>
    <cellStyle name="20% - Cor2 20 2" xfId="4259" xr:uid="{00000000-0005-0000-0000-00005E000000}"/>
    <cellStyle name="20% - Cor2 20 2 2" xfId="8659" xr:uid="{00000000-0005-0000-0000-00005E000000}"/>
    <cellStyle name="20% - Cor2 20 2 2 2" xfId="17481" xr:uid="{00000000-0005-0000-0000-00005E000000}"/>
    <cellStyle name="20% - Cor2 20 2 2 3" xfId="26859" xr:uid="{53B0489D-C05C-48F2-B8E5-FC892EEB6C6F}"/>
    <cellStyle name="20% - Cor2 20 2 2 4" xfId="40815" xr:uid="{59465F2C-6938-4396-9C90-F868A8F6BEB1}"/>
    <cellStyle name="20% - Cor2 20 2 3" xfId="13128" xr:uid="{00000000-0005-0000-0000-00005E000000}"/>
    <cellStyle name="20% - Cor2 20 2 3 2" xfId="29941" xr:uid="{01180F72-DD84-4BC3-9261-A27C6F751C98}"/>
    <cellStyle name="20% - Cor2 20 2 3 3" xfId="43815" xr:uid="{FBE261A7-4917-4235-833F-06FC98D4C65B}"/>
    <cellStyle name="20% - Cor2 20 2 4" xfId="32533" xr:uid="{0734201B-D3F3-4696-B9DB-5E986AAA06A5}"/>
    <cellStyle name="20% - Cor2 20 2 4 2" xfId="46400" xr:uid="{119E51CD-2686-421E-ACBD-8F62BD17BC96}"/>
    <cellStyle name="20% - Cor2 20 2 5" xfId="22601" xr:uid="{E8D1FCE4-20C9-4FEC-B3A3-0C31564277FE}"/>
    <cellStyle name="20% - Cor2 20 2 6" xfId="36572" xr:uid="{43C9F449-1988-408A-96F2-99CB678775D4}"/>
    <cellStyle name="20% - Cor2 20 3" xfId="6770" xr:uid="{00000000-0005-0000-0000-00005E000000}"/>
    <cellStyle name="20% - Cor2 20 3 2" xfId="15596" xr:uid="{00000000-0005-0000-0000-00005E000000}"/>
    <cellStyle name="20% - Cor2 20 3 3" xfId="25022" xr:uid="{E9558BFA-9FBB-406D-94F2-E74A2F052D37}"/>
    <cellStyle name="20% - Cor2 20 3 4" xfId="38974" xr:uid="{6AB45081-6717-4291-8741-740A36FAF7C1}"/>
    <cellStyle name="20% - Cor2 20 4" xfId="11233" xr:uid="{00000000-0005-0000-0000-00005E000000}"/>
    <cellStyle name="20% - Cor2 20 4 2" xfId="28753" xr:uid="{2A64D149-47CA-488D-BAB0-F23B64C5E5A9}"/>
    <cellStyle name="20% - Cor2 20 4 3" xfId="42634" xr:uid="{195A81F7-B17E-4330-9495-7E1C7C0BF9BD}"/>
    <cellStyle name="20% - Cor2 20 5" xfId="31355" xr:uid="{F2A6DFDB-BC86-4BD4-87D4-2F980177863A}"/>
    <cellStyle name="20% - Cor2 20 5 2" xfId="45222" xr:uid="{B2887C73-3DD5-4A55-8E93-99537CC3723F}"/>
    <cellStyle name="20% - Cor2 20 6" xfId="20703" xr:uid="{AEFA60E8-DEEE-48EE-B829-9EB40ACE5588}"/>
    <cellStyle name="20% - Cor2 20 7" xfId="34737" xr:uid="{EBB2C39A-DC7D-4E16-BD73-53E0091201CD}"/>
    <cellStyle name="20% - Cor2 21" xfId="2203" xr:uid="{00000000-0005-0000-0000-00005F000000}"/>
    <cellStyle name="20% - Cor2 21 2" xfId="4260" xr:uid="{00000000-0005-0000-0000-00005F000000}"/>
    <cellStyle name="20% - Cor2 21 2 2" xfId="8660" xr:uid="{00000000-0005-0000-0000-00005F000000}"/>
    <cellStyle name="20% - Cor2 21 2 2 2" xfId="17482" xr:uid="{00000000-0005-0000-0000-00005F000000}"/>
    <cellStyle name="20% - Cor2 21 2 2 3" xfId="26860" xr:uid="{A5B0FCBB-5B4C-47A4-8BF6-56CA0F9C8AFA}"/>
    <cellStyle name="20% - Cor2 21 2 2 4" xfId="40816" xr:uid="{9A52F07E-4D14-4BC7-BCA3-553554BD3BFA}"/>
    <cellStyle name="20% - Cor2 21 2 3" xfId="13129" xr:uid="{00000000-0005-0000-0000-00005F000000}"/>
    <cellStyle name="20% - Cor2 21 2 3 2" xfId="29942" xr:uid="{ECDBD35B-B02D-491B-9D79-90F5A8BA8669}"/>
    <cellStyle name="20% - Cor2 21 2 3 3" xfId="43816" xr:uid="{06C9CED1-AB3E-4050-B285-F0707706A4E8}"/>
    <cellStyle name="20% - Cor2 21 2 4" xfId="32534" xr:uid="{C101235C-02B3-43A0-B696-712D08127E97}"/>
    <cellStyle name="20% - Cor2 21 2 4 2" xfId="46401" xr:uid="{5305EA6A-7641-4FC6-9CE4-8ED154B3E830}"/>
    <cellStyle name="20% - Cor2 21 2 5" xfId="22602" xr:uid="{D98B8D43-4BDE-4407-A619-D8E8A1286222}"/>
    <cellStyle name="20% - Cor2 21 2 6" xfId="36573" xr:uid="{11ACDF89-3ADF-4333-8979-BD523AF2F3A9}"/>
    <cellStyle name="20% - Cor2 21 3" xfId="6771" xr:uid="{00000000-0005-0000-0000-00005F000000}"/>
    <cellStyle name="20% - Cor2 21 3 2" xfId="15597" xr:uid="{00000000-0005-0000-0000-00005F000000}"/>
    <cellStyle name="20% - Cor2 21 3 3" xfId="25023" xr:uid="{3AB13E99-1FD1-4FE5-9302-9A438994E92B}"/>
    <cellStyle name="20% - Cor2 21 3 4" xfId="38975" xr:uid="{F0AEB454-1F6B-4D13-82EE-1106A0F98BA9}"/>
    <cellStyle name="20% - Cor2 21 4" xfId="11234" xr:uid="{00000000-0005-0000-0000-00005F000000}"/>
    <cellStyle name="20% - Cor2 21 4 2" xfId="28754" xr:uid="{11FF8F22-A4C7-42CA-86CE-C9BF53E6BDD7}"/>
    <cellStyle name="20% - Cor2 21 4 3" xfId="42635" xr:uid="{E07A9EBD-3C30-4F20-8383-A610E2111DFF}"/>
    <cellStyle name="20% - Cor2 21 5" xfId="31356" xr:uid="{E93595E5-E8B4-4F09-9D37-F03D03372A3C}"/>
    <cellStyle name="20% - Cor2 21 5 2" xfId="45223" xr:uid="{E1D6AB9C-EEA3-43B9-8B4B-DD6B221C8A98}"/>
    <cellStyle name="20% - Cor2 21 6" xfId="20704" xr:uid="{553985FD-A50E-456A-B30C-30F3AD63AFDF}"/>
    <cellStyle name="20% - Cor2 21 7" xfId="34738" xr:uid="{A656D6EC-B064-44D3-A534-B8277AF7B612}"/>
    <cellStyle name="20% - Cor2 22" xfId="2204" xr:uid="{00000000-0005-0000-0000-000060000000}"/>
    <cellStyle name="20% - Cor2 22 2" xfId="4261" xr:uid="{00000000-0005-0000-0000-000060000000}"/>
    <cellStyle name="20% - Cor2 22 2 2" xfId="8661" xr:uid="{00000000-0005-0000-0000-000060000000}"/>
    <cellStyle name="20% - Cor2 22 2 2 2" xfId="17483" xr:uid="{00000000-0005-0000-0000-000060000000}"/>
    <cellStyle name="20% - Cor2 22 2 2 3" xfId="26861" xr:uid="{4AE433D5-2BBB-491B-9D73-EA7AD3749FEF}"/>
    <cellStyle name="20% - Cor2 22 2 2 4" xfId="40817" xr:uid="{4CBE6543-09C8-4539-9BE0-73B3E22385C4}"/>
    <cellStyle name="20% - Cor2 22 2 3" xfId="13130" xr:uid="{00000000-0005-0000-0000-000060000000}"/>
    <cellStyle name="20% - Cor2 22 2 3 2" xfId="29943" xr:uid="{9CEEA944-D695-4AAE-93FD-CF949F2F7A5D}"/>
    <cellStyle name="20% - Cor2 22 2 3 3" xfId="43817" xr:uid="{D1BC35B6-C345-4E6C-B158-40AEF9B13EA5}"/>
    <cellStyle name="20% - Cor2 22 2 4" xfId="32535" xr:uid="{3E71B0A4-D958-4807-969C-E2873706C4F8}"/>
    <cellStyle name="20% - Cor2 22 2 4 2" xfId="46402" xr:uid="{617FC1B7-9066-4E98-9A65-3182AFCB751C}"/>
    <cellStyle name="20% - Cor2 22 2 5" xfId="22603" xr:uid="{9B8DF08A-E7A0-4B36-AE2E-A168D797BD31}"/>
    <cellStyle name="20% - Cor2 22 2 6" xfId="36574" xr:uid="{0BAAF54D-182B-410E-A023-6BFD12B4E8A6}"/>
    <cellStyle name="20% - Cor2 22 3" xfId="6772" xr:uid="{00000000-0005-0000-0000-000060000000}"/>
    <cellStyle name="20% - Cor2 22 3 2" xfId="15598" xr:uid="{00000000-0005-0000-0000-000060000000}"/>
    <cellStyle name="20% - Cor2 22 3 3" xfId="25024" xr:uid="{0B936C58-2C93-4428-BD83-DE2FD99839B9}"/>
    <cellStyle name="20% - Cor2 22 3 4" xfId="38976" xr:uid="{B845C3A2-80B2-4880-802B-E1C6E0A7A27B}"/>
    <cellStyle name="20% - Cor2 22 4" xfId="11235" xr:uid="{00000000-0005-0000-0000-000060000000}"/>
    <cellStyle name="20% - Cor2 22 4 2" xfId="28755" xr:uid="{0F3AAF51-E5E9-4493-8E07-1123F64F6904}"/>
    <cellStyle name="20% - Cor2 22 4 3" xfId="42636" xr:uid="{078B36B3-3743-4CAA-BA12-AAEF3FEDED4B}"/>
    <cellStyle name="20% - Cor2 22 5" xfId="31357" xr:uid="{CD1B9484-945A-4617-8F17-DF0362B86962}"/>
    <cellStyle name="20% - Cor2 22 5 2" xfId="45224" xr:uid="{6835B785-629E-4D3C-8696-0BEC5E8D90B9}"/>
    <cellStyle name="20% - Cor2 22 6" xfId="20705" xr:uid="{79C71917-03BB-4874-89F8-9DB1C3ECE5F1}"/>
    <cellStyle name="20% - Cor2 22 7" xfId="34739" xr:uid="{E16678AF-9B02-4493-96D5-5E57C050FC98}"/>
    <cellStyle name="20% - Cor2 23" xfId="2205" xr:uid="{00000000-0005-0000-0000-000061000000}"/>
    <cellStyle name="20% - Cor2 23 2" xfId="4262" xr:uid="{00000000-0005-0000-0000-000061000000}"/>
    <cellStyle name="20% - Cor2 23 2 2" xfId="8662" xr:uid="{00000000-0005-0000-0000-000061000000}"/>
    <cellStyle name="20% - Cor2 23 2 2 2" xfId="17484" xr:uid="{00000000-0005-0000-0000-000061000000}"/>
    <cellStyle name="20% - Cor2 23 2 2 3" xfId="26862" xr:uid="{4D1CB922-A5F1-4967-A35E-1EC68CA903F3}"/>
    <cellStyle name="20% - Cor2 23 2 2 4" xfId="40818" xr:uid="{518108E8-CFE4-41B4-92FA-DBE13415438A}"/>
    <cellStyle name="20% - Cor2 23 2 3" xfId="13131" xr:uid="{00000000-0005-0000-0000-000061000000}"/>
    <cellStyle name="20% - Cor2 23 2 3 2" xfId="29944" xr:uid="{393CB8F1-265F-4DBC-8A24-3DFE1CA4C25F}"/>
    <cellStyle name="20% - Cor2 23 2 3 3" xfId="43818" xr:uid="{1B3B3821-8DDC-43AE-9EE9-F5CA22547A91}"/>
    <cellStyle name="20% - Cor2 23 2 4" xfId="32536" xr:uid="{C6512A66-C3C9-4F7B-80B6-2DA41FEE90C9}"/>
    <cellStyle name="20% - Cor2 23 2 4 2" xfId="46403" xr:uid="{64D8D2C7-A5B2-45EA-A89A-F59EDE8C1DA7}"/>
    <cellStyle name="20% - Cor2 23 2 5" xfId="22604" xr:uid="{694D8F49-D5CE-49D0-8DE7-C5096FDC14D9}"/>
    <cellStyle name="20% - Cor2 23 2 6" xfId="36575" xr:uid="{81E85BCF-2A11-4847-BE52-BB28CB28B884}"/>
    <cellStyle name="20% - Cor2 23 3" xfId="6773" xr:uid="{00000000-0005-0000-0000-000061000000}"/>
    <cellStyle name="20% - Cor2 23 3 2" xfId="15599" xr:uid="{00000000-0005-0000-0000-000061000000}"/>
    <cellStyle name="20% - Cor2 23 3 3" xfId="25025" xr:uid="{BCA38B1C-3D36-441E-979B-48BF51456638}"/>
    <cellStyle name="20% - Cor2 23 3 4" xfId="38977" xr:uid="{22B2EC44-6F57-4727-86C8-3F8A6BE2831B}"/>
    <cellStyle name="20% - Cor2 23 4" xfId="11236" xr:uid="{00000000-0005-0000-0000-000061000000}"/>
    <cellStyle name="20% - Cor2 23 4 2" xfId="28756" xr:uid="{EFE0AE28-E4D5-4EEA-B017-8727BFBD3F59}"/>
    <cellStyle name="20% - Cor2 23 4 3" xfId="42637" xr:uid="{2BDF48B0-5830-4C0D-AEEF-22034D394C91}"/>
    <cellStyle name="20% - Cor2 23 5" xfId="31358" xr:uid="{75CE08B1-0B29-425F-B424-DFB7EB2752FB}"/>
    <cellStyle name="20% - Cor2 23 5 2" xfId="45225" xr:uid="{1E3BD2A6-C7FD-42EA-8DE5-6978E9677340}"/>
    <cellStyle name="20% - Cor2 23 6" xfId="20706" xr:uid="{E1211345-13DC-4580-9FE4-E2B8742BC3D6}"/>
    <cellStyle name="20% - Cor2 23 7" xfId="34740" xr:uid="{8A062E65-1C26-4A6D-BE72-B514E4BED52F}"/>
    <cellStyle name="20% - Cor2 24" xfId="2206" xr:uid="{00000000-0005-0000-0000-000062000000}"/>
    <cellStyle name="20% - Cor2 24 2" xfId="4263" xr:uid="{00000000-0005-0000-0000-000062000000}"/>
    <cellStyle name="20% - Cor2 24 2 2" xfId="8663" xr:uid="{00000000-0005-0000-0000-000062000000}"/>
    <cellStyle name="20% - Cor2 24 2 2 2" xfId="17485" xr:uid="{00000000-0005-0000-0000-000062000000}"/>
    <cellStyle name="20% - Cor2 24 2 2 3" xfId="26863" xr:uid="{09A690EC-26C0-489F-A5FC-FCFB729D72E0}"/>
    <cellStyle name="20% - Cor2 24 2 2 4" xfId="40819" xr:uid="{DEEFDD3B-2671-443B-B239-E5E0E29EEC2E}"/>
    <cellStyle name="20% - Cor2 24 2 3" xfId="13132" xr:uid="{00000000-0005-0000-0000-000062000000}"/>
    <cellStyle name="20% - Cor2 24 2 3 2" xfId="29945" xr:uid="{8A2AF725-2899-491F-AEC0-C79B34B570E8}"/>
    <cellStyle name="20% - Cor2 24 2 3 3" xfId="43819" xr:uid="{D27B680B-DEBA-4DAB-9151-868DC447877A}"/>
    <cellStyle name="20% - Cor2 24 2 4" xfId="32537" xr:uid="{CE951953-D53E-4278-B245-55DF414A928C}"/>
    <cellStyle name="20% - Cor2 24 2 4 2" xfId="46404" xr:uid="{DF3A2C14-9C3E-4E3D-9933-124C64A76484}"/>
    <cellStyle name="20% - Cor2 24 2 5" xfId="22605" xr:uid="{8A611E14-68BE-4421-B77C-A951487B85C0}"/>
    <cellStyle name="20% - Cor2 24 2 6" xfId="36576" xr:uid="{2E586115-195D-4128-A1AB-91E5AE6AAED0}"/>
    <cellStyle name="20% - Cor2 24 3" xfId="6774" xr:uid="{00000000-0005-0000-0000-000062000000}"/>
    <cellStyle name="20% - Cor2 24 3 2" xfId="15600" xr:uid="{00000000-0005-0000-0000-000062000000}"/>
    <cellStyle name="20% - Cor2 24 3 3" xfId="25026" xr:uid="{9B652599-85F4-41A6-BA8C-8A03348F5DC0}"/>
    <cellStyle name="20% - Cor2 24 3 4" xfId="38978" xr:uid="{5876C519-CD45-42B6-99F1-0237E0CD8A49}"/>
    <cellStyle name="20% - Cor2 24 4" xfId="11237" xr:uid="{00000000-0005-0000-0000-000062000000}"/>
    <cellStyle name="20% - Cor2 24 4 2" xfId="28757" xr:uid="{82061325-3A77-49D1-9F63-93C2F0EABE13}"/>
    <cellStyle name="20% - Cor2 24 4 3" xfId="42638" xr:uid="{D7841E49-D5B0-4328-8647-47020E7921E6}"/>
    <cellStyle name="20% - Cor2 24 5" xfId="31359" xr:uid="{FD067FFB-BE5D-4C80-AFB4-BB13CE1FA393}"/>
    <cellStyle name="20% - Cor2 24 5 2" xfId="45226" xr:uid="{4401B6D3-903A-441C-8976-A2246B30E0B2}"/>
    <cellStyle name="20% - Cor2 24 6" xfId="20707" xr:uid="{AC0A4D1F-3DD3-4088-870A-EA16D3E536D5}"/>
    <cellStyle name="20% - Cor2 24 7" xfId="34741" xr:uid="{ACD1AFB1-9D71-4306-AC88-1EEA3F407CEE}"/>
    <cellStyle name="20% - Cor2 25" xfId="2207" xr:uid="{00000000-0005-0000-0000-000063000000}"/>
    <cellStyle name="20% - Cor2 25 2" xfId="4264" xr:uid="{00000000-0005-0000-0000-000063000000}"/>
    <cellStyle name="20% - Cor2 25 2 2" xfId="8664" xr:uid="{00000000-0005-0000-0000-000063000000}"/>
    <cellStyle name="20% - Cor2 25 2 2 2" xfId="17486" xr:uid="{00000000-0005-0000-0000-000063000000}"/>
    <cellStyle name="20% - Cor2 25 2 2 3" xfId="26864" xr:uid="{FAA76AAF-4E16-4176-9527-FCF4A53266AE}"/>
    <cellStyle name="20% - Cor2 25 2 2 4" xfId="40820" xr:uid="{9081A558-C07F-4FB7-8C5F-7A0DCEB89E67}"/>
    <cellStyle name="20% - Cor2 25 2 3" xfId="13133" xr:uid="{00000000-0005-0000-0000-000063000000}"/>
    <cellStyle name="20% - Cor2 25 2 3 2" xfId="29946" xr:uid="{B8B3E205-8CDD-4C3E-8C8F-0FFA05971FD5}"/>
    <cellStyle name="20% - Cor2 25 2 3 3" xfId="43820" xr:uid="{9DDD13AB-9F79-477C-B462-2642106B0F88}"/>
    <cellStyle name="20% - Cor2 25 2 4" xfId="32538" xr:uid="{C979CF83-7A7A-45C0-9684-F457E7D45FC5}"/>
    <cellStyle name="20% - Cor2 25 2 4 2" xfId="46405" xr:uid="{6D3D4843-6854-43D5-A6CF-55C974A1AF11}"/>
    <cellStyle name="20% - Cor2 25 2 5" xfId="22606" xr:uid="{49D96288-E5E7-4E43-9941-8319317279AB}"/>
    <cellStyle name="20% - Cor2 25 2 6" xfId="36577" xr:uid="{8C14D7D5-A689-44F7-9B64-0045838E62F9}"/>
    <cellStyle name="20% - Cor2 25 3" xfId="6775" xr:uid="{00000000-0005-0000-0000-000063000000}"/>
    <cellStyle name="20% - Cor2 25 3 2" xfId="15601" xr:uid="{00000000-0005-0000-0000-000063000000}"/>
    <cellStyle name="20% - Cor2 25 3 3" xfId="25027" xr:uid="{B44C997D-47F5-41C5-9077-9C182A6FB779}"/>
    <cellStyle name="20% - Cor2 25 3 4" xfId="38979" xr:uid="{EDB729FF-0FB7-4765-BF7A-66689FAAE3B8}"/>
    <cellStyle name="20% - Cor2 25 4" xfId="11238" xr:uid="{00000000-0005-0000-0000-000063000000}"/>
    <cellStyle name="20% - Cor2 25 4 2" xfId="28758" xr:uid="{F495605B-A074-442F-B86C-C484CE1AA97A}"/>
    <cellStyle name="20% - Cor2 25 4 3" xfId="42639" xr:uid="{7ECF2ED5-82C7-4271-9FF7-C585503F263A}"/>
    <cellStyle name="20% - Cor2 25 5" xfId="31360" xr:uid="{AECD835A-1E0E-4F91-B876-AF4516F2624A}"/>
    <cellStyle name="20% - Cor2 25 5 2" xfId="45227" xr:uid="{48692580-6B1A-4E7D-A33B-929C173F7439}"/>
    <cellStyle name="20% - Cor2 25 6" xfId="20708" xr:uid="{0EC7E302-6FFF-40DF-9826-90BCD6C57A91}"/>
    <cellStyle name="20% - Cor2 25 7" xfId="34742" xr:uid="{92C3FB4A-4CF4-4004-ABA5-B6158AFF5C33}"/>
    <cellStyle name="20% - Cor2 26" xfId="2208" xr:uid="{00000000-0005-0000-0000-000064000000}"/>
    <cellStyle name="20% - Cor2 26 2" xfId="4265" xr:uid="{00000000-0005-0000-0000-000064000000}"/>
    <cellStyle name="20% - Cor2 26 2 2" xfId="8665" xr:uid="{00000000-0005-0000-0000-000064000000}"/>
    <cellStyle name="20% - Cor2 26 2 2 2" xfId="17487" xr:uid="{00000000-0005-0000-0000-000064000000}"/>
    <cellStyle name="20% - Cor2 26 2 2 3" xfId="26865" xr:uid="{6DF983F2-B6EB-477F-BB7E-DFE90FEBAF11}"/>
    <cellStyle name="20% - Cor2 26 2 2 4" xfId="40821" xr:uid="{218CD7EE-5FFF-4D97-A4B6-A99314391E01}"/>
    <cellStyle name="20% - Cor2 26 2 3" xfId="13134" xr:uid="{00000000-0005-0000-0000-000064000000}"/>
    <cellStyle name="20% - Cor2 26 2 3 2" xfId="29947" xr:uid="{C97A0533-90F6-4900-97CD-E7A9E795A0D7}"/>
    <cellStyle name="20% - Cor2 26 2 3 3" xfId="43821" xr:uid="{E0D9AA14-8011-4425-9515-A6FCAD768130}"/>
    <cellStyle name="20% - Cor2 26 2 4" xfId="32539" xr:uid="{BCED60CA-33A1-47B3-9DF2-9759E267C4C8}"/>
    <cellStyle name="20% - Cor2 26 2 4 2" xfId="46406" xr:uid="{888DAFD2-5574-44C9-91A2-46DD26135191}"/>
    <cellStyle name="20% - Cor2 26 2 5" xfId="22607" xr:uid="{2B58914A-F4BA-4FC4-8D16-190B349C4A8C}"/>
    <cellStyle name="20% - Cor2 26 2 6" xfId="36578" xr:uid="{EB4645DA-42C8-44E1-8BA2-6CFC99D0F1CF}"/>
    <cellStyle name="20% - Cor2 26 3" xfId="6776" xr:uid="{00000000-0005-0000-0000-000064000000}"/>
    <cellStyle name="20% - Cor2 26 3 2" xfId="15602" xr:uid="{00000000-0005-0000-0000-000064000000}"/>
    <cellStyle name="20% - Cor2 26 3 3" xfId="25028" xr:uid="{BA8EBB64-B3EF-4764-84D5-840C62F5DB3C}"/>
    <cellStyle name="20% - Cor2 26 3 4" xfId="38980" xr:uid="{3BEAD80C-95B0-4F9D-9820-DA439EC0380C}"/>
    <cellStyle name="20% - Cor2 26 4" xfId="11239" xr:uid="{00000000-0005-0000-0000-000064000000}"/>
    <cellStyle name="20% - Cor2 26 4 2" xfId="28759" xr:uid="{3731EAE6-1F2F-4A64-880C-921CD7429486}"/>
    <cellStyle name="20% - Cor2 26 4 3" xfId="42640" xr:uid="{73831C8E-C4D6-492D-91AA-A74CD2AC4D86}"/>
    <cellStyle name="20% - Cor2 26 5" xfId="31361" xr:uid="{273D5979-CA0E-4488-AF11-29A6637579AB}"/>
    <cellStyle name="20% - Cor2 26 5 2" xfId="45228" xr:uid="{0E26B207-1EAD-443F-BBCC-0226EC5FD9FE}"/>
    <cellStyle name="20% - Cor2 26 6" xfId="20709" xr:uid="{2CEA9E45-6E03-4E80-94B1-A4960E34E2FE}"/>
    <cellStyle name="20% - Cor2 26 7" xfId="34743" xr:uid="{25893B4A-D433-4E8C-A643-6023255BC38B}"/>
    <cellStyle name="20% - Cor2 27" xfId="2209" xr:uid="{00000000-0005-0000-0000-000065000000}"/>
    <cellStyle name="20% - Cor2 27 2" xfId="4266" xr:uid="{00000000-0005-0000-0000-000065000000}"/>
    <cellStyle name="20% - Cor2 27 2 2" xfId="8666" xr:uid="{00000000-0005-0000-0000-000065000000}"/>
    <cellStyle name="20% - Cor2 27 2 2 2" xfId="17488" xr:uid="{00000000-0005-0000-0000-000065000000}"/>
    <cellStyle name="20% - Cor2 27 2 2 3" xfId="26866" xr:uid="{E9B37679-C3A1-464A-849D-F1517D0FDA09}"/>
    <cellStyle name="20% - Cor2 27 2 2 4" xfId="40822" xr:uid="{0864A28D-C0BE-4C88-A31E-EF88299BF746}"/>
    <cellStyle name="20% - Cor2 27 2 3" xfId="13135" xr:uid="{00000000-0005-0000-0000-000065000000}"/>
    <cellStyle name="20% - Cor2 27 2 3 2" xfId="29948" xr:uid="{F2EB297C-938F-4E56-B15B-1D10B26E8C96}"/>
    <cellStyle name="20% - Cor2 27 2 3 3" xfId="43822" xr:uid="{B8425445-1274-4954-A82C-DA70BD8AC511}"/>
    <cellStyle name="20% - Cor2 27 2 4" xfId="32540" xr:uid="{97E9215D-2D5C-4398-8C98-539E7AEA0EFE}"/>
    <cellStyle name="20% - Cor2 27 2 4 2" xfId="46407" xr:uid="{0F0D5A42-B3B5-46AD-ACAB-A3EE6EB4B743}"/>
    <cellStyle name="20% - Cor2 27 2 5" xfId="22608" xr:uid="{ACF8CF60-030F-49F6-B91B-97E91E74C609}"/>
    <cellStyle name="20% - Cor2 27 2 6" xfId="36579" xr:uid="{C4061419-8755-462C-8674-270E7108DD61}"/>
    <cellStyle name="20% - Cor2 27 3" xfId="6777" xr:uid="{00000000-0005-0000-0000-000065000000}"/>
    <cellStyle name="20% - Cor2 27 3 2" xfId="15603" xr:uid="{00000000-0005-0000-0000-000065000000}"/>
    <cellStyle name="20% - Cor2 27 3 3" xfId="25029" xr:uid="{E85E1CB2-EFD3-4F37-9BCC-E24BF2701EB9}"/>
    <cellStyle name="20% - Cor2 27 3 4" xfId="38981" xr:uid="{31FB499D-EE3E-4836-9564-718BD620E7BE}"/>
    <cellStyle name="20% - Cor2 27 4" xfId="11240" xr:uid="{00000000-0005-0000-0000-000065000000}"/>
    <cellStyle name="20% - Cor2 27 4 2" xfId="28760" xr:uid="{E5C1AE4E-5CD0-4A47-B53D-9F0006DFED03}"/>
    <cellStyle name="20% - Cor2 27 4 3" xfId="42641" xr:uid="{239A5120-0383-49C6-9CE3-9BC073755B6B}"/>
    <cellStyle name="20% - Cor2 27 5" xfId="31362" xr:uid="{42BEE76E-110B-4A52-82AC-6008E59ACC7C}"/>
    <cellStyle name="20% - Cor2 27 5 2" xfId="45229" xr:uid="{9B88963C-5D86-4BD3-8469-EE145BFCA7D6}"/>
    <cellStyle name="20% - Cor2 27 6" xfId="20710" xr:uid="{5D118DEA-C687-495C-BAB1-DEEFD6937222}"/>
    <cellStyle name="20% - Cor2 27 7" xfId="34744" xr:uid="{9A2BFC0F-60DD-42BB-84C4-B4316F61DD61}"/>
    <cellStyle name="20% - Cor2 28" xfId="2210" xr:uid="{00000000-0005-0000-0000-000066000000}"/>
    <cellStyle name="20% - Cor2 28 2" xfId="4267" xr:uid="{00000000-0005-0000-0000-000066000000}"/>
    <cellStyle name="20% - Cor2 28 2 2" xfId="8667" xr:uid="{00000000-0005-0000-0000-000066000000}"/>
    <cellStyle name="20% - Cor2 28 2 2 2" xfId="17489" xr:uid="{00000000-0005-0000-0000-000066000000}"/>
    <cellStyle name="20% - Cor2 28 2 2 3" xfId="26867" xr:uid="{EAFB7C4A-C72B-4CD4-B66D-42A064B8C5A1}"/>
    <cellStyle name="20% - Cor2 28 2 2 4" xfId="40823" xr:uid="{1E3B0BD3-DACC-4EE5-8687-D6E180A066FE}"/>
    <cellStyle name="20% - Cor2 28 2 3" xfId="13136" xr:uid="{00000000-0005-0000-0000-000066000000}"/>
    <cellStyle name="20% - Cor2 28 2 3 2" xfId="29949" xr:uid="{219599BD-DC50-47DE-90AB-B749FF422F0C}"/>
    <cellStyle name="20% - Cor2 28 2 3 3" xfId="43823" xr:uid="{07660C97-95A6-4983-A992-288B4A1F2FE3}"/>
    <cellStyle name="20% - Cor2 28 2 4" xfId="32541" xr:uid="{B1771DAD-B216-40AE-9230-87502AE755F6}"/>
    <cellStyle name="20% - Cor2 28 2 4 2" xfId="46408" xr:uid="{01EAF78E-97BB-4175-B353-1C24D1019581}"/>
    <cellStyle name="20% - Cor2 28 2 5" xfId="22609" xr:uid="{89D1E737-A458-47A9-98A9-8A845D66464A}"/>
    <cellStyle name="20% - Cor2 28 2 6" xfId="36580" xr:uid="{695BD666-7A2F-4E07-8356-F37636B978E8}"/>
    <cellStyle name="20% - Cor2 28 3" xfId="6778" xr:uid="{00000000-0005-0000-0000-000066000000}"/>
    <cellStyle name="20% - Cor2 28 3 2" xfId="15604" xr:uid="{00000000-0005-0000-0000-000066000000}"/>
    <cellStyle name="20% - Cor2 28 3 3" xfId="25030" xr:uid="{DDF6F339-0D1B-44CD-8BC9-7456D471B7FB}"/>
    <cellStyle name="20% - Cor2 28 3 4" xfId="38982" xr:uid="{735A5A1E-B6E3-4980-9A49-C3420C6F0E94}"/>
    <cellStyle name="20% - Cor2 28 4" xfId="11241" xr:uid="{00000000-0005-0000-0000-000066000000}"/>
    <cellStyle name="20% - Cor2 28 4 2" xfId="28761" xr:uid="{F6EEABDD-CB1E-44A3-BFBC-4A22AD281017}"/>
    <cellStyle name="20% - Cor2 28 4 3" xfId="42642" xr:uid="{4872A10F-4295-4AC9-A5F7-D6E2369766F0}"/>
    <cellStyle name="20% - Cor2 28 5" xfId="31363" xr:uid="{AE9A5CC9-3B43-4616-A971-06EF9D7E6284}"/>
    <cellStyle name="20% - Cor2 28 5 2" xfId="45230" xr:uid="{DCE11F94-1F09-42E0-A621-7D0B081595A2}"/>
    <cellStyle name="20% - Cor2 28 6" xfId="20711" xr:uid="{42CE1AFC-BA07-499A-AC0C-058C12CDF070}"/>
    <cellStyle name="20% - Cor2 28 7" xfId="34745" xr:uid="{47903296-BFD5-4A84-9575-2B1754B53D52}"/>
    <cellStyle name="20% - Cor2 29" xfId="2211" xr:uid="{00000000-0005-0000-0000-000067000000}"/>
    <cellStyle name="20% - Cor2 29 2" xfId="4268" xr:uid="{00000000-0005-0000-0000-000067000000}"/>
    <cellStyle name="20% - Cor2 29 2 2" xfId="8668" xr:uid="{00000000-0005-0000-0000-000067000000}"/>
    <cellStyle name="20% - Cor2 29 2 2 2" xfId="17490" xr:uid="{00000000-0005-0000-0000-000067000000}"/>
    <cellStyle name="20% - Cor2 29 2 2 3" xfId="26868" xr:uid="{590E5B19-E1C6-4F72-85C3-856FC91664AB}"/>
    <cellStyle name="20% - Cor2 29 2 2 4" xfId="40824" xr:uid="{B35CC260-2190-4E96-927B-96971A6BCF9F}"/>
    <cellStyle name="20% - Cor2 29 2 3" xfId="13137" xr:uid="{00000000-0005-0000-0000-000067000000}"/>
    <cellStyle name="20% - Cor2 29 2 3 2" xfId="29950" xr:uid="{FEAD6D39-9F15-417A-BF0B-5456470F9A2D}"/>
    <cellStyle name="20% - Cor2 29 2 3 3" xfId="43824" xr:uid="{ECABA669-56BE-424D-9A50-E45E472A7CBF}"/>
    <cellStyle name="20% - Cor2 29 2 4" xfId="32542" xr:uid="{CAE68A6B-128C-4C73-95FB-2B0AFD869C0F}"/>
    <cellStyle name="20% - Cor2 29 2 4 2" xfId="46409" xr:uid="{FD625E7D-A074-47F8-9DBE-423497911E4B}"/>
    <cellStyle name="20% - Cor2 29 2 5" xfId="22610" xr:uid="{B976D7B7-6A2A-4339-AD4D-FD7BB0F0B594}"/>
    <cellStyle name="20% - Cor2 29 2 6" xfId="36581" xr:uid="{83DCCFB5-E6F0-4E8F-A801-CD7D557E5835}"/>
    <cellStyle name="20% - Cor2 29 3" xfId="6779" xr:uid="{00000000-0005-0000-0000-000067000000}"/>
    <cellStyle name="20% - Cor2 29 3 2" xfId="15605" xr:uid="{00000000-0005-0000-0000-000067000000}"/>
    <cellStyle name="20% - Cor2 29 3 3" xfId="25031" xr:uid="{D2076326-1770-4A48-9344-EE1B62FE08FD}"/>
    <cellStyle name="20% - Cor2 29 3 4" xfId="38983" xr:uid="{A387065A-2D71-40E2-9F2E-A4080FFE4361}"/>
    <cellStyle name="20% - Cor2 29 4" xfId="11242" xr:uid="{00000000-0005-0000-0000-000067000000}"/>
    <cellStyle name="20% - Cor2 29 4 2" xfId="28762" xr:uid="{2A860B3D-A944-4AF5-A2C4-46715E4A0E6E}"/>
    <cellStyle name="20% - Cor2 29 4 3" xfId="42643" xr:uid="{9AFE05F4-277A-4E0B-8704-5ED349CBB06A}"/>
    <cellStyle name="20% - Cor2 29 5" xfId="31364" xr:uid="{2A7CF45C-9260-4AEC-8A4E-D98D1B16B675}"/>
    <cellStyle name="20% - Cor2 29 5 2" xfId="45231" xr:uid="{725DDC05-8757-40A9-8152-D778D45111A5}"/>
    <cellStyle name="20% - Cor2 29 6" xfId="20712" xr:uid="{B94A3E18-BA47-4A06-93E7-4D1DEE3C169B}"/>
    <cellStyle name="20% - Cor2 29 7" xfId="34746" xr:uid="{D382DA88-A6E4-4776-8052-99EE178AD4A2}"/>
    <cellStyle name="20% - Cor2 3" xfId="334" xr:uid="{00000000-0005-0000-0000-000037000000}"/>
    <cellStyle name="20% - Cor2 3 2" xfId="2213" xr:uid="{00000000-0005-0000-0000-000069000000}"/>
    <cellStyle name="20% - Cor2 3 2 2" xfId="4270" xr:uid="{00000000-0005-0000-0000-000069000000}"/>
    <cellStyle name="20% - Cor2 3 2 2 2" xfId="8670" xr:uid="{00000000-0005-0000-0000-000069000000}"/>
    <cellStyle name="20% - Cor2 3 2 2 2 2" xfId="17492" xr:uid="{00000000-0005-0000-0000-000069000000}"/>
    <cellStyle name="20% - Cor2 3 2 2 2 3" xfId="26870" xr:uid="{745221F9-B0ED-4142-B25A-80564D4D63B5}"/>
    <cellStyle name="20% - Cor2 3 2 2 2 4" xfId="40826" xr:uid="{E9BADE0F-0193-4FD3-A265-C8D5F1F0E008}"/>
    <cellStyle name="20% - Cor2 3 2 2 3" xfId="13139" xr:uid="{00000000-0005-0000-0000-000069000000}"/>
    <cellStyle name="20% - Cor2 3 2 2 3 2" xfId="29952" xr:uid="{EFA0CFD0-8FF2-4995-93DB-E819D47970FB}"/>
    <cellStyle name="20% - Cor2 3 2 2 3 3" xfId="43826" xr:uid="{79820556-CFCB-4F98-89B3-DB4856ECFC96}"/>
    <cellStyle name="20% - Cor2 3 2 2 4" xfId="32544" xr:uid="{C2532ACE-2C83-4E56-AEC2-FD54273D6D3A}"/>
    <cellStyle name="20% - Cor2 3 2 2 4 2" xfId="46411" xr:uid="{CB778F93-780E-4148-9609-024E3A94D164}"/>
    <cellStyle name="20% - Cor2 3 2 2 5" xfId="22612" xr:uid="{FC052851-2C93-418A-978D-2C610E79C1F9}"/>
    <cellStyle name="20% - Cor2 3 2 2 6" xfId="36583" xr:uid="{7C2DD04F-64C2-4FC9-A957-B250E04A5FDD}"/>
    <cellStyle name="20% - Cor2 3 2 3" xfId="6781" xr:uid="{00000000-0005-0000-0000-000069000000}"/>
    <cellStyle name="20% - Cor2 3 2 3 2" xfId="15607" xr:uid="{00000000-0005-0000-0000-000069000000}"/>
    <cellStyle name="20% - Cor2 3 2 3 3" xfId="25033" xr:uid="{0BB48885-BEEA-4259-A79C-991E063E76C5}"/>
    <cellStyle name="20% - Cor2 3 2 3 4" xfId="38985" xr:uid="{9E8D5BD4-D0E9-424E-B483-69415A6A892D}"/>
    <cellStyle name="20% - Cor2 3 2 4" xfId="11244" xr:uid="{00000000-0005-0000-0000-000069000000}"/>
    <cellStyle name="20% - Cor2 3 2 4 2" xfId="28764" xr:uid="{B2D2AD04-8FFE-4B41-91F7-0BFD9564E6A7}"/>
    <cellStyle name="20% - Cor2 3 2 4 3" xfId="42645" xr:uid="{1E66F80B-C55A-491F-A7E5-42D7B7D9F5E2}"/>
    <cellStyle name="20% - Cor2 3 2 5" xfId="31366" xr:uid="{9BAF1260-24EA-4948-93BE-A40147A352EB}"/>
    <cellStyle name="20% - Cor2 3 2 5 2" xfId="45233" xr:uid="{D47613B3-5A4E-4328-A06B-1A5A8B1FC89D}"/>
    <cellStyle name="20% - Cor2 3 2 6" xfId="20714" xr:uid="{332B4F86-43E7-462A-A609-C219961D60BA}"/>
    <cellStyle name="20% - Cor2 3 2 7" xfId="34748" xr:uid="{03710A83-5672-4DB3-A9BA-5A5CB3F4A21F}"/>
    <cellStyle name="20% - Cor2 3 3" xfId="2212" xr:uid="{00000000-0005-0000-0000-000068000000}"/>
    <cellStyle name="20% - Cor2 3 3 2" xfId="4269" xr:uid="{00000000-0005-0000-0000-000068000000}"/>
    <cellStyle name="20% - Cor2 3 3 2 2" xfId="8669" xr:uid="{00000000-0005-0000-0000-000068000000}"/>
    <cellStyle name="20% - Cor2 3 3 2 2 2" xfId="17491" xr:uid="{00000000-0005-0000-0000-000068000000}"/>
    <cellStyle name="20% - Cor2 3 3 2 2 3" xfId="26869" xr:uid="{8E83121A-25D1-4D4F-A741-44003BB5976F}"/>
    <cellStyle name="20% - Cor2 3 3 2 2 4" xfId="40825" xr:uid="{E8D85E89-45F0-4785-97FD-2EC7064A824A}"/>
    <cellStyle name="20% - Cor2 3 3 2 3" xfId="13138" xr:uid="{00000000-0005-0000-0000-000068000000}"/>
    <cellStyle name="20% - Cor2 3 3 2 4" xfId="22611" xr:uid="{0937BB09-5D76-417E-9A1A-2360B60C2B76}"/>
    <cellStyle name="20% - Cor2 3 3 2 5" xfId="36582" xr:uid="{9FB4B5A2-A0BA-4CAA-833D-495529E921F0}"/>
    <cellStyle name="20% - Cor2 3 3 3" xfId="6780" xr:uid="{00000000-0005-0000-0000-000068000000}"/>
    <cellStyle name="20% - Cor2 3 3 3 2" xfId="15606" xr:uid="{00000000-0005-0000-0000-000068000000}"/>
    <cellStyle name="20% - Cor2 3 3 3 3" xfId="25032" xr:uid="{2DBF44C9-7ABF-4DAE-AC70-36EBF0439575}"/>
    <cellStyle name="20% - Cor2 3 3 3 4" xfId="38984" xr:uid="{D5EAB9C3-23E1-48FE-9A3A-C6C7439A0655}"/>
    <cellStyle name="20% - Cor2 3 3 4" xfId="11243" xr:uid="{00000000-0005-0000-0000-000068000000}"/>
    <cellStyle name="20% - Cor2 3 3 4 2" xfId="28763" xr:uid="{9F59451E-C8C9-4603-A977-7F8D9E4FB041}"/>
    <cellStyle name="20% - Cor2 3 3 4 3" xfId="42644" xr:uid="{B5EF24B1-FAB9-4EDD-B10F-C0E71A4181AE}"/>
    <cellStyle name="20% - Cor2 3 3 5" xfId="31365" xr:uid="{2723E1E6-E09E-4ADC-A260-2BEEDC0799BE}"/>
    <cellStyle name="20% - Cor2 3 3 5 2" xfId="45232" xr:uid="{9D5EBE14-A207-4F43-BA98-6223887BD7F6}"/>
    <cellStyle name="20% - Cor2 3 3 6" xfId="20713" xr:uid="{E220AF9E-5CB6-4B75-90B3-83D093F772D2}"/>
    <cellStyle name="20% - Cor2 3 3 7" xfId="34747" xr:uid="{840C2F58-50F9-468F-803B-AAD1D5EB741F}"/>
    <cellStyle name="20% - Cor2 3 4" xfId="1699" xr:uid="{00000000-0005-0000-0000-000013000000}"/>
    <cellStyle name="20% - Cor2 3 4 2" xfId="6501" xr:uid="{00000000-0005-0000-0000-000013000000}"/>
    <cellStyle name="20% - Cor2 3 4 2 2" xfId="15332" xr:uid="{00000000-0005-0000-0000-000013000000}"/>
    <cellStyle name="20% - Cor2 3 4 2 3" xfId="24767" xr:uid="{55CB3EE6-1825-4155-B122-E8C9F47D0BDE}"/>
    <cellStyle name="20% - Cor2 3 4 2 4" xfId="38721" xr:uid="{81982592-054A-4A0F-B64E-1DC35EE72452}"/>
    <cellStyle name="20% - Cor2 3 4 3" xfId="10946" xr:uid="{00000000-0005-0000-0000-000013000000}"/>
    <cellStyle name="20% - Cor2 3 4 3 2" xfId="29951" xr:uid="{A350989D-3C85-48ED-A80C-B2EEDCD81CC8}"/>
    <cellStyle name="20% - Cor2 3 4 3 3" xfId="43825" xr:uid="{55054896-C25C-428A-82BD-A28B0AE3FA66}"/>
    <cellStyle name="20% - Cor2 3 4 4" xfId="32543" xr:uid="{93F127F1-15FD-497D-BD66-34C92EA7A947}"/>
    <cellStyle name="20% - Cor2 3 4 4 2" xfId="46410" xr:uid="{72404796-5189-4E53-A5B4-D252E817F4F9}"/>
    <cellStyle name="20% - Cor2 3 4 5" xfId="20356" xr:uid="{EDB7C71F-E14D-416F-9857-6E521682DD07}"/>
    <cellStyle name="20% - Cor2 3 4 6" xfId="34485" xr:uid="{4B10A5AF-D0F4-4E70-9628-AF3CFA8625ED}"/>
    <cellStyle name="20% - Cor2 3 5" xfId="3985" xr:uid="{00000000-0005-0000-0000-000013000000}"/>
    <cellStyle name="20% - Cor2 3 5 2" xfId="8389" xr:uid="{00000000-0005-0000-0000-000013000000}"/>
    <cellStyle name="20% - Cor2 3 5 2 2" xfId="17211" xr:uid="{00000000-0005-0000-0000-000013000000}"/>
    <cellStyle name="20% - Cor2 3 5 2 3" xfId="26592" xr:uid="{9B3C1E4D-F092-4E10-A75D-7F5170DD1C87}"/>
    <cellStyle name="20% - Cor2 3 5 2 4" xfId="40546" xr:uid="{F6732E5F-48DB-412D-ABF4-9C70E409FEAD}"/>
    <cellStyle name="20% - Cor2 3 5 3" xfId="12860" xr:uid="{00000000-0005-0000-0000-000013000000}"/>
    <cellStyle name="20% - Cor2 3 5 4" xfId="22332" xr:uid="{35894BBD-21B7-4D49-8CCA-9C31D6C7DFA6}"/>
    <cellStyle name="20% - Cor2 3 5 5" xfId="36305" xr:uid="{7BFB8548-24CA-40EF-AB95-8FAEACD254FB}"/>
    <cellStyle name="20% - Cor2 3 6" xfId="28413" xr:uid="{70087BFE-2189-433B-8291-AF976586AAE2}"/>
    <cellStyle name="20% - Cor2 3 6 2" xfId="42383" xr:uid="{B674A033-CBDD-462B-99CA-D3C8489CC976}"/>
    <cellStyle name="20% - Cor2 3 7" xfId="31106" xr:uid="{76D0CDEF-DB88-424B-83A5-D6607442A054}"/>
    <cellStyle name="20% - Cor2 3 7 2" xfId="44955" xr:uid="{22FBE3BC-E58A-42E7-9302-CB258A747556}"/>
    <cellStyle name="20% - Cor2 30" xfId="2214" xr:uid="{00000000-0005-0000-0000-00006A000000}"/>
    <cellStyle name="20% - Cor2 30 2" xfId="4271" xr:uid="{00000000-0005-0000-0000-00006A000000}"/>
    <cellStyle name="20% - Cor2 30 2 2" xfId="8671" xr:uid="{00000000-0005-0000-0000-00006A000000}"/>
    <cellStyle name="20% - Cor2 30 2 2 2" xfId="17493" xr:uid="{00000000-0005-0000-0000-00006A000000}"/>
    <cellStyle name="20% - Cor2 30 2 2 3" xfId="26871" xr:uid="{449A00E1-A792-45DE-8676-7C43CB474999}"/>
    <cellStyle name="20% - Cor2 30 2 2 4" xfId="40827" xr:uid="{91F43777-F2AC-4E08-9CAB-10A75DF04C27}"/>
    <cellStyle name="20% - Cor2 30 2 3" xfId="13140" xr:uid="{00000000-0005-0000-0000-00006A000000}"/>
    <cellStyle name="20% - Cor2 30 2 3 2" xfId="29953" xr:uid="{5F753B81-517E-4E64-9BCE-FAFFA8BED0BF}"/>
    <cellStyle name="20% - Cor2 30 2 3 3" xfId="43827" xr:uid="{BE991B37-380B-4B8F-BA7A-611340143963}"/>
    <cellStyle name="20% - Cor2 30 2 4" xfId="32545" xr:uid="{EC6A81E1-BFB7-4DC2-9452-0D96F43955D7}"/>
    <cellStyle name="20% - Cor2 30 2 4 2" xfId="46412" xr:uid="{F862274D-C974-4C78-AD2E-2C0F5F57EF72}"/>
    <cellStyle name="20% - Cor2 30 2 5" xfId="22613" xr:uid="{6705073F-B447-4C41-AF5E-6CD54C2AA828}"/>
    <cellStyle name="20% - Cor2 30 2 6" xfId="36584" xr:uid="{A0F7E689-C485-4E08-8321-64B00D2C787F}"/>
    <cellStyle name="20% - Cor2 30 3" xfId="6782" xr:uid="{00000000-0005-0000-0000-00006A000000}"/>
    <cellStyle name="20% - Cor2 30 3 2" xfId="15608" xr:uid="{00000000-0005-0000-0000-00006A000000}"/>
    <cellStyle name="20% - Cor2 30 3 3" xfId="25034" xr:uid="{4E464948-095D-4AAC-B658-09F23E1A0D69}"/>
    <cellStyle name="20% - Cor2 30 3 4" xfId="38986" xr:uid="{7E30BA98-1ADE-48D6-9019-8BAA98ACB6D2}"/>
    <cellStyle name="20% - Cor2 30 4" xfId="11245" xr:uid="{00000000-0005-0000-0000-00006A000000}"/>
    <cellStyle name="20% - Cor2 30 4 2" xfId="28765" xr:uid="{F49081FB-9547-4E51-AA41-8F13367E19FB}"/>
    <cellStyle name="20% - Cor2 30 4 3" xfId="42646" xr:uid="{A4C70F78-CB48-4B44-9348-E0A2EF3C5666}"/>
    <cellStyle name="20% - Cor2 30 5" xfId="31367" xr:uid="{EA0207B1-CF9A-458A-B287-DF45F642F04E}"/>
    <cellStyle name="20% - Cor2 30 5 2" xfId="45234" xr:uid="{7E4FF083-BDAE-4DB7-8A5B-5C3D12C187AA}"/>
    <cellStyle name="20% - Cor2 30 6" xfId="20715" xr:uid="{06A2C529-B064-41F4-A73B-903FE69F9F7B}"/>
    <cellStyle name="20% - Cor2 30 7" xfId="34749" xr:uid="{2B15799D-9E61-4E00-B88A-E9C50283BDAC}"/>
    <cellStyle name="20% - Cor2 31" xfId="2215" xr:uid="{00000000-0005-0000-0000-00006B000000}"/>
    <cellStyle name="20% - Cor2 31 2" xfId="4272" xr:uid="{00000000-0005-0000-0000-00006B000000}"/>
    <cellStyle name="20% - Cor2 31 2 2" xfId="8672" xr:uid="{00000000-0005-0000-0000-00006B000000}"/>
    <cellStyle name="20% - Cor2 31 2 2 2" xfId="17494" xr:uid="{00000000-0005-0000-0000-00006B000000}"/>
    <cellStyle name="20% - Cor2 31 2 2 3" xfId="26872" xr:uid="{3F6DDCC6-E3EF-4A4D-94AF-8071F9F2258E}"/>
    <cellStyle name="20% - Cor2 31 2 2 4" xfId="40828" xr:uid="{796B696D-7732-4888-A00B-F70E5AAB3D53}"/>
    <cellStyle name="20% - Cor2 31 2 3" xfId="13141" xr:uid="{00000000-0005-0000-0000-00006B000000}"/>
    <cellStyle name="20% - Cor2 31 2 3 2" xfId="29954" xr:uid="{0BD7FA98-7237-4854-AAE3-1463340ED7F6}"/>
    <cellStyle name="20% - Cor2 31 2 3 3" xfId="43828" xr:uid="{FA5B7B6C-E2FF-4A38-872B-14A3B4FE10B2}"/>
    <cellStyle name="20% - Cor2 31 2 4" xfId="32546" xr:uid="{A6F031A7-6BC0-43C1-852C-DC28B8BAB30E}"/>
    <cellStyle name="20% - Cor2 31 2 4 2" xfId="46413" xr:uid="{BFDAF660-E27D-4330-8762-064A73AE766D}"/>
    <cellStyle name="20% - Cor2 31 2 5" xfId="22614" xr:uid="{7B323DBE-F0AA-4B59-9E3E-9722AEA1A5A2}"/>
    <cellStyle name="20% - Cor2 31 2 6" xfId="36585" xr:uid="{65B0736D-9F34-4F71-A04F-3BAE9A27FA36}"/>
    <cellStyle name="20% - Cor2 31 3" xfId="6783" xr:uid="{00000000-0005-0000-0000-00006B000000}"/>
    <cellStyle name="20% - Cor2 31 3 2" xfId="15609" xr:uid="{00000000-0005-0000-0000-00006B000000}"/>
    <cellStyle name="20% - Cor2 31 3 3" xfId="25035" xr:uid="{1D8884DC-A739-44F1-ACBB-21001A1FDCD1}"/>
    <cellStyle name="20% - Cor2 31 3 4" xfId="38987" xr:uid="{3C2AF078-A57C-4AB3-9160-24252F728C02}"/>
    <cellStyle name="20% - Cor2 31 4" xfId="11246" xr:uid="{00000000-0005-0000-0000-00006B000000}"/>
    <cellStyle name="20% - Cor2 31 4 2" xfId="28766" xr:uid="{D7F31371-7DA6-41EC-82F5-B8910C844415}"/>
    <cellStyle name="20% - Cor2 31 4 3" xfId="42647" xr:uid="{5A5DAA05-A400-4439-A43A-0BD05F14458F}"/>
    <cellStyle name="20% - Cor2 31 5" xfId="31368" xr:uid="{A72D919C-1AC6-4DA0-8DCA-B492200B91FA}"/>
    <cellStyle name="20% - Cor2 31 5 2" xfId="45235" xr:uid="{AE858763-5C76-42F1-8868-00BF5EE496DD}"/>
    <cellStyle name="20% - Cor2 31 6" xfId="20716" xr:uid="{EB94247C-9E2C-442E-9D1B-19D19A5735FD}"/>
    <cellStyle name="20% - Cor2 31 7" xfId="34750" xr:uid="{25248E4C-86F0-4083-BCC6-15C4886CF6A8}"/>
    <cellStyle name="20% - Cor2 32" xfId="2216" xr:uid="{00000000-0005-0000-0000-00006C000000}"/>
    <cellStyle name="20% - Cor2 32 2" xfId="4273" xr:uid="{00000000-0005-0000-0000-00006C000000}"/>
    <cellStyle name="20% - Cor2 32 2 2" xfId="8673" xr:uid="{00000000-0005-0000-0000-00006C000000}"/>
    <cellStyle name="20% - Cor2 32 2 2 2" xfId="17495" xr:uid="{00000000-0005-0000-0000-00006C000000}"/>
    <cellStyle name="20% - Cor2 32 2 2 3" xfId="26873" xr:uid="{4E4C7A8F-A43F-4638-AA07-2EA7F7104C5B}"/>
    <cellStyle name="20% - Cor2 32 2 2 4" xfId="40829" xr:uid="{13F198A9-69D8-438F-8D57-FC7D7725CDE0}"/>
    <cellStyle name="20% - Cor2 32 2 3" xfId="13142" xr:uid="{00000000-0005-0000-0000-00006C000000}"/>
    <cellStyle name="20% - Cor2 32 2 3 2" xfId="29955" xr:uid="{7026B6EF-0B6E-4A9D-85C1-2AE86F8995C6}"/>
    <cellStyle name="20% - Cor2 32 2 3 3" xfId="43829" xr:uid="{F3DE1033-2B35-4CF9-B0B7-8FF276769437}"/>
    <cellStyle name="20% - Cor2 32 2 4" xfId="32547" xr:uid="{23672843-51B5-4EAF-A1B5-B4B8F4AD5105}"/>
    <cellStyle name="20% - Cor2 32 2 4 2" xfId="46414" xr:uid="{B6C547C8-6FCE-45D7-926B-F938FFF04284}"/>
    <cellStyle name="20% - Cor2 32 2 5" xfId="22615" xr:uid="{9EAE8D3E-1490-4A37-9C4B-2CE2FAD155B6}"/>
    <cellStyle name="20% - Cor2 32 2 6" xfId="36586" xr:uid="{ADAAE347-1F63-4E64-A11F-068DAD4CA9F8}"/>
    <cellStyle name="20% - Cor2 32 3" xfId="6784" xr:uid="{00000000-0005-0000-0000-00006C000000}"/>
    <cellStyle name="20% - Cor2 32 3 2" xfId="15610" xr:uid="{00000000-0005-0000-0000-00006C000000}"/>
    <cellStyle name="20% - Cor2 32 3 3" xfId="25036" xr:uid="{86D34F96-C4F4-4FA1-BBD0-7CBA2A0BE25D}"/>
    <cellStyle name="20% - Cor2 32 3 4" xfId="38988" xr:uid="{80459EEB-948A-4724-AB9A-E7AF94B67351}"/>
    <cellStyle name="20% - Cor2 32 4" xfId="11247" xr:uid="{00000000-0005-0000-0000-00006C000000}"/>
    <cellStyle name="20% - Cor2 32 4 2" xfId="28767" xr:uid="{84656E36-BDC3-4834-A389-56F0B9FE7F2C}"/>
    <cellStyle name="20% - Cor2 32 4 3" xfId="42648" xr:uid="{71DDD421-9DFB-45B4-B991-83E8525926BF}"/>
    <cellStyle name="20% - Cor2 32 5" xfId="31369" xr:uid="{A4B45096-9B92-4B57-B1AB-33D7F1EA0F63}"/>
    <cellStyle name="20% - Cor2 32 5 2" xfId="45236" xr:uid="{CC12CA57-9AA0-4DB7-A39F-713E9ADA51D6}"/>
    <cellStyle name="20% - Cor2 32 6" xfId="20717" xr:uid="{C51A76E3-4359-4380-9F5A-6F824888DCD6}"/>
    <cellStyle name="20% - Cor2 32 7" xfId="34751" xr:uid="{AFAEDCBF-ED68-45F3-9DBD-775075D22029}"/>
    <cellStyle name="20% - Cor2 33" xfId="2217" xr:uid="{00000000-0005-0000-0000-00006D000000}"/>
    <cellStyle name="20% - Cor2 33 2" xfId="4274" xr:uid="{00000000-0005-0000-0000-00006D000000}"/>
    <cellStyle name="20% - Cor2 33 2 2" xfId="8674" xr:uid="{00000000-0005-0000-0000-00006D000000}"/>
    <cellStyle name="20% - Cor2 33 2 2 2" xfId="17496" xr:uid="{00000000-0005-0000-0000-00006D000000}"/>
    <cellStyle name="20% - Cor2 33 2 2 3" xfId="26874" xr:uid="{3D8623B7-4CA2-4EDF-8D7A-216101F5F079}"/>
    <cellStyle name="20% - Cor2 33 2 2 4" xfId="40830" xr:uid="{2EE677B8-63B7-46B2-B103-71E413A2D82F}"/>
    <cellStyle name="20% - Cor2 33 2 3" xfId="13143" xr:uid="{00000000-0005-0000-0000-00006D000000}"/>
    <cellStyle name="20% - Cor2 33 2 3 2" xfId="29956" xr:uid="{F4E1C21F-EC52-4EFF-BB8A-34C1D8A36CB3}"/>
    <cellStyle name="20% - Cor2 33 2 3 3" xfId="43830" xr:uid="{9676F5EF-516D-4DFA-AEFC-D24E3B3AA88E}"/>
    <cellStyle name="20% - Cor2 33 2 4" xfId="32548" xr:uid="{C5601CF0-8AA5-4E85-9C9A-1193B5C1C466}"/>
    <cellStyle name="20% - Cor2 33 2 4 2" xfId="46415" xr:uid="{8E0E6BCB-3E22-4855-8FE3-85BE71D932C2}"/>
    <cellStyle name="20% - Cor2 33 2 5" xfId="22616" xr:uid="{907AD347-8E3B-4905-B337-8432626EEF6F}"/>
    <cellStyle name="20% - Cor2 33 2 6" xfId="36587" xr:uid="{E6602AFC-6A75-4337-805D-034846EDFC45}"/>
    <cellStyle name="20% - Cor2 33 3" xfId="6785" xr:uid="{00000000-0005-0000-0000-00006D000000}"/>
    <cellStyle name="20% - Cor2 33 3 2" xfId="15611" xr:uid="{00000000-0005-0000-0000-00006D000000}"/>
    <cellStyle name="20% - Cor2 33 3 3" xfId="25037" xr:uid="{30F39F0C-412A-414D-A60D-DD5487BE3FAD}"/>
    <cellStyle name="20% - Cor2 33 3 4" xfId="38989" xr:uid="{51138113-A4E0-4F59-8FD2-716D42149135}"/>
    <cellStyle name="20% - Cor2 33 4" xfId="11248" xr:uid="{00000000-0005-0000-0000-00006D000000}"/>
    <cellStyle name="20% - Cor2 33 4 2" xfId="28768" xr:uid="{F9E46543-A9AE-41EF-AD7D-239A34CC6405}"/>
    <cellStyle name="20% - Cor2 33 4 3" xfId="42649" xr:uid="{FE80ADA1-C62D-4BBD-92B6-258ABC1BB107}"/>
    <cellStyle name="20% - Cor2 33 5" xfId="31370" xr:uid="{3B90C275-EE64-44A8-9828-8B3FDC612BAC}"/>
    <cellStyle name="20% - Cor2 33 5 2" xfId="45237" xr:uid="{DBA5A791-35C6-4159-B8CC-6B0073D68613}"/>
    <cellStyle name="20% - Cor2 33 6" xfId="20718" xr:uid="{1219E405-5E87-44BF-9902-7D940662042E}"/>
    <cellStyle name="20% - Cor2 33 7" xfId="34752" xr:uid="{27341F99-1B96-4DAC-9F03-E345328A3145}"/>
    <cellStyle name="20% - Cor2 34" xfId="2218" xr:uid="{00000000-0005-0000-0000-00006E000000}"/>
    <cellStyle name="20% - Cor2 34 2" xfId="4275" xr:uid="{00000000-0005-0000-0000-00006E000000}"/>
    <cellStyle name="20% - Cor2 34 2 2" xfId="8675" xr:uid="{00000000-0005-0000-0000-00006E000000}"/>
    <cellStyle name="20% - Cor2 34 2 2 2" xfId="17497" xr:uid="{00000000-0005-0000-0000-00006E000000}"/>
    <cellStyle name="20% - Cor2 34 2 2 3" xfId="26875" xr:uid="{712F7F36-A0B6-42E3-93A0-822E458D5EF2}"/>
    <cellStyle name="20% - Cor2 34 2 2 4" xfId="40831" xr:uid="{7C1AC96D-40FF-4DED-8616-9CCC128E0AEC}"/>
    <cellStyle name="20% - Cor2 34 2 3" xfId="13144" xr:uid="{00000000-0005-0000-0000-00006E000000}"/>
    <cellStyle name="20% - Cor2 34 2 3 2" xfId="29957" xr:uid="{F0F5BA0B-6DDF-4339-B4CC-8067BBEB2D04}"/>
    <cellStyle name="20% - Cor2 34 2 3 3" xfId="43831" xr:uid="{831A221A-A1C6-4E6D-A922-DE565FEB3CFD}"/>
    <cellStyle name="20% - Cor2 34 2 4" xfId="32549" xr:uid="{5D7CCC8F-3CB9-4D23-BFCA-20CB67DEC7F8}"/>
    <cellStyle name="20% - Cor2 34 2 4 2" xfId="46416" xr:uid="{9F9FEFF5-CB55-4A7D-BE8B-FC0EB7C4B932}"/>
    <cellStyle name="20% - Cor2 34 2 5" xfId="22617" xr:uid="{CDB9D2F5-E84B-472B-9D14-FA059C219260}"/>
    <cellStyle name="20% - Cor2 34 2 6" xfId="36588" xr:uid="{2D1FD57B-5535-4E1D-8A30-7A0FCC451D11}"/>
    <cellStyle name="20% - Cor2 34 3" xfId="6786" xr:uid="{00000000-0005-0000-0000-00006E000000}"/>
    <cellStyle name="20% - Cor2 34 3 2" xfId="15612" xr:uid="{00000000-0005-0000-0000-00006E000000}"/>
    <cellStyle name="20% - Cor2 34 3 3" xfId="25038" xr:uid="{0685ACA5-D800-4728-AD43-D464CD2C3A48}"/>
    <cellStyle name="20% - Cor2 34 3 4" xfId="38990" xr:uid="{36FA370E-8D67-4416-9AC1-5FBCAE22709D}"/>
    <cellStyle name="20% - Cor2 34 4" xfId="11249" xr:uid="{00000000-0005-0000-0000-00006E000000}"/>
    <cellStyle name="20% - Cor2 34 4 2" xfId="28769" xr:uid="{1915F907-158E-4B94-A9D2-3BD2A26EB62F}"/>
    <cellStyle name="20% - Cor2 34 4 3" xfId="42650" xr:uid="{C8C6A943-41EB-4134-B5B0-79B41A2EC1CA}"/>
    <cellStyle name="20% - Cor2 34 5" xfId="31371" xr:uid="{7074639F-9381-46CB-8D58-773647E56D83}"/>
    <cellStyle name="20% - Cor2 34 5 2" xfId="45238" xr:uid="{2814772A-226A-489A-A1B5-313FF705D8A2}"/>
    <cellStyle name="20% - Cor2 34 6" xfId="20719" xr:uid="{6CFDB374-93BA-45FB-BEC6-8FCEE4FDC2DF}"/>
    <cellStyle name="20% - Cor2 34 7" xfId="34753" xr:uid="{594696E8-CB48-4FD3-A96D-4F70ABB5C1A7}"/>
    <cellStyle name="20% - Cor2 35" xfId="2219" xr:uid="{00000000-0005-0000-0000-00006F000000}"/>
    <cellStyle name="20% - Cor2 35 2" xfId="4276" xr:uid="{00000000-0005-0000-0000-00006F000000}"/>
    <cellStyle name="20% - Cor2 35 2 2" xfId="8676" xr:uid="{00000000-0005-0000-0000-00006F000000}"/>
    <cellStyle name="20% - Cor2 35 2 2 2" xfId="17498" xr:uid="{00000000-0005-0000-0000-00006F000000}"/>
    <cellStyle name="20% - Cor2 35 2 2 3" xfId="26876" xr:uid="{12291F7F-FC89-48FF-BF8F-0BDA64F87639}"/>
    <cellStyle name="20% - Cor2 35 2 2 4" xfId="40832" xr:uid="{BEBF0956-7E08-407F-A630-36D4E8455BEE}"/>
    <cellStyle name="20% - Cor2 35 2 3" xfId="13145" xr:uid="{00000000-0005-0000-0000-00006F000000}"/>
    <cellStyle name="20% - Cor2 35 2 3 2" xfId="29958" xr:uid="{E2936983-90AB-4FE9-B688-25FC4D1466C6}"/>
    <cellStyle name="20% - Cor2 35 2 3 3" xfId="43832" xr:uid="{1E8F42DF-39EA-4A67-A786-8DCDE3ECA0FD}"/>
    <cellStyle name="20% - Cor2 35 2 4" xfId="32550" xr:uid="{D5F1EF78-BEF2-4472-A79D-8A48346D7DF2}"/>
    <cellStyle name="20% - Cor2 35 2 4 2" xfId="46417" xr:uid="{0E130121-E549-429B-A415-82C1D8EBD786}"/>
    <cellStyle name="20% - Cor2 35 2 5" xfId="22618" xr:uid="{33D6D911-93B3-4664-8DFC-D3494C7CDC4D}"/>
    <cellStyle name="20% - Cor2 35 2 6" xfId="36589" xr:uid="{0C213786-1466-4516-AE85-ABC8C3FF4B00}"/>
    <cellStyle name="20% - Cor2 35 3" xfId="6787" xr:uid="{00000000-0005-0000-0000-00006F000000}"/>
    <cellStyle name="20% - Cor2 35 3 2" xfId="15613" xr:uid="{00000000-0005-0000-0000-00006F000000}"/>
    <cellStyle name="20% - Cor2 35 3 3" xfId="25039" xr:uid="{506AF245-3B4D-475E-9C2D-35303F26512A}"/>
    <cellStyle name="20% - Cor2 35 3 4" xfId="38991" xr:uid="{6C8B285C-8A3C-4B3C-B268-84675C796394}"/>
    <cellStyle name="20% - Cor2 35 4" xfId="11250" xr:uid="{00000000-0005-0000-0000-00006F000000}"/>
    <cellStyle name="20% - Cor2 35 4 2" xfId="28770" xr:uid="{EC049C5E-34EF-495F-BA6C-20929D149725}"/>
    <cellStyle name="20% - Cor2 35 4 3" xfId="42651" xr:uid="{683ABA4A-1BFD-4246-BF9C-3AB91418C83D}"/>
    <cellStyle name="20% - Cor2 35 5" xfId="31372" xr:uid="{B916D55B-816A-4A52-A02C-D731C5AD71CF}"/>
    <cellStyle name="20% - Cor2 35 5 2" xfId="45239" xr:uid="{E850D7D1-162C-4C19-A5F3-69983A259D82}"/>
    <cellStyle name="20% - Cor2 35 6" xfId="20720" xr:uid="{6A8AD9C7-B304-45B3-8607-1D1B8F9C275B}"/>
    <cellStyle name="20% - Cor2 35 7" xfId="34754" xr:uid="{91649298-E7CA-4F24-B254-CC2273AE25C3}"/>
    <cellStyle name="20% - Cor2 36" xfId="2220" xr:uid="{00000000-0005-0000-0000-000070000000}"/>
    <cellStyle name="20% - Cor2 36 2" xfId="4277" xr:uid="{00000000-0005-0000-0000-000070000000}"/>
    <cellStyle name="20% - Cor2 36 2 2" xfId="8677" xr:uid="{00000000-0005-0000-0000-000070000000}"/>
    <cellStyle name="20% - Cor2 36 2 2 2" xfId="17499" xr:uid="{00000000-0005-0000-0000-000070000000}"/>
    <cellStyle name="20% - Cor2 36 2 2 3" xfId="26877" xr:uid="{D3152E0F-527B-4EE0-A8BD-F1D6F8D87C6A}"/>
    <cellStyle name="20% - Cor2 36 2 2 4" xfId="40833" xr:uid="{85CFD09F-C160-4C9F-AC19-5457069B070A}"/>
    <cellStyle name="20% - Cor2 36 2 3" xfId="13146" xr:uid="{00000000-0005-0000-0000-000070000000}"/>
    <cellStyle name="20% - Cor2 36 2 3 2" xfId="29959" xr:uid="{B3E965A4-7AAF-4B1F-9E3E-AA19DD32507A}"/>
    <cellStyle name="20% - Cor2 36 2 3 3" xfId="43833" xr:uid="{E998C04D-1324-483A-ABF9-DFEE4E2B07CD}"/>
    <cellStyle name="20% - Cor2 36 2 4" xfId="32551" xr:uid="{F5199902-D892-4CBD-9369-910328594E92}"/>
    <cellStyle name="20% - Cor2 36 2 4 2" xfId="46418" xr:uid="{BB4EE4C6-02EE-422B-9E66-6D6DEF5E0FEA}"/>
    <cellStyle name="20% - Cor2 36 2 5" xfId="22619" xr:uid="{FFA40DD8-96F3-4347-9799-78FD2F37DD09}"/>
    <cellStyle name="20% - Cor2 36 2 6" xfId="36590" xr:uid="{0799CBC1-B86C-44BF-B9D3-92BAEF94CF4F}"/>
    <cellStyle name="20% - Cor2 36 3" xfId="6788" xr:uid="{00000000-0005-0000-0000-000070000000}"/>
    <cellStyle name="20% - Cor2 36 3 2" xfId="15614" xr:uid="{00000000-0005-0000-0000-000070000000}"/>
    <cellStyle name="20% - Cor2 36 3 3" xfId="25040" xr:uid="{94BB6968-2B42-494E-8420-A12CF802FF5D}"/>
    <cellStyle name="20% - Cor2 36 3 4" xfId="38992" xr:uid="{3EB49166-7582-4248-B955-9C7B7BA33DC9}"/>
    <cellStyle name="20% - Cor2 36 4" xfId="11251" xr:uid="{00000000-0005-0000-0000-000070000000}"/>
    <cellStyle name="20% - Cor2 36 4 2" xfId="28771" xr:uid="{0F631A6F-2FD9-45DC-BC4C-428A5DC6C6BA}"/>
    <cellStyle name="20% - Cor2 36 4 3" xfId="42652" xr:uid="{E784B8F1-7F93-48BA-A0FB-04B3B6D8F070}"/>
    <cellStyle name="20% - Cor2 36 5" xfId="31373" xr:uid="{B134C80F-5FA2-4EB2-914F-0845B4016B04}"/>
    <cellStyle name="20% - Cor2 36 5 2" xfId="45240" xr:uid="{13304FCE-FC9C-4C4C-AB0F-E99A9E37D478}"/>
    <cellStyle name="20% - Cor2 36 6" xfId="20721" xr:uid="{03BABF5C-D3C5-4FE9-B519-4795EE0C8F3B}"/>
    <cellStyle name="20% - Cor2 36 7" xfId="34755" xr:uid="{D8E7A445-12BE-4E58-8BD4-26C47A63A40A}"/>
    <cellStyle name="20% - Cor2 37" xfId="2221" xr:uid="{00000000-0005-0000-0000-000071000000}"/>
    <cellStyle name="20% - Cor2 37 2" xfId="4278" xr:uid="{00000000-0005-0000-0000-000071000000}"/>
    <cellStyle name="20% - Cor2 37 2 2" xfId="8678" xr:uid="{00000000-0005-0000-0000-000071000000}"/>
    <cellStyle name="20% - Cor2 37 2 2 2" xfId="17500" xr:uid="{00000000-0005-0000-0000-000071000000}"/>
    <cellStyle name="20% - Cor2 37 2 2 3" xfId="26878" xr:uid="{8254641F-CEE5-418D-9FFF-61A42363D59D}"/>
    <cellStyle name="20% - Cor2 37 2 2 4" xfId="40834" xr:uid="{91C533D0-B0A1-4367-8B1E-6FA0DA1A6B5E}"/>
    <cellStyle name="20% - Cor2 37 2 3" xfId="13147" xr:uid="{00000000-0005-0000-0000-000071000000}"/>
    <cellStyle name="20% - Cor2 37 2 3 2" xfId="29960" xr:uid="{B5C8BFF9-37E1-40CE-9D14-A4A132380ACE}"/>
    <cellStyle name="20% - Cor2 37 2 3 3" xfId="43834" xr:uid="{38CFF229-0E6D-4E90-96A5-95BDD910CCC7}"/>
    <cellStyle name="20% - Cor2 37 2 4" xfId="32552" xr:uid="{0D818D41-2EB8-4825-A886-12477239D374}"/>
    <cellStyle name="20% - Cor2 37 2 4 2" xfId="46419" xr:uid="{6A6DB374-0D16-46EA-A8AD-395985779832}"/>
    <cellStyle name="20% - Cor2 37 2 5" xfId="22620" xr:uid="{C3C107A0-9E3D-4C93-BE77-629E275A3F0C}"/>
    <cellStyle name="20% - Cor2 37 2 6" xfId="36591" xr:uid="{48FD0EF4-0E18-4E48-85AF-74DEF5932F37}"/>
    <cellStyle name="20% - Cor2 37 3" xfId="6789" xr:uid="{00000000-0005-0000-0000-000071000000}"/>
    <cellStyle name="20% - Cor2 37 3 2" xfId="15615" xr:uid="{00000000-0005-0000-0000-000071000000}"/>
    <cellStyle name="20% - Cor2 37 3 3" xfId="25041" xr:uid="{16C6CF02-F982-4EEC-A9DA-4FA4D11B85EF}"/>
    <cellStyle name="20% - Cor2 37 3 4" xfId="38993" xr:uid="{9ECD4A20-20F4-4027-91ED-BFAB9D36BD4D}"/>
    <cellStyle name="20% - Cor2 37 4" xfId="11252" xr:uid="{00000000-0005-0000-0000-000071000000}"/>
    <cellStyle name="20% - Cor2 37 4 2" xfId="28772" xr:uid="{EE72A886-EC6F-43F9-9387-84A39D3F4388}"/>
    <cellStyle name="20% - Cor2 37 4 3" xfId="42653" xr:uid="{CFA5D2E3-769B-44C4-BED9-32B2D23D2982}"/>
    <cellStyle name="20% - Cor2 37 5" xfId="31374" xr:uid="{10E870FA-6993-47D0-89F6-3467D96FA4A6}"/>
    <cellStyle name="20% - Cor2 37 5 2" xfId="45241" xr:uid="{EB78F447-BF0D-46DD-814E-DA99F4D1F2F5}"/>
    <cellStyle name="20% - Cor2 37 6" xfId="20722" xr:uid="{0FBB2D19-2ACC-48F2-A0BC-438A31FA66E8}"/>
    <cellStyle name="20% - Cor2 37 7" xfId="34756" xr:uid="{AF2D01F4-9E9F-499F-A3BD-C9EBD91CDC79}"/>
    <cellStyle name="20% - Cor2 38" xfId="2222" xr:uid="{00000000-0005-0000-0000-000072000000}"/>
    <cellStyle name="20% - Cor2 38 2" xfId="4279" xr:uid="{00000000-0005-0000-0000-000072000000}"/>
    <cellStyle name="20% - Cor2 38 2 2" xfId="8679" xr:uid="{00000000-0005-0000-0000-000072000000}"/>
    <cellStyle name="20% - Cor2 38 2 2 2" xfId="17501" xr:uid="{00000000-0005-0000-0000-000072000000}"/>
    <cellStyle name="20% - Cor2 38 2 2 3" xfId="26879" xr:uid="{72E7412F-49D7-4BDC-9BFA-0C4E2220E484}"/>
    <cellStyle name="20% - Cor2 38 2 2 4" xfId="40835" xr:uid="{B1EE16AF-B388-4421-9935-ABDBC12718EF}"/>
    <cellStyle name="20% - Cor2 38 2 3" xfId="13148" xr:uid="{00000000-0005-0000-0000-000072000000}"/>
    <cellStyle name="20% - Cor2 38 2 3 2" xfId="29961" xr:uid="{F5F5DEDA-3088-47DC-99B0-34B5A924B41A}"/>
    <cellStyle name="20% - Cor2 38 2 3 3" xfId="43835" xr:uid="{6CB66B50-E2D4-43D6-8839-C17809158142}"/>
    <cellStyle name="20% - Cor2 38 2 4" xfId="32553" xr:uid="{DBFEDE8F-DFB1-4B1C-83CC-1DE4D6E1EE63}"/>
    <cellStyle name="20% - Cor2 38 2 4 2" xfId="46420" xr:uid="{C6768767-A9B0-4CFC-8863-BA52B60A5992}"/>
    <cellStyle name="20% - Cor2 38 2 5" xfId="22621" xr:uid="{2A9605B3-52E8-4443-807F-B642CABAF6CA}"/>
    <cellStyle name="20% - Cor2 38 2 6" xfId="36592" xr:uid="{6970BB97-6C77-48D6-BDD1-A5EEFF67962C}"/>
    <cellStyle name="20% - Cor2 38 3" xfId="6790" xr:uid="{00000000-0005-0000-0000-000072000000}"/>
    <cellStyle name="20% - Cor2 38 3 2" xfId="15616" xr:uid="{00000000-0005-0000-0000-000072000000}"/>
    <cellStyle name="20% - Cor2 38 3 3" xfId="25042" xr:uid="{C215F0F2-829D-42AD-8C7C-93F505A70EE0}"/>
    <cellStyle name="20% - Cor2 38 3 4" xfId="38994" xr:uid="{C5A4E3AE-6CCB-4FDC-B7E2-E540A2D0FD03}"/>
    <cellStyle name="20% - Cor2 38 4" xfId="11253" xr:uid="{00000000-0005-0000-0000-000072000000}"/>
    <cellStyle name="20% - Cor2 38 4 2" xfId="28773" xr:uid="{9FD944C1-41C6-4625-8E43-54B055C59183}"/>
    <cellStyle name="20% - Cor2 38 4 3" xfId="42654" xr:uid="{212E9897-F7BF-45A6-8F57-F337A5069C08}"/>
    <cellStyle name="20% - Cor2 38 5" xfId="31375" xr:uid="{43D2C8AA-F268-4C07-B0FF-C7F809F30DC6}"/>
    <cellStyle name="20% - Cor2 38 5 2" xfId="45242" xr:uid="{38880304-B413-472E-A60F-409007E1AD5E}"/>
    <cellStyle name="20% - Cor2 38 6" xfId="20723" xr:uid="{D1DCC285-59EA-4569-8CEF-CDEB895E02B2}"/>
    <cellStyle name="20% - Cor2 38 7" xfId="34757" xr:uid="{DB7164C2-E655-4B91-8DB8-16C74DEE58E7}"/>
    <cellStyle name="20% - Cor2 39" xfId="2223" xr:uid="{00000000-0005-0000-0000-000073000000}"/>
    <cellStyle name="20% - Cor2 39 2" xfId="4280" xr:uid="{00000000-0005-0000-0000-000073000000}"/>
    <cellStyle name="20% - Cor2 39 2 2" xfId="8680" xr:uid="{00000000-0005-0000-0000-000073000000}"/>
    <cellStyle name="20% - Cor2 39 2 2 2" xfId="17502" xr:uid="{00000000-0005-0000-0000-000073000000}"/>
    <cellStyle name="20% - Cor2 39 2 2 3" xfId="26880" xr:uid="{F8492458-EBB9-413B-AB03-A219ACFE85A9}"/>
    <cellStyle name="20% - Cor2 39 2 2 4" xfId="40836" xr:uid="{2E600BE3-FCD4-4EF9-9E59-7CC618FB2408}"/>
    <cellStyle name="20% - Cor2 39 2 3" xfId="13149" xr:uid="{00000000-0005-0000-0000-000073000000}"/>
    <cellStyle name="20% - Cor2 39 2 3 2" xfId="29962" xr:uid="{2EF39D97-6B01-498B-BF31-24D0BDB59B8B}"/>
    <cellStyle name="20% - Cor2 39 2 3 3" xfId="43836" xr:uid="{DFA42EEB-A6FF-419F-9758-DE19DDDE56F1}"/>
    <cellStyle name="20% - Cor2 39 2 4" xfId="32554" xr:uid="{C5853330-5F92-4C0F-B609-28B2CE872EB4}"/>
    <cellStyle name="20% - Cor2 39 2 4 2" xfId="46421" xr:uid="{ACBFAAAE-B69B-4199-A3DB-22A7887B5943}"/>
    <cellStyle name="20% - Cor2 39 2 5" xfId="22622" xr:uid="{E31ED1D0-10D0-488A-A9CA-DE33B9B8D09B}"/>
    <cellStyle name="20% - Cor2 39 2 6" xfId="36593" xr:uid="{7472240E-DDC3-44B5-8F3B-26524B8E1DA3}"/>
    <cellStyle name="20% - Cor2 39 3" xfId="6791" xr:uid="{00000000-0005-0000-0000-000073000000}"/>
    <cellStyle name="20% - Cor2 39 3 2" xfId="15617" xr:uid="{00000000-0005-0000-0000-000073000000}"/>
    <cellStyle name="20% - Cor2 39 3 3" xfId="25043" xr:uid="{CEC17C14-268E-4578-A9A5-8251C826691F}"/>
    <cellStyle name="20% - Cor2 39 3 4" xfId="38995" xr:uid="{92FBB0FC-36EB-4278-AFFC-21789866136E}"/>
    <cellStyle name="20% - Cor2 39 4" xfId="11254" xr:uid="{00000000-0005-0000-0000-000073000000}"/>
    <cellStyle name="20% - Cor2 39 4 2" xfId="28774" xr:uid="{D8A61130-88E3-40C6-9942-972796A9CD33}"/>
    <cellStyle name="20% - Cor2 39 4 3" xfId="42655" xr:uid="{5C0B39A4-C06C-4E62-8407-CDF0641ABD5D}"/>
    <cellStyle name="20% - Cor2 39 5" xfId="31376" xr:uid="{CC7C3A72-5DBF-4A55-A257-DB0629FCB346}"/>
    <cellStyle name="20% - Cor2 39 5 2" xfId="45243" xr:uid="{5364D4D0-438C-4338-BFC2-6D38E6612569}"/>
    <cellStyle name="20% - Cor2 39 6" xfId="20724" xr:uid="{1E3572D8-10A7-4408-8663-497FBEB30F3D}"/>
    <cellStyle name="20% - Cor2 39 7" xfId="34758" xr:uid="{D2BE160C-D041-4874-A29E-CC8F87BDE3C6}"/>
    <cellStyle name="20% - Cor2 4" xfId="335" xr:uid="{00000000-0005-0000-0000-000038000000}"/>
    <cellStyle name="20% - Cor2 4 2" xfId="2225" xr:uid="{00000000-0005-0000-0000-000075000000}"/>
    <cellStyle name="20% - Cor2 4 2 2" xfId="4282" xr:uid="{00000000-0005-0000-0000-000075000000}"/>
    <cellStyle name="20% - Cor2 4 2 2 2" xfId="8682" xr:uid="{00000000-0005-0000-0000-000075000000}"/>
    <cellStyle name="20% - Cor2 4 2 2 2 2" xfId="17504" xr:uid="{00000000-0005-0000-0000-000075000000}"/>
    <cellStyle name="20% - Cor2 4 2 2 2 3" xfId="26882" xr:uid="{9AFB48DD-299A-480E-B1A5-54C8AF67AE40}"/>
    <cellStyle name="20% - Cor2 4 2 2 2 4" xfId="40838" xr:uid="{33E9C2FC-D239-4373-961B-89FEE037BF7F}"/>
    <cellStyle name="20% - Cor2 4 2 2 3" xfId="13151" xr:uid="{00000000-0005-0000-0000-000075000000}"/>
    <cellStyle name="20% - Cor2 4 2 2 3 2" xfId="29964" xr:uid="{E2722CEC-CFC3-4BF3-961B-04CD91098695}"/>
    <cellStyle name="20% - Cor2 4 2 2 3 3" xfId="43838" xr:uid="{F37EF9CC-DCC5-46E2-A6E6-E638D4CCC28F}"/>
    <cellStyle name="20% - Cor2 4 2 2 4" xfId="32556" xr:uid="{E27B540A-ED7E-43A6-B0F0-55A86B84FF05}"/>
    <cellStyle name="20% - Cor2 4 2 2 4 2" xfId="46423" xr:uid="{A574A838-4175-448A-9CFC-931760CB1C30}"/>
    <cellStyle name="20% - Cor2 4 2 2 5" xfId="22624" xr:uid="{5A890765-D11B-40ED-A4A5-0E389548D77F}"/>
    <cellStyle name="20% - Cor2 4 2 2 6" xfId="36595" xr:uid="{300C43A9-29A4-4C37-BF0F-001E790A975F}"/>
    <cellStyle name="20% - Cor2 4 2 3" xfId="6793" xr:uid="{00000000-0005-0000-0000-000075000000}"/>
    <cellStyle name="20% - Cor2 4 2 3 2" xfId="15619" xr:uid="{00000000-0005-0000-0000-000075000000}"/>
    <cellStyle name="20% - Cor2 4 2 3 3" xfId="25045" xr:uid="{FD2F5427-3126-4B98-B517-75FC1A559933}"/>
    <cellStyle name="20% - Cor2 4 2 3 4" xfId="38997" xr:uid="{715C5264-1AA8-4282-A7CD-B852F821A4DB}"/>
    <cellStyle name="20% - Cor2 4 2 4" xfId="11256" xr:uid="{00000000-0005-0000-0000-000075000000}"/>
    <cellStyle name="20% - Cor2 4 2 4 2" xfId="28776" xr:uid="{98D649ED-EAD1-4CCD-9B75-D02A6CE1B899}"/>
    <cellStyle name="20% - Cor2 4 2 4 3" xfId="42657" xr:uid="{C7BBB7B4-F4E2-476B-B217-79E45843C6DE}"/>
    <cellStyle name="20% - Cor2 4 2 5" xfId="31378" xr:uid="{B18BCAD7-6D74-4DC1-8858-E9A2D6C916BD}"/>
    <cellStyle name="20% - Cor2 4 2 5 2" xfId="45245" xr:uid="{D469AE21-48FF-44C2-9B03-F2F9D168ED1B}"/>
    <cellStyle name="20% - Cor2 4 2 6" xfId="20726" xr:uid="{E5D62A0F-88A2-442B-88C9-346CE5621058}"/>
    <cellStyle name="20% - Cor2 4 2 7" xfId="34760" xr:uid="{B30ABDC6-819F-49A0-BF97-B22731F5594A}"/>
    <cellStyle name="20% - Cor2 4 3" xfId="2224" xr:uid="{00000000-0005-0000-0000-000074000000}"/>
    <cellStyle name="20% - Cor2 4 3 2" xfId="4281" xr:uid="{00000000-0005-0000-0000-000074000000}"/>
    <cellStyle name="20% - Cor2 4 3 2 2" xfId="8681" xr:uid="{00000000-0005-0000-0000-000074000000}"/>
    <cellStyle name="20% - Cor2 4 3 2 2 2" xfId="17503" xr:uid="{00000000-0005-0000-0000-000074000000}"/>
    <cellStyle name="20% - Cor2 4 3 2 2 3" xfId="26881" xr:uid="{F6D33739-C456-45E7-8DA2-86EA192E73D0}"/>
    <cellStyle name="20% - Cor2 4 3 2 2 4" xfId="40837" xr:uid="{0093BEA6-C27E-45B2-974B-A2D7720389E4}"/>
    <cellStyle name="20% - Cor2 4 3 2 3" xfId="13150" xr:uid="{00000000-0005-0000-0000-000074000000}"/>
    <cellStyle name="20% - Cor2 4 3 2 4" xfId="22623" xr:uid="{9D395E8A-A760-421E-B151-3D87347EDFC2}"/>
    <cellStyle name="20% - Cor2 4 3 2 5" xfId="36594" xr:uid="{AC0AF6E0-0B79-410C-9335-F6766C406502}"/>
    <cellStyle name="20% - Cor2 4 3 3" xfId="6792" xr:uid="{00000000-0005-0000-0000-000074000000}"/>
    <cellStyle name="20% - Cor2 4 3 3 2" xfId="15618" xr:uid="{00000000-0005-0000-0000-000074000000}"/>
    <cellStyle name="20% - Cor2 4 3 3 3" xfId="25044" xr:uid="{7A174FEE-B779-4313-A9D8-C43202DE93D9}"/>
    <cellStyle name="20% - Cor2 4 3 3 4" xfId="38996" xr:uid="{7E7A90D2-8D97-451D-9430-E0585C6A8048}"/>
    <cellStyle name="20% - Cor2 4 3 4" xfId="11255" xr:uid="{00000000-0005-0000-0000-000074000000}"/>
    <cellStyle name="20% - Cor2 4 3 4 2" xfId="28775" xr:uid="{149C1280-80AE-4D82-AD36-97BADCC779F6}"/>
    <cellStyle name="20% - Cor2 4 3 4 3" xfId="42656" xr:uid="{8C3670C9-22E7-411D-BDF8-8316C251EEBD}"/>
    <cellStyle name="20% - Cor2 4 3 5" xfId="31377" xr:uid="{EE482291-516F-463F-A7D4-039D1BD64548}"/>
    <cellStyle name="20% - Cor2 4 3 5 2" xfId="45244" xr:uid="{F3C8B4A5-554D-4D6A-A48B-3F29FDED1C01}"/>
    <cellStyle name="20% - Cor2 4 3 6" xfId="20725" xr:uid="{002692A3-90A2-44C9-8BDD-955F5F573191}"/>
    <cellStyle name="20% - Cor2 4 3 7" xfId="34759" xr:uid="{33AAC371-476C-4DF6-A550-B3EC26699FEC}"/>
    <cellStyle name="20% - Cor2 4 4" xfId="2003" xr:uid="{00000000-0005-0000-0000-000026020000}"/>
    <cellStyle name="20% - Cor2 4 4 2" xfId="6623" xr:uid="{00000000-0005-0000-0000-000026020000}"/>
    <cellStyle name="20% - Cor2 4 4 2 2" xfId="15451" xr:uid="{00000000-0005-0000-0000-000026020000}"/>
    <cellStyle name="20% - Cor2 4 4 2 3" xfId="24876" xr:uid="{224E7C08-5E7A-4D59-8E8F-BAFEBCC1479D}"/>
    <cellStyle name="20% - Cor2 4 4 2 4" xfId="38830" xr:uid="{1DF7A9F3-178D-4E50-86EA-6417B157DD0E}"/>
    <cellStyle name="20% - Cor2 4 4 3" xfId="11083" xr:uid="{00000000-0005-0000-0000-000026020000}"/>
    <cellStyle name="20% - Cor2 4 4 3 2" xfId="29963" xr:uid="{5295CFD4-D9D8-45BA-ADD9-3A4535A7B715}"/>
    <cellStyle name="20% - Cor2 4 4 3 3" xfId="43837" xr:uid="{0A9F14B9-00EE-4312-88F4-12B00D620A5A}"/>
    <cellStyle name="20% - Cor2 4 4 4" xfId="32555" xr:uid="{88977ACC-C1B6-41DD-AFC2-2AAD68F81D4A}"/>
    <cellStyle name="20% - Cor2 4 4 4 2" xfId="46422" xr:uid="{2F0FB7F1-BF01-4833-B2EC-60DEF83074D7}"/>
    <cellStyle name="20% - Cor2 4 4 5" xfId="20528" xr:uid="{1DF9ECF4-C6B6-4FA8-BA5D-7160AB2466BF}"/>
    <cellStyle name="20% - Cor2 4 4 6" xfId="34593" xr:uid="{6FB7559F-3C36-4D54-93D2-5FF7FE4523A4}"/>
    <cellStyle name="20% - Cor2 4 5" xfId="4107" xr:uid="{00000000-0005-0000-0000-000026020000}"/>
    <cellStyle name="20% - Cor2 4 5 2" xfId="8507" xr:uid="{00000000-0005-0000-0000-000026020000}"/>
    <cellStyle name="20% - Cor2 4 5 2 2" xfId="17329" xr:uid="{00000000-0005-0000-0000-000026020000}"/>
    <cellStyle name="20% - Cor2 4 5 2 3" xfId="26708" xr:uid="{74B93354-6E8E-4289-B17A-9609FE0EFB38}"/>
    <cellStyle name="20% - Cor2 4 5 2 4" xfId="40664" xr:uid="{C896DCAC-60B1-4F94-BA04-C33635F3381B}"/>
    <cellStyle name="20% - Cor2 4 5 3" xfId="12976" xr:uid="{00000000-0005-0000-0000-000026020000}"/>
    <cellStyle name="20% - Cor2 4 5 4" xfId="22450" xr:uid="{E989E87B-288E-4DBD-9940-23C31BF4D01D}"/>
    <cellStyle name="20% - Cor2 4 5 5" xfId="36421" xr:uid="{7216C221-5B68-4995-8CA8-D15DA8F77788}"/>
    <cellStyle name="20% - Cor2 4 6" xfId="28582" xr:uid="{41003395-82BD-423A-80E1-C8FEFC834042}"/>
    <cellStyle name="20% - Cor2 4 6 2" xfId="42492" xr:uid="{D65DBE18-26EF-49A0-B16F-D214268C3865}"/>
    <cellStyle name="20% - Cor2 4 7" xfId="31212" xr:uid="{54FE7E85-DBD5-41B6-845E-8EA7C9A14C38}"/>
    <cellStyle name="20% - Cor2 4 7 2" xfId="45077" xr:uid="{9E2472B7-B250-4DA1-BBAF-D34D6AEEF4C9}"/>
    <cellStyle name="20% - Cor2 40" xfId="2226" xr:uid="{00000000-0005-0000-0000-000076000000}"/>
    <cellStyle name="20% - Cor2 40 2" xfId="4283" xr:uid="{00000000-0005-0000-0000-000076000000}"/>
    <cellStyle name="20% - Cor2 40 2 2" xfId="8683" xr:uid="{00000000-0005-0000-0000-000076000000}"/>
    <cellStyle name="20% - Cor2 40 2 2 2" xfId="17505" xr:uid="{00000000-0005-0000-0000-000076000000}"/>
    <cellStyle name="20% - Cor2 40 2 2 3" xfId="26883" xr:uid="{51C84055-43F8-4104-B3E5-188914DED91F}"/>
    <cellStyle name="20% - Cor2 40 2 2 4" xfId="40839" xr:uid="{3EC8C72F-749B-4038-A6DA-E10D2F8D0764}"/>
    <cellStyle name="20% - Cor2 40 2 3" xfId="13152" xr:uid="{00000000-0005-0000-0000-000076000000}"/>
    <cellStyle name="20% - Cor2 40 2 3 2" xfId="29965" xr:uid="{3FD8F182-1E97-43FA-8AC0-FAE0B1200293}"/>
    <cellStyle name="20% - Cor2 40 2 3 3" xfId="43839" xr:uid="{9518EE7D-62CA-4801-A402-663FA06849C2}"/>
    <cellStyle name="20% - Cor2 40 2 4" xfId="32557" xr:uid="{C93E6FEE-D63D-41B0-ADF6-9D2619578276}"/>
    <cellStyle name="20% - Cor2 40 2 4 2" xfId="46424" xr:uid="{9B62A26F-EBE7-4128-A1BF-D7571D196455}"/>
    <cellStyle name="20% - Cor2 40 2 5" xfId="22625" xr:uid="{A7553EDC-DB60-401F-816E-1328A163D62E}"/>
    <cellStyle name="20% - Cor2 40 2 6" xfId="36596" xr:uid="{29F70FAE-25E7-45EC-AB20-A4434776F801}"/>
    <cellStyle name="20% - Cor2 40 3" xfId="6794" xr:uid="{00000000-0005-0000-0000-000076000000}"/>
    <cellStyle name="20% - Cor2 40 3 2" xfId="15620" xr:uid="{00000000-0005-0000-0000-000076000000}"/>
    <cellStyle name="20% - Cor2 40 3 3" xfId="25046" xr:uid="{6FF72275-BEF2-45A6-B5D2-E1C8F2F71D87}"/>
    <cellStyle name="20% - Cor2 40 3 4" xfId="38998" xr:uid="{A13C8533-0836-41A6-AF7A-E6004A04E322}"/>
    <cellStyle name="20% - Cor2 40 4" xfId="11257" xr:uid="{00000000-0005-0000-0000-000076000000}"/>
    <cellStyle name="20% - Cor2 40 4 2" xfId="28777" xr:uid="{E58C718C-E7F6-42B5-951F-40C8430AF2FE}"/>
    <cellStyle name="20% - Cor2 40 4 3" xfId="42658" xr:uid="{2239D165-A01F-4783-9775-791B8CD1DC17}"/>
    <cellStyle name="20% - Cor2 40 5" xfId="31379" xr:uid="{0C8A53F8-8948-47F2-8D45-E005DA995933}"/>
    <cellStyle name="20% - Cor2 40 5 2" xfId="45246" xr:uid="{40AC5244-9181-4FA8-BEFC-FC9120509878}"/>
    <cellStyle name="20% - Cor2 40 6" xfId="20727" xr:uid="{F052163C-55E2-4255-916A-90AC66B5BAF9}"/>
    <cellStyle name="20% - Cor2 40 7" xfId="34761" xr:uid="{7E62A0A0-85AF-4542-B43B-91D0629F30D0}"/>
    <cellStyle name="20% - Cor2 41" xfId="2227" xr:uid="{00000000-0005-0000-0000-000077000000}"/>
    <cellStyle name="20% - Cor2 41 2" xfId="4284" xr:uid="{00000000-0005-0000-0000-000077000000}"/>
    <cellStyle name="20% - Cor2 41 2 2" xfId="8684" xr:uid="{00000000-0005-0000-0000-000077000000}"/>
    <cellStyle name="20% - Cor2 41 2 2 2" xfId="17506" xr:uid="{00000000-0005-0000-0000-000077000000}"/>
    <cellStyle name="20% - Cor2 41 2 2 3" xfId="26884" xr:uid="{554FD520-40A0-4C55-94B9-44A8F8785DEB}"/>
    <cellStyle name="20% - Cor2 41 2 2 4" xfId="40840" xr:uid="{9AF994B4-5AFF-478F-B76B-8D4F7ACF3720}"/>
    <cellStyle name="20% - Cor2 41 2 3" xfId="13153" xr:uid="{00000000-0005-0000-0000-000077000000}"/>
    <cellStyle name="20% - Cor2 41 2 3 2" xfId="29966" xr:uid="{D9E8BC22-3089-4D5B-95B3-CA67B6D47426}"/>
    <cellStyle name="20% - Cor2 41 2 3 3" xfId="43840" xr:uid="{5118B197-C055-49C6-A334-B7F0B80EEB4A}"/>
    <cellStyle name="20% - Cor2 41 2 4" xfId="32558" xr:uid="{D6BC83F1-3490-49B1-AF2E-DC3973C55A2C}"/>
    <cellStyle name="20% - Cor2 41 2 4 2" xfId="46425" xr:uid="{6750D95A-5B8D-4F9C-B417-6C4AF01B84BF}"/>
    <cellStyle name="20% - Cor2 41 2 5" xfId="22626" xr:uid="{FA861446-6165-4310-913A-98BDAF00BDF5}"/>
    <cellStyle name="20% - Cor2 41 2 6" xfId="36597" xr:uid="{E6DDDF0A-BCF3-4F22-9661-8DD0A73EA06E}"/>
    <cellStyle name="20% - Cor2 41 3" xfId="6795" xr:uid="{00000000-0005-0000-0000-000077000000}"/>
    <cellStyle name="20% - Cor2 41 3 2" xfId="15621" xr:uid="{00000000-0005-0000-0000-000077000000}"/>
    <cellStyle name="20% - Cor2 41 3 3" xfId="25047" xr:uid="{E45264E1-1231-4CCC-9DD3-6E3C41E38161}"/>
    <cellStyle name="20% - Cor2 41 3 4" xfId="38999" xr:uid="{D3DA1CF0-EE02-4DB6-A6C0-02D082F5F9B4}"/>
    <cellStyle name="20% - Cor2 41 4" xfId="11258" xr:uid="{00000000-0005-0000-0000-000077000000}"/>
    <cellStyle name="20% - Cor2 41 4 2" xfId="28778" xr:uid="{83F390A9-6C2E-4A17-BBDE-B2C25F670B4D}"/>
    <cellStyle name="20% - Cor2 41 4 3" xfId="42659" xr:uid="{6180BC24-F9A8-4DB7-9829-56A34E68FF9A}"/>
    <cellStyle name="20% - Cor2 41 5" xfId="31380" xr:uid="{F41E9D7A-1DCC-4E4E-938C-7FCFD2F06317}"/>
    <cellStyle name="20% - Cor2 41 5 2" xfId="45247" xr:uid="{FCFF6E2B-A963-4B12-9B79-7F0DADB24D06}"/>
    <cellStyle name="20% - Cor2 41 6" xfId="20728" xr:uid="{47F6D03A-7634-4635-911E-B0D0042EA476}"/>
    <cellStyle name="20% - Cor2 41 7" xfId="34762" xr:uid="{01623590-22EF-453C-9057-E96CC6C73DD7}"/>
    <cellStyle name="20% - Cor2 42" xfId="2228" xr:uid="{00000000-0005-0000-0000-000078000000}"/>
    <cellStyle name="20% - Cor2 42 2" xfId="4285" xr:uid="{00000000-0005-0000-0000-000078000000}"/>
    <cellStyle name="20% - Cor2 42 2 2" xfId="8685" xr:uid="{00000000-0005-0000-0000-000078000000}"/>
    <cellStyle name="20% - Cor2 42 2 2 2" xfId="17507" xr:uid="{00000000-0005-0000-0000-000078000000}"/>
    <cellStyle name="20% - Cor2 42 2 2 3" xfId="26885" xr:uid="{131EFBCD-8595-46D2-9B3D-82CED97D8EBB}"/>
    <cellStyle name="20% - Cor2 42 2 2 4" xfId="40841" xr:uid="{AA494DBF-397E-4CEC-AC1D-86E0A2FD0E31}"/>
    <cellStyle name="20% - Cor2 42 2 3" xfId="13154" xr:uid="{00000000-0005-0000-0000-000078000000}"/>
    <cellStyle name="20% - Cor2 42 2 3 2" xfId="29967" xr:uid="{CEA1B5C3-5E28-4425-9EF6-13C6BF2C364D}"/>
    <cellStyle name="20% - Cor2 42 2 3 3" xfId="43841" xr:uid="{8FD18D85-CADF-4FDD-906A-033A5DDF4982}"/>
    <cellStyle name="20% - Cor2 42 2 4" xfId="32559" xr:uid="{AB5848EB-DB4A-4CA5-BE7E-08F03C26876F}"/>
    <cellStyle name="20% - Cor2 42 2 4 2" xfId="46426" xr:uid="{BA4166A5-349C-4E55-A510-700296190E9A}"/>
    <cellStyle name="20% - Cor2 42 2 5" xfId="22627" xr:uid="{5F4E7CC1-5C7B-4400-9433-CE5884051B55}"/>
    <cellStyle name="20% - Cor2 42 2 6" xfId="36598" xr:uid="{FEEC5621-C3C2-4E30-B974-2FD2F02F3937}"/>
    <cellStyle name="20% - Cor2 42 3" xfId="6796" xr:uid="{00000000-0005-0000-0000-000078000000}"/>
    <cellStyle name="20% - Cor2 42 3 2" xfId="15622" xr:uid="{00000000-0005-0000-0000-000078000000}"/>
    <cellStyle name="20% - Cor2 42 3 3" xfId="25048" xr:uid="{9F85A33B-945D-4644-B7A3-3073D3D6545F}"/>
    <cellStyle name="20% - Cor2 42 3 4" xfId="39000" xr:uid="{DBE7CAF7-DA24-4038-8B14-384C48044745}"/>
    <cellStyle name="20% - Cor2 42 4" xfId="11259" xr:uid="{00000000-0005-0000-0000-000078000000}"/>
    <cellStyle name="20% - Cor2 42 4 2" xfId="28779" xr:uid="{701F7C00-9946-453B-BCC7-04731F6E3390}"/>
    <cellStyle name="20% - Cor2 42 4 3" xfId="42660" xr:uid="{9CACB5BD-3C47-4391-A379-7D3FF9A5528D}"/>
    <cellStyle name="20% - Cor2 42 5" xfId="31381" xr:uid="{5AABF084-BDFE-4256-BE27-BE36896F0ADB}"/>
    <cellStyle name="20% - Cor2 42 5 2" xfId="45248" xr:uid="{8C930538-2D37-4A1C-93AB-BDB4B5653667}"/>
    <cellStyle name="20% - Cor2 42 6" xfId="20729" xr:uid="{2C018C1D-88EC-4745-A355-173B9DE149BD}"/>
    <cellStyle name="20% - Cor2 42 7" xfId="34763" xr:uid="{5292AB3E-3141-464B-828B-B7DA13421502}"/>
    <cellStyle name="20% - Cor2 43" xfId="2229" xr:uid="{00000000-0005-0000-0000-000079000000}"/>
    <cellStyle name="20% - Cor2 43 2" xfId="4286" xr:uid="{00000000-0005-0000-0000-000079000000}"/>
    <cellStyle name="20% - Cor2 43 2 2" xfId="8686" xr:uid="{00000000-0005-0000-0000-000079000000}"/>
    <cellStyle name="20% - Cor2 43 2 2 2" xfId="17508" xr:uid="{00000000-0005-0000-0000-000079000000}"/>
    <cellStyle name="20% - Cor2 43 2 2 3" xfId="26886" xr:uid="{A1639BD0-C585-4460-B829-6976704E31B3}"/>
    <cellStyle name="20% - Cor2 43 2 2 4" xfId="40842" xr:uid="{601B0724-22CA-4B56-AA72-E9945CD87443}"/>
    <cellStyle name="20% - Cor2 43 2 3" xfId="13155" xr:uid="{00000000-0005-0000-0000-000079000000}"/>
    <cellStyle name="20% - Cor2 43 2 3 2" xfId="29968" xr:uid="{8A2510F1-9ACA-4B34-87CF-D0AC8A342825}"/>
    <cellStyle name="20% - Cor2 43 2 3 3" xfId="43842" xr:uid="{92BBBE61-20DE-48FF-AA9A-938EB4DD6BF0}"/>
    <cellStyle name="20% - Cor2 43 2 4" xfId="32560" xr:uid="{0A86A4E7-BCC1-4961-8716-0985DFF86D91}"/>
    <cellStyle name="20% - Cor2 43 2 4 2" xfId="46427" xr:uid="{B8DB75EA-B71E-49DF-8091-1497AEA57398}"/>
    <cellStyle name="20% - Cor2 43 2 5" xfId="22628" xr:uid="{34FF9B4C-BE73-4F5F-81BB-C839A886BAD4}"/>
    <cellStyle name="20% - Cor2 43 2 6" xfId="36599" xr:uid="{FACDED0A-6068-4392-8770-B5A50F66C945}"/>
    <cellStyle name="20% - Cor2 43 3" xfId="6797" xr:uid="{00000000-0005-0000-0000-000079000000}"/>
    <cellStyle name="20% - Cor2 43 3 2" xfId="15623" xr:uid="{00000000-0005-0000-0000-000079000000}"/>
    <cellStyle name="20% - Cor2 43 3 3" xfId="25049" xr:uid="{3059F181-0478-424A-B212-69E39172119A}"/>
    <cellStyle name="20% - Cor2 43 3 4" xfId="39001" xr:uid="{513A5B2A-FE33-4BC5-8B97-16DB85C1C2B1}"/>
    <cellStyle name="20% - Cor2 43 4" xfId="11260" xr:uid="{00000000-0005-0000-0000-000079000000}"/>
    <cellStyle name="20% - Cor2 43 4 2" xfId="28780" xr:uid="{BE3859B7-7D17-4865-B9BD-ABCE8005E92C}"/>
    <cellStyle name="20% - Cor2 43 4 3" xfId="42661" xr:uid="{86F47761-0D9C-42F0-A3F8-78312BAD500C}"/>
    <cellStyle name="20% - Cor2 43 5" xfId="31382" xr:uid="{34992668-57C2-4452-B548-3CC39DA0C6DD}"/>
    <cellStyle name="20% - Cor2 43 5 2" xfId="45249" xr:uid="{579F8C10-5FAC-4DCE-8C4F-8BB59B4441EF}"/>
    <cellStyle name="20% - Cor2 43 6" xfId="20730" xr:uid="{1B3DFDA5-151B-4AA2-B27D-0FB6EDB36588}"/>
    <cellStyle name="20% - Cor2 43 7" xfId="34764" xr:uid="{521D35F8-CD44-450B-BA07-49C4D7FC52E6}"/>
    <cellStyle name="20% - Cor2 44" xfId="2230" xr:uid="{00000000-0005-0000-0000-00007A000000}"/>
    <cellStyle name="20% - Cor2 44 2" xfId="4287" xr:uid="{00000000-0005-0000-0000-00007A000000}"/>
    <cellStyle name="20% - Cor2 44 2 2" xfId="8687" xr:uid="{00000000-0005-0000-0000-00007A000000}"/>
    <cellStyle name="20% - Cor2 44 2 2 2" xfId="17509" xr:uid="{00000000-0005-0000-0000-00007A000000}"/>
    <cellStyle name="20% - Cor2 44 2 2 3" xfId="26887" xr:uid="{1FA96504-B59E-4EAD-BE49-353161082FFD}"/>
    <cellStyle name="20% - Cor2 44 2 2 4" xfId="40843" xr:uid="{8A3C6FA2-F721-49B4-904A-83D885D366CB}"/>
    <cellStyle name="20% - Cor2 44 2 3" xfId="13156" xr:uid="{00000000-0005-0000-0000-00007A000000}"/>
    <cellStyle name="20% - Cor2 44 2 3 2" xfId="29969" xr:uid="{D381CB40-DE2E-4FAB-8FA8-365D3BBECE39}"/>
    <cellStyle name="20% - Cor2 44 2 3 3" xfId="43843" xr:uid="{3F6AE39B-7B4F-411B-B7BE-246ECFAF3EFA}"/>
    <cellStyle name="20% - Cor2 44 2 4" xfId="32561" xr:uid="{6469A86C-4D03-4202-9EB6-8550E1EC1C21}"/>
    <cellStyle name="20% - Cor2 44 2 4 2" xfId="46428" xr:uid="{DA2B7025-CFAB-4BB7-AB90-99DA2F90FEFA}"/>
    <cellStyle name="20% - Cor2 44 2 5" xfId="22629" xr:uid="{267ADF01-B0D6-44D6-81AF-296A0F4341C1}"/>
    <cellStyle name="20% - Cor2 44 2 6" xfId="36600" xr:uid="{8288AE59-C096-4277-80DD-B8A1A8CF9E07}"/>
    <cellStyle name="20% - Cor2 44 3" xfId="6798" xr:uid="{00000000-0005-0000-0000-00007A000000}"/>
    <cellStyle name="20% - Cor2 44 3 2" xfId="15624" xr:uid="{00000000-0005-0000-0000-00007A000000}"/>
    <cellStyle name="20% - Cor2 44 3 3" xfId="25050" xr:uid="{0F625B13-F3C3-41F7-99EF-9AF826BFEB9B}"/>
    <cellStyle name="20% - Cor2 44 3 4" xfId="39002" xr:uid="{229301F5-57F3-4D34-8C8D-7FA037F49862}"/>
    <cellStyle name="20% - Cor2 44 4" xfId="11261" xr:uid="{00000000-0005-0000-0000-00007A000000}"/>
    <cellStyle name="20% - Cor2 44 4 2" xfId="28781" xr:uid="{493F8354-9F14-46A0-894E-1D9DC0144AB3}"/>
    <cellStyle name="20% - Cor2 44 4 3" xfId="42662" xr:uid="{4EF39D6B-D106-46B7-AA89-81BF92B7AD53}"/>
    <cellStyle name="20% - Cor2 44 5" xfId="31383" xr:uid="{F57DB2FC-F3AD-48CB-8AD4-76AED1BD8668}"/>
    <cellStyle name="20% - Cor2 44 5 2" xfId="45250" xr:uid="{9E2BAC10-CE87-4FF5-81A0-303D322DC1BC}"/>
    <cellStyle name="20% - Cor2 44 6" xfId="20731" xr:uid="{AFC1AA2B-C400-48BE-9E3A-FCB74ED3A7BC}"/>
    <cellStyle name="20% - Cor2 44 7" xfId="34765" xr:uid="{CF98CE9B-F831-4937-B1C9-EA857A78D102}"/>
    <cellStyle name="20% - Cor2 45" xfId="2231" xr:uid="{00000000-0005-0000-0000-00007B000000}"/>
    <cellStyle name="20% - Cor2 45 2" xfId="4288" xr:uid="{00000000-0005-0000-0000-00007B000000}"/>
    <cellStyle name="20% - Cor2 45 2 2" xfId="8688" xr:uid="{00000000-0005-0000-0000-00007B000000}"/>
    <cellStyle name="20% - Cor2 45 2 2 2" xfId="17510" xr:uid="{00000000-0005-0000-0000-00007B000000}"/>
    <cellStyle name="20% - Cor2 45 2 2 3" xfId="26888" xr:uid="{649CB0F6-75A3-4294-AA6F-AC7C239F4EA7}"/>
    <cellStyle name="20% - Cor2 45 2 2 4" xfId="40844" xr:uid="{0FF1A3E7-F898-41A0-9E64-529CEFA475E7}"/>
    <cellStyle name="20% - Cor2 45 2 3" xfId="13157" xr:uid="{00000000-0005-0000-0000-00007B000000}"/>
    <cellStyle name="20% - Cor2 45 2 3 2" xfId="29970" xr:uid="{6B3ACE06-E4A2-400C-9061-FF4C46011ED8}"/>
    <cellStyle name="20% - Cor2 45 2 3 3" xfId="43844" xr:uid="{9934564F-AC1E-47D4-B06E-091B4E5520D6}"/>
    <cellStyle name="20% - Cor2 45 2 4" xfId="32562" xr:uid="{746FDF1B-D254-4386-B493-60C59154387D}"/>
    <cellStyle name="20% - Cor2 45 2 4 2" xfId="46429" xr:uid="{99B7D8A1-D562-432B-8185-3FCB157BF5F0}"/>
    <cellStyle name="20% - Cor2 45 2 5" xfId="22630" xr:uid="{4FC53FFE-A6E7-4575-9E4F-95C28BF1D874}"/>
    <cellStyle name="20% - Cor2 45 2 6" xfId="36601" xr:uid="{5681CC3C-8953-4F62-ABBC-70C3C81259F4}"/>
    <cellStyle name="20% - Cor2 45 3" xfId="6799" xr:uid="{00000000-0005-0000-0000-00007B000000}"/>
    <cellStyle name="20% - Cor2 45 3 2" xfId="15625" xr:uid="{00000000-0005-0000-0000-00007B000000}"/>
    <cellStyle name="20% - Cor2 45 3 3" xfId="25051" xr:uid="{06C5670E-B918-42FD-A632-2FE181584980}"/>
    <cellStyle name="20% - Cor2 45 3 4" xfId="39003" xr:uid="{E22C8454-48E3-4BF5-A80B-73A5F7AA3ED8}"/>
    <cellStyle name="20% - Cor2 45 4" xfId="11262" xr:uid="{00000000-0005-0000-0000-00007B000000}"/>
    <cellStyle name="20% - Cor2 45 4 2" xfId="28782" xr:uid="{CB4261BA-7702-4FCA-B991-DBECA485F787}"/>
    <cellStyle name="20% - Cor2 45 4 3" xfId="42663" xr:uid="{11C5CB85-10E4-4BF7-AFD2-539C8061BD57}"/>
    <cellStyle name="20% - Cor2 45 5" xfId="31384" xr:uid="{35004E36-2ED2-4FF2-BB8C-603FF61C9701}"/>
    <cellStyle name="20% - Cor2 45 5 2" xfId="45251" xr:uid="{5796A257-97AD-4646-B92C-D00386E935F0}"/>
    <cellStyle name="20% - Cor2 45 6" xfId="20732" xr:uid="{229545A1-DDA1-4073-BCC0-3E214CE57310}"/>
    <cellStyle name="20% - Cor2 45 7" xfId="34766" xr:uid="{80A29943-5FE2-49E0-8E7D-4C416C25C989}"/>
    <cellStyle name="20% - Cor2 46" xfId="2232" xr:uid="{00000000-0005-0000-0000-00007C000000}"/>
    <cellStyle name="20% - Cor2 46 2" xfId="4289" xr:uid="{00000000-0005-0000-0000-00007C000000}"/>
    <cellStyle name="20% - Cor2 46 2 2" xfId="8689" xr:uid="{00000000-0005-0000-0000-00007C000000}"/>
    <cellStyle name="20% - Cor2 46 2 2 2" xfId="17511" xr:uid="{00000000-0005-0000-0000-00007C000000}"/>
    <cellStyle name="20% - Cor2 46 2 2 3" xfId="26889" xr:uid="{BCC82FA6-8EB4-4ADA-88C2-C461BB53842A}"/>
    <cellStyle name="20% - Cor2 46 2 2 4" xfId="40845" xr:uid="{44AACF8C-CF6E-4089-BB08-58A98F64EAB0}"/>
    <cellStyle name="20% - Cor2 46 2 3" xfId="13158" xr:uid="{00000000-0005-0000-0000-00007C000000}"/>
    <cellStyle name="20% - Cor2 46 2 3 2" xfId="29971" xr:uid="{3CE54D06-257C-4F87-8CB9-F7F49B543722}"/>
    <cellStyle name="20% - Cor2 46 2 3 3" xfId="43845" xr:uid="{2FE82659-97F4-4220-A3A6-932F69F3BBA3}"/>
    <cellStyle name="20% - Cor2 46 2 4" xfId="32563" xr:uid="{31F0B91D-3A0F-4A57-A8D9-62FE6A8C3A73}"/>
    <cellStyle name="20% - Cor2 46 2 4 2" xfId="46430" xr:uid="{09F33DD2-3CEA-480B-89C5-3397052B8150}"/>
    <cellStyle name="20% - Cor2 46 2 5" xfId="22631" xr:uid="{AC6D41B1-C0DC-4F06-8860-AD31496396EF}"/>
    <cellStyle name="20% - Cor2 46 2 6" xfId="36602" xr:uid="{396BC3FC-682F-470D-AB7E-C29C70FEBFBB}"/>
    <cellStyle name="20% - Cor2 46 3" xfId="6800" xr:uid="{00000000-0005-0000-0000-00007C000000}"/>
    <cellStyle name="20% - Cor2 46 3 2" xfId="15626" xr:uid="{00000000-0005-0000-0000-00007C000000}"/>
    <cellStyle name="20% - Cor2 46 3 3" xfId="25052" xr:uid="{CE4139A7-20F2-4705-ACAB-71E576ED0BD4}"/>
    <cellStyle name="20% - Cor2 46 3 4" xfId="39004" xr:uid="{B7767953-DF5E-48E8-9344-C4A8F89D1104}"/>
    <cellStyle name="20% - Cor2 46 4" xfId="11263" xr:uid="{00000000-0005-0000-0000-00007C000000}"/>
    <cellStyle name="20% - Cor2 46 4 2" xfId="28783" xr:uid="{1400BCF8-2FAA-4FCB-BA6A-41697A0712B3}"/>
    <cellStyle name="20% - Cor2 46 4 3" xfId="42664" xr:uid="{FB3B93D9-74D5-432D-8387-6285FCC46786}"/>
    <cellStyle name="20% - Cor2 46 5" xfId="31385" xr:uid="{4928FCED-1666-4713-89A3-B1D08DBA166D}"/>
    <cellStyle name="20% - Cor2 46 5 2" xfId="45252" xr:uid="{00E76495-D9F3-4A39-9B4A-07F8362B71FA}"/>
    <cellStyle name="20% - Cor2 46 6" xfId="20733" xr:uid="{7F6B9CEF-E86C-4587-B649-653A7CC7B61E}"/>
    <cellStyle name="20% - Cor2 46 7" xfId="34767" xr:uid="{87AE596E-7538-4DE2-9459-7A95F641A4DF}"/>
    <cellStyle name="20% - Cor2 47" xfId="2233" xr:uid="{00000000-0005-0000-0000-00007D000000}"/>
    <cellStyle name="20% - Cor2 47 2" xfId="4290" xr:uid="{00000000-0005-0000-0000-00007D000000}"/>
    <cellStyle name="20% - Cor2 47 2 2" xfId="8690" xr:uid="{00000000-0005-0000-0000-00007D000000}"/>
    <cellStyle name="20% - Cor2 47 2 2 2" xfId="17512" xr:uid="{00000000-0005-0000-0000-00007D000000}"/>
    <cellStyle name="20% - Cor2 47 2 2 3" xfId="26890" xr:uid="{B54F883E-3319-4254-8F74-7B8872BD2417}"/>
    <cellStyle name="20% - Cor2 47 2 2 4" xfId="40846" xr:uid="{B8BFBA7B-A124-4EA3-87DC-78A7AA9091BE}"/>
    <cellStyle name="20% - Cor2 47 2 3" xfId="13159" xr:uid="{00000000-0005-0000-0000-00007D000000}"/>
    <cellStyle name="20% - Cor2 47 2 3 2" xfId="29972" xr:uid="{68516CDA-47E9-4885-ABB1-81506339FFF6}"/>
    <cellStyle name="20% - Cor2 47 2 3 3" xfId="43846" xr:uid="{D70AA0F2-BBA1-4D36-A2B9-1B2F5EA6202C}"/>
    <cellStyle name="20% - Cor2 47 2 4" xfId="32564" xr:uid="{BA41DFB1-B05E-4409-84C3-07F1BE099A9A}"/>
    <cellStyle name="20% - Cor2 47 2 4 2" xfId="46431" xr:uid="{720C3FC3-3564-429F-8E2A-80B3AC1C1FDA}"/>
    <cellStyle name="20% - Cor2 47 2 5" xfId="22632" xr:uid="{89749466-6109-4F4A-8BA8-46954B078F76}"/>
    <cellStyle name="20% - Cor2 47 2 6" xfId="36603" xr:uid="{2772DFCA-F159-4F63-A4D1-E810FB2D973A}"/>
    <cellStyle name="20% - Cor2 47 3" xfId="6801" xr:uid="{00000000-0005-0000-0000-00007D000000}"/>
    <cellStyle name="20% - Cor2 47 3 2" xfId="15627" xr:uid="{00000000-0005-0000-0000-00007D000000}"/>
    <cellStyle name="20% - Cor2 47 3 3" xfId="25053" xr:uid="{962B0189-7763-4376-8359-7B9F154E6957}"/>
    <cellStyle name="20% - Cor2 47 3 4" xfId="39005" xr:uid="{74B40D1F-139F-4C5E-8AD2-BBEFB9A90B51}"/>
    <cellStyle name="20% - Cor2 47 4" xfId="11264" xr:uid="{00000000-0005-0000-0000-00007D000000}"/>
    <cellStyle name="20% - Cor2 47 4 2" xfId="28784" xr:uid="{528A613A-EE17-447E-8333-EF6836DAA71D}"/>
    <cellStyle name="20% - Cor2 47 4 3" xfId="42665" xr:uid="{326F7746-B219-4FB3-A95B-55D29399AEE6}"/>
    <cellStyle name="20% - Cor2 47 5" xfId="31386" xr:uid="{1D239A6B-1D95-4DD7-905B-2594DDF2B53D}"/>
    <cellStyle name="20% - Cor2 47 5 2" xfId="45253" xr:uid="{AED8F809-9AC4-4389-963F-00B0F877ADCC}"/>
    <cellStyle name="20% - Cor2 47 6" xfId="20734" xr:uid="{34799D51-BED3-44C9-9A1A-997182E2CBAF}"/>
    <cellStyle name="20% - Cor2 47 7" xfId="34768" xr:uid="{6D1E5F49-EFB1-4801-8FEF-DD49BC6953EC}"/>
    <cellStyle name="20% - Cor2 48" xfId="2234" xr:uid="{00000000-0005-0000-0000-00007E000000}"/>
    <cellStyle name="20% - Cor2 48 2" xfId="4291" xr:uid="{00000000-0005-0000-0000-00007E000000}"/>
    <cellStyle name="20% - Cor2 48 2 2" xfId="8691" xr:uid="{00000000-0005-0000-0000-00007E000000}"/>
    <cellStyle name="20% - Cor2 48 2 2 2" xfId="17513" xr:uid="{00000000-0005-0000-0000-00007E000000}"/>
    <cellStyle name="20% - Cor2 48 2 2 3" xfId="26891" xr:uid="{DB8D56D5-ECBC-4CA2-BBC6-EFE381432EC4}"/>
    <cellStyle name="20% - Cor2 48 2 2 4" xfId="40847" xr:uid="{1E7A5FD2-8EB3-4805-9412-68DB60DE3A37}"/>
    <cellStyle name="20% - Cor2 48 2 3" xfId="13160" xr:uid="{00000000-0005-0000-0000-00007E000000}"/>
    <cellStyle name="20% - Cor2 48 2 3 2" xfId="29973" xr:uid="{B6E8C113-7EC7-4D79-BCAB-D22F1B9F396D}"/>
    <cellStyle name="20% - Cor2 48 2 3 3" xfId="43847" xr:uid="{A6494798-684D-423E-8E2B-C0CCA9EC6B1B}"/>
    <cellStyle name="20% - Cor2 48 2 4" xfId="32565" xr:uid="{6A0C4553-7049-410B-A500-CA2D89D99362}"/>
    <cellStyle name="20% - Cor2 48 2 4 2" xfId="46432" xr:uid="{EDA6B2F9-0322-4FDD-B314-CDBDCB45E6ED}"/>
    <cellStyle name="20% - Cor2 48 2 5" xfId="22633" xr:uid="{C216E45D-C177-4322-B50C-92E423FA09B5}"/>
    <cellStyle name="20% - Cor2 48 2 6" xfId="36604" xr:uid="{F3CFECD8-FA2F-4ABC-AB44-74226A4709E5}"/>
    <cellStyle name="20% - Cor2 48 3" xfId="6802" xr:uid="{00000000-0005-0000-0000-00007E000000}"/>
    <cellStyle name="20% - Cor2 48 3 2" xfId="15628" xr:uid="{00000000-0005-0000-0000-00007E000000}"/>
    <cellStyle name="20% - Cor2 48 3 3" xfId="25054" xr:uid="{E3E1D688-E3E9-40F9-A62E-C15D4D0C821E}"/>
    <cellStyle name="20% - Cor2 48 3 4" xfId="39006" xr:uid="{CEC8C23B-9625-4F3E-B891-FE8FF44D162B}"/>
    <cellStyle name="20% - Cor2 48 4" xfId="11265" xr:uid="{00000000-0005-0000-0000-00007E000000}"/>
    <cellStyle name="20% - Cor2 48 4 2" xfId="28785" xr:uid="{B0A2ED84-7412-4FE1-93A3-497BDC362D55}"/>
    <cellStyle name="20% - Cor2 48 4 3" xfId="42666" xr:uid="{3F33DE3B-8D6B-4E16-B216-D277D386D925}"/>
    <cellStyle name="20% - Cor2 48 5" xfId="31387" xr:uid="{8EE07188-4D7E-420A-834D-91892E3F4255}"/>
    <cellStyle name="20% - Cor2 48 5 2" xfId="45254" xr:uid="{5F595809-E17D-40B9-9AFC-CD650C8F802A}"/>
    <cellStyle name="20% - Cor2 48 6" xfId="20735" xr:uid="{7E69D833-5372-41A5-B175-114BD3BF6231}"/>
    <cellStyle name="20% - Cor2 48 7" xfId="34769" xr:uid="{21A65F72-540A-476B-8A52-8C3DBB32F880}"/>
    <cellStyle name="20% - Cor2 49" xfId="2235" xr:uid="{00000000-0005-0000-0000-00007F000000}"/>
    <cellStyle name="20% - Cor2 49 2" xfId="4292" xr:uid="{00000000-0005-0000-0000-00007F000000}"/>
    <cellStyle name="20% - Cor2 49 2 2" xfId="8692" xr:uid="{00000000-0005-0000-0000-00007F000000}"/>
    <cellStyle name="20% - Cor2 49 2 2 2" xfId="17514" xr:uid="{00000000-0005-0000-0000-00007F000000}"/>
    <cellStyle name="20% - Cor2 49 2 2 3" xfId="26892" xr:uid="{379A2108-342A-443C-893E-2AC5E0671376}"/>
    <cellStyle name="20% - Cor2 49 2 2 4" xfId="40848" xr:uid="{0A2808E4-8207-4195-940B-D5886BB3E8F2}"/>
    <cellStyle name="20% - Cor2 49 2 3" xfId="13161" xr:uid="{00000000-0005-0000-0000-00007F000000}"/>
    <cellStyle name="20% - Cor2 49 2 3 2" xfId="29974" xr:uid="{7EB7D56E-FDAB-4013-A858-7BE0A0D009F8}"/>
    <cellStyle name="20% - Cor2 49 2 3 3" xfId="43848" xr:uid="{6B0DD7C7-8501-4903-8B47-FE085623D677}"/>
    <cellStyle name="20% - Cor2 49 2 4" xfId="32566" xr:uid="{261CA093-B8C3-47EE-8FC8-D36E53338AC5}"/>
    <cellStyle name="20% - Cor2 49 2 4 2" xfId="46433" xr:uid="{224026C8-2384-46C2-8E72-82305A30E6AB}"/>
    <cellStyle name="20% - Cor2 49 2 5" xfId="22634" xr:uid="{6EC7F69E-68B0-4488-8AB6-5735EAAC654E}"/>
    <cellStyle name="20% - Cor2 49 2 6" xfId="36605" xr:uid="{B2B7DCB9-05B8-49DB-9722-2B04283E5916}"/>
    <cellStyle name="20% - Cor2 49 3" xfId="6803" xr:uid="{00000000-0005-0000-0000-00007F000000}"/>
    <cellStyle name="20% - Cor2 49 3 2" xfId="15629" xr:uid="{00000000-0005-0000-0000-00007F000000}"/>
    <cellStyle name="20% - Cor2 49 3 3" xfId="25055" xr:uid="{B0A44338-CDE4-438E-AEAB-1EAB5E9105D9}"/>
    <cellStyle name="20% - Cor2 49 3 4" xfId="39007" xr:uid="{6DB47089-05EB-427D-A652-2719E54868A3}"/>
    <cellStyle name="20% - Cor2 49 4" xfId="11266" xr:uid="{00000000-0005-0000-0000-00007F000000}"/>
    <cellStyle name="20% - Cor2 49 4 2" xfId="28786" xr:uid="{1649CC54-56C8-4A48-9A0B-846E4664CC43}"/>
    <cellStyle name="20% - Cor2 49 4 3" xfId="42667" xr:uid="{8B8E475C-9CC1-4386-9307-B19EA1D0F4BA}"/>
    <cellStyle name="20% - Cor2 49 5" xfId="31388" xr:uid="{E984B0E2-651E-4E9B-AF65-E6D5491C4225}"/>
    <cellStyle name="20% - Cor2 49 5 2" xfId="45255" xr:uid="{EDBB18AD-53E7-47F2-8ED0-FF7BAEF838BE}"/>
    <cellStyle name="20% - Cor2 49 6" xfId="20736" xr:uid="{C591696C-0648-48FF-85A1-2B0B5AA5C0D9}"/>
    <cellStyle name="20% - Cor2 49 7" xfId="34770" xr:uid="{97B5731B-D73E-49AB-AAFA-2CAF70D7D632}"/>
    <cellStyle name="20% - Cor2 5" xfId="2029" xr:uid="{00000000-0005-0000-0000-000050020000}"/>
    <cellStyle name="20% - Cor2 5 2" xfId="2237" xr:uid="{00000000-0005-0000-0000-000081000000}"/>
    <cellStyle name="20% - Cor2 5 2 2" xfId="4294" xr:uid="{00000000-0005-0000-0000-000081000000}"/>
    <cellStyle name="20% - Cor2 5 2 2 2" xfId="8694" xr:uid="{00000000-0005-0000-0000-000081000000}"/>
    <cellStyle name="20% - Cor2 5 2 2 2 2" xfId="17516" xr:uid="{00000000-0005-0000-0000-000081000000}"/>
    <cellStyle name="20% - Cor2 5 2 2 2 3" xfId="26894" xr:uid="{FEFA28AC-247C-49C9-A5A8-DE5DB64B7010}"/>
    <cellStyle name="20% - Cor2 5 2 2 2 4" xfId="40850" xr:uid="{988D2134-7367-4EC9-BD33-34693E2F2443}"/>
    <cellStyle name="20% - Cor2 5 2 2 3" xfId="13163" xr:uid="{00000000-0005-0000-0000-000081000000}"/>
    <cellStyle name="20% - Cor2 5 2 2 3 2" xfId="29976" xr:uid="{B50E6E58-EA7B-4411-8CB6-98AFA05D9926}"/>
    <cellStyle name="20% - Cor2 5 2 2 3 3" xfId="43850" xr:uid="{8F2033FC-0C97-449C-8B5F-A18D6B85831F}"/>
    <cellStyle name="20% - Cor2 5 2 2 4" xfId="32568" xr:uid="{967D7CED-B063-4DC3-A77C-551A31BEF693}"/>
    <cellStyle name="20% - Cor2 5 2 2 4 2" xfId="46435" xr:uid="{CBD9D414-09A1-4906-A07F-6B2A5B3D1533}"/>
    <cellStyle name="20% - Cor2 5 2 2 5" xfId="22636" xr:uid="{FFCBA941-A787-43DC-A383-FA808F7F12D0}"/>
    <cellStyle name="20% - Cor2 5 2 2 6" xfId="36607" xr:uid="{1F7085C3-417C-451C-8224-CF84B1B350F9}"/>
    <cellStyle name="20% - Cor2 5 2 3" xfId="6805" xr:uid="{00000000-0005-0000-0000-000081000000}"/>
    <cellStyle name="20% - Cor2 5 2 3 2" xfId="15631" xr:uid="{00000000-0005-0000-0000-000081000000}"/>
    <cellStyle name="20% - Cor2 5 2 3 3" xfId="25057" xr:uid="{69050317-A548-4555-AD2F-32A6B6230699}"/>
    <cellStyle name="20% - Cor2 5 2 3 4" xfId="39009" xr:uid="{B57927F3-53C9-4F71-BE25-888CE7B8D91F}"/>
    <cellStyle name="20% - Cor2 5 2 4" xfId="11268" xr:uid="{00000000-0005-0000-0000-000081000000}"/>
    <cellStyle name="20% - Cor2 5 2 4 2" xfId="28788" xr:uid="{222A506F-8D5E-49DE-B140-525ECC08A5D8}"/>
    <cellStyle name="20% - Cor2 5 2 4 3" xfId="42669" xr:uid="{2B4F79B9-D369-4FA5-A76C-E0D8E6F9956A}"/>
    <cellStyle name="20% - Cor2 5 2 5" xfId="31390" xr:uid="{E768A991-07C2-4011-A30D-9A94EDD32FA1}"/>
    <cellStyle name="20% - Cor2 5 2 5 2" xfId="45257" xr:uid="{14949062-A60E-471C-A882-03AB6C519904}"/>
    <cellStyle name="20% - Cor2 5 2 6" xfId="20738" xr:uid="{0D8EC0EA-68BC-4361-B2C2-E541AD1372A6}"/>
    <cellStyle name="20% - Cor2 5 2 7" xfId="34772" xr:uid="{30C7FC39-4D8A-40EA-98D3-940CE77C2840}"/>
    <cellStyle name="20% - Cor2 5 3" xfId="2236" xr:uid="{00000000-0005-0000-0000-000080000000}"/>
    <cellStyle name="20% - Cor2 5 3 2" xfId="4293" xr:uid="{00000000-0005-0000-0000-000080000000}"/>
    <cellStyle name="20% - Cor2 5 3 2 2" xfId="8693" xr:uid="{00000000-0005-0000-0000-000080000000}"/>
    <cellStyle name="20% - Cor2 5 3 2 2 2" xfId="17515" xr:uid="{00000000-0005-0000-0000-000080000000}"/>
    <cellStyle name="20% - Cor2 5 3 2 2 3" xfId="26893" xr:uid="{FA5B3D6A-D8C3-4866-A16B-A31473946FBB}"/>
    <cellStyle name="20% - Cor2 5 3 2 2 4" xfId="40849" xr:uid="{FE684912-9A1B-4A3C-B9CA-C5596A65BC57}"/>
    <cellStyle name="20% - Cor2 5 3 2 3" xfId="13162" xr:uid="{00000000-0005-0000-0000-000080000000}"/>
    <cellStyle name="20% - Cor2 5 3 2 4" xfId="22635" xr:uid="{C4D99106-7AD6-4450-9E33-6891EABC9808}"/>
    <cellStyle name="20% - Cor2 5 3 2 5" xfId="36606" xr:uid="{AF0E5B33-7AD0-47EA-9A30-021F22E9840D}"/>
    <cellStyle name="20% - Cor2 5 3 3" xfId="6804" xr:uid="{00000000-0005-0000-0000-000080000000}"/>
    <cellStyle name="20% - Cor2 5 3 3 2" xfId="15630" xr:uid="{00000000-0005-0000-0000-000080000000}"/>
    <cellStyle name="20% - Cor2 5 3 3 3" xfId="25056" xr:uid="{E363194A-6A08-4893-AE16-C0AD80E10AC4}"/>
    <cellStyle name="20% - Cor2 5 3 3 4" xfId="39008" xr:uid="{D5A17C51-F63B-47C4-B791-972DB6406BCE}"/>
    <cellStyle name="20% - Cor2 5 3 4" xfId="11267" xr:uid="{00000000-0005-0000-0000-000080000000}"/>
    <cellStyle name="20% - Cor2 5 3 4 2" xfId="28787" xr:uid="{0FC1D541-6FD7-437C-9850-EE8601BDF8B8}"/>
    <cellStyle name="20% - Cor2 5 3 4 3" xfId="42668" xr:uid="{6652BD19-2497-40F5-AC85-F2F03C9661B2}"/>
    <cellStyle name="20% - Cor2 5 3 5" xfId="31389" xr:uid="{1387DC6F-008E-4CD2-8D2B-D975FD5A7CBD}"/>
    <cellStyle name="20% - Cor2 5 3 5 2" xfId="45256" xr:uid="{721560B7-819E-4382-984B-211F2CBB3BE1}"/>
    <cellStyle name="20% - Cor2 5 3 6" xfId="20737" xr:uid="{D8B583A8-DBC9-48FC-92F9-DEBB57D55F2D}"/>
    <cellStyle name="20% - Cor2 5 3 7" xfId="34771" xr:uid="{A6FAFAEA-FFF8-4483-B207-2452577B0C31}"/>
    <cellStyle name="20% - Cor2 5 4" xfId="4127" xr:uid="{00000000-0005-0000-0000-000050020000}"/>
    <cellStyle name="20% - Cor2 5 4 2" xfId="8527" xr:uid="{00000000-0005-0000-0000-000050020000}"/>
    <cellStyle name="20% - Cor2 5 4 2 2" xfId="17349" xr:uid="{00000000-0005-0000-0000-000050020000}"/>
    <cellStyle name="20% - Cor2 5 4 2 3" xfId="26727" xr:uid="{3D30B62E-72A2-4851-987C-540CDF3D6450}"/>
    <cellStyle name="20% - Cor2 5 4 2 4" xfId="40683" xr:uid="{A6B2F922-8392-45A9-BA7B-018AA5BA0C3E}"/>
    <cellStyle name="20% - Cor2 5 4 3" xfId="12996" xr:uid="{00000000-0005-0000-0000-000050020000}"/>
    <cellStyle name="20% - Cor2 5 4 3 2" xfId="29975" xr:uid="{286AF09D-8479-4C9B-82A0-28D83281BC69}"/>
    <cellStyle name="20% - Cor2 5 4 3 3" xfId="43849" xr:uid="{C82D96B1-4A65-4544-B0B7-46E2AC82701E}"/>
    <cellStyle name="20% - Cor2 5 4 4" xfId="32567" xr:uid="{5B55BAF8-372C-4746-96A1-2AAB18815C44}"/>
    <cellStyle name="20% - Cor2 5 4 4 2" xfId="46434" xr:uid="{E4B7C277-8BAD-4053-9526-441351AEA87B}"/>
    <cellStyle name="20% - Cor2 5 4 5" xfId="22469" xr:uid="{7ACA3BD7-9F71-49EB-AC5B-8C3A2B6F02D6}"/>
    <cellStyle name="20% - Cor2 5 4 6" xfId="36440" xr:uid="{3729DE17-362E-4AB3-9398-83737F82B6EC}"/>
    <cellStyle name="20% - Cor2 5 5" xfId="6643" xr:uid="{00000000-0005-0000-0000-000050020000}"/>
    <cellStyle name="20% - Cor2 5 5 2" xfId="15471" xr:uid="{00000000-0005-0000-0000-000050020000}"/>
    <cellStyle name="20% - Cor2 5 5 3" xfId="24895" xr:uid="{BD7CBD4E-587A-44FB-B041-1CA00FB64B26}"/>
    <cellStyle name="20% - Cor2 5 5 4" xfId="38849" xr:uid="{A17BB431-DF49-4982-89E1-B77BD017EC67}"/>
    <cellStyle name="20% - Cor2 5 6" xfId="11103" xr:uid="{00000000-0005-0000-0000-000050020000}"/>
    <cellStyle name="20% - Cor2 5 6 2" xfId="28603" xr:uid="{F809B2BF-A0E2-4001-8666-AC54318F03E0}"/>
    <cellStyle name="20% - Cor2 5 6 3" xfId="42510" xr:uid="{D1AABC26-9023-429D-9338-24004A68AE7F}"/>
    <cellStyle name="20% - Cor2 5 7" xfId="31231" xr:uid="{F561933B-74E2-4EDE-9438-5D6C22B3112F}"/>
    <cellStyle name="20% - Cor2 5 7 2" xfId="45098" xr:uid="{C33FDD0C-45A6-42FD-83D4-9D08B7196F8D}"/>
    <cellStyle name="20% - Cor2 5 8" xfId="20550" xr:uid="{CDEFAB22-846C-440E-ADA9-6EAF09A1FE7B}"/>
    <cellStyle name="20% - Cor2 5 9" xfId="34612" xr:uid="{591B9A09-BAB3-4BED-ACD9-396D07A428FF}"/>
    <cellStyle name="20% - Cor2 50" xfId="2238" xr:uid="{00000000-0005-0000-0000-000082000000}"/>
    <cellStyle name="20% - Cor2 50 2" xfId="4295" xr:uid="{00000000-0005-0000-0000-000082000000}"/>
    <cellStyle name="20% - Cor2 50 2 2" xfId="8695" xr:uid="{00000000-0005-0000-0000-000082000000}"/>
    <cellStyle name="20% - Cor2 50 2 2 2" xfId="17517" xr:uid="{00000000-0005-0000-0000-000082000000}"/>
    <cellStyle name="20% - Cor2 50 2 2 3" xfId="26895" xr:uid="{E4E5EF06-F198-4CEF-BD4B-042B869BDA28}"/>
    <cellStyle name="20% - Cor2 50 2 2 4" xfId="40851" xr:uid="{EE5ED04F-9C33-4DA9-BBBC-FA3FD60928EE}"/>
    <cellStyle name="20% - Cor2 50 2 3" xfId="13164" xr:uid="{00000000-0005-0000-0000-000082000000}"/>
    <cellStyle name="20% - Cor2 50 2 3 2" xfId="29977" xr:uid="{AC4DE7ED-9AC0-4959-ABAF-DE21A0F31B10}"/>
    <cellStyle name="20% - Cor2 50 2 3 3" xfId="43851" xr:uid="{B9E664C2-EB07-45FD-99EF-63AC24E8181C}"/>
    <cellStyle name="20% - Cor2 50 2 4" xfId="32569" xr:uid="{8FD313E3-D5EE-4E40-B32D-AF0ADA6BE915}"/>
    <cellStyle name="20% - Cor2 50 2 4 2" xfId="46436" xr:uid="{F37E0E55-DA2B-467A-AF91-379F7FDCE59F}"/>
    <cellStyle name="20% - Cor2 50 2 5" xfId="22637" xr:uid="{995B3254-179B-4D44-BE71-8500D0AB5705}"/>
    <cellStyle name="20% - Cor2 50 2 6" xfId="36608" xr:uid="{02C411D2-2408-42F7-B19D-46AF36EEACB2}"/>
    <cellStyle name="20% - Cor2 50 3" xfId="6806" xr:uid="{00000000-0005-0000-0000-000082000000}"/>
    <cellStyle name="20% - Cor2 50 3 2" xfId="15632" xr:uid="{00000000-0005-0000-0000-000082000000}"/>
    <cellStyle name="20% - Cor2 50 3 3" xfId="25058" xr:uid="{1709EB0B-D09D-42E7-9B35-28FF54D52FFD}"/>
    <cellStyle name="20% - Cor2 50 3 4" xfId="39010" xr:uid="{FE40B06C-D0EF-424E-99D2-8423EE657C2A}"/>
    <cellStyle name="20% - Cor2 50 4" xfId="11269" xr:uid="{00000000-0005-0000-0000-000082000000}"/>
    <cellStyle name="20% - Cor2 50 4 2" xfId="28789" xr:uid="{69AB0A1D-2FE4-440D-AC3E-02658F74B461}"/>
    <cellStyle name="20% - Cor2 50 4 3" xfId="42670" xr:uid="{10C1EA02-8542-4A2E-9BF5-CACE31DBDD6E}"/>
    <cellStyle name="20% - Cor2 50 5" xfId="31391" xr:uid="{076B781D-72D3-4688-92AA-34525FF52CBF}"/>
    <cellStyle name="20% - Cor2 50 5 2" xfId="45258" xr:uid="{6F990380-4740-435C-8E9A-F96CE470D1BE}"/>
    <cellStyle name="20% - Cor2 50 6" xfId="20739" xr:uid="{ECCD87CC-8A8E-4923-B204-F31BDE12FFFE}"/>
    <cellStyle name="20% - Cor2 50 7" xfId="34773" xr:uid="{C1E6AD8B-31CE-4EB1-BA3F-13517AB19B24}"/>
    <cellStyle name="20% - Cor2 51" xfId="2239" xr:uid="{00000000-0005-0000-0000-000083000000}"/>
    <cellStyle name="20% - Cor2 51 2" xfId="4296" xr:uid="{00000000-0005-0000-0000-000083000000}"/>
    <cellStyle name="20% - Cor2 51 2 2" xfId="8696" xr:uid="{00000000-0005-0000-0000-000083000000}"/>
    <cellStyle name="20% - Cor2 51 2 2 2" xfId="17518" xr:uid="{00000000-0005-0000-0000-000083000000}"/>
    <cellStyle name="20% - Cor2 51 2 2 3" xfId="26896" xr:uid="{41282CCC-D353-4B1D-8B93-2C0E2514CAFD}"/>
    <cellStyle name="20% - Cor2 51 2 2 4" xfId="40852" xr:uid="{F20B2B3E-1280-4B7D-9C89-7CD941769978}"/>
    <cellStyle name="20% - Cor2 51 2 3" xfId="13165" xr:uid="{00000000-0005-0000-0000-000083000000}"/>
    <cellStyle name="20% - Cor2 51 2 3 2" xfId="29978" xr:uid="{60354948-287F-4BEA-902E-18918FF715EE}"/>
    <cellStyle name="20% - Cor2 51 2 3 3" xfId="43852" xr:uid="{1EDAC449-381D-419F-B779-286B9E527490}"/>
    <cellStyle name="20% - Cor2 51 2 4" xfId="32570" xr:uid="{34770332-DE4C-41C4-882F-1F8C81F28657}"/>
    <cellStyle name="20% - Cor2 51 2 4 2" xfId="46437" xr:uid="{66ECDA73-6C3F-4DD0-B680-7C283B6C5849}"/>
    <cellStyle name="20% - Cor2 51 2 5" xfId="22638" xr:uid="{C6F77D76-2185-42F8-BE48-240C46545BA6}"/>
    <cellStyle name="20% - Cor2 51 2 6" xfId="36609" xr:uid="{82AA932C-C586-43D6-BFBE-B85F3DE3F64D}"/>
    <cellStyle name="20% - Cor2 51 3" xfId="6807" xr:uid="{00000000-0005-0000-0000-000083000000}"/>
    <cellStyle name="20% - Cor2 51 3 2" xfId="15633" xr:uid="{00000000-0005-0000-0000-000083000000}"/>
    <cellStyle name="20% - Cor2 51 3 3" xfId="25059" xr:uid="{A9C0F50C-0544-4F24-9CE8-92D13BEDA96F}"/>
    <cellStyle name="20% - Cor2 51 3 4" xfId="39011" xr:uid="{693A575E-7F39-4581-8AA3-4BFEC552CA44}"/>
    <cellStyle name="20% - Cor2 51 4" xfId="11270" xr:uid="{00000000-0005-0000-0000-000083000000}"/>
    <cellStyle name="20% - Cor2 51 4 2" xfId="28790" xr:uid="{6A98322A-36AF-43E5-B953-6F075A5F6233}"/>
    <cellStyle name="20% - Cor2 51 4 3" xfId="42671" xr:uid="{0596F606-FC32-4F13-B65C-C6F24D8CCB70}"/>
    <cellStyle name="20% - Cor2 51 5" xfId="31392" xr:uid="{5D8E976C-5A03-4C69-A89F-FFE0222B6F28}"/>
    <cellStyle name="20% - Cor2 51 5 2" xfId="45259" xr:uid="{2D06DBA8-E13C-4A18-9C2D-6770960AF363}"/>
    <cellStyle name="20% - Cor2 51 6" xfId="20740" xr:uid="{8261A1D5-4A7C-49F3-AF33-915CDF30A27B}"/>
    <cellStyle name="20% - Cor2 51 7" xfId="34774" xr:uid="{7BB424D6-31EA-410E-9FB2-D5D4477268E1}"/>
    <cellStyle name="20% - Cor2 52" xfId="2240" xr:uid="{00000000-0005-0000-0000-000084000000}"/>
    <cellStyle name="20% - Cor2 52 2" xfId="4297" xr:uid="{00000000-0005-0000-0000-000084000000}"/>
    <cellStyle name="20% - Cor2 52 2 2" xfId="8697" xr:uid="{00000000-0005-0000-0000-000084000000}"/>
    <cellStyle name="20% - Cor2 52 2 2 2" xfId="17519" xr:uid="{00000000-0005-0000-0000-000084000000}"/>
    <cellStyle name="20% - Cor2 52 2 2 3" xfId="26897" xr:uid="{C30D8F30-B046-42D4-BDF4-C36E9BA77F6B}"/>
    <cellStyle name="20% - Cor2 52 2 2 4" xfId="40853" xr:uid="{7E67EB77-2D91-4787-A844-9F5509A8DB0E}"/>
    <cellStyle name="20% - Cor2 52 2 3" xfId="13166" xr:uid="{00000000-0005-0000-0000-000084000000}"/>
    <cellStyle name="20% - Cor2 52 2 3 2" xfId="29979" xr:uid="{D7F301FE-0E3B-461D-8847-00B6D021703D}"/>
    <cellStyle name="20% - Cor2 52 2 3 3" xfId="43853" xr:uid="{A80BF89B-2B19-4303-9A08-F5F1BB2DB4DC}"/>
    <cellStyle name="20% - Cor2 52 2 4" xfId="32571" xr:uid="{9E3323DB-66CC-420F-BEB0-983ECC57C808}"/>
    <cellStyle name="20% - Cor2 52 2 4 2" xfId="46438" xr:uid="{39201B81-8327-4805-B4E3-9F0347D4BDCD}"/>
    <cellStyle name="20% - Cor2 52 2 5" xfId="22639" xr:uid="{2FE2FACC-F18A-4D5B-AEA8-F02CF01F42A7}"/>
    <cellStyle name="20% - Cor2 52 2 6" xfId="36610" xr:uid="{05AAE404-701E-4A2A-BBBB-0D45B57E6B50}"/>
    <cellStyle name="20% - Cor2 52 3" xfId="6808" xr:uid="{00000000-0005-0000-0000-000084000000}"/>
    <cellStyle name="20% - Cor2 52 3 2" xfId="15634" xr:uid="{00000000-0005-0000-0000-000084000000}"/>
    <cellStyle name="20% - Cor2 52 3 3" xfId="25060" xr:uid="{FEF08E11-69C6-4CA4-81D6-C332FE491B3C}"/>
    <cellStyle name="20% - Cor2 52 3 4" xfId="39012" xr:uid="{5EB25370-2B1A-4DFB-878E-A3DAF1E62BBB}"/>
    <cellStyle name="20% - Cor2 52 4" xfId="11271" xr:uid="{00000000-0005-0000-0000-000084000000}"/>
    <cellStyle name="20% - Cor2 52 4 2" xfId="28791" xr:uid="{C308026E-CE4B-4705-B0D6-38D976CC1B50}"/>
    <cellStyle name="20% - Cor2 52 4 3" xfId="42672" xr:uid="{1B48B0C8-99D1-4047-BF6D-77C69E739218}"/>
    <cellStyle name="20% - Cor2 52 5" xfId="31393" xr:uid="{C9490A65-E122-4F72-A98A-816D72711A6F}"/>
    <cellStyle name="20% - Cor2 52 5 2" xfId="45260" xr:uid="{7A3E92FC-978C-4FB2-8073-DE1523944F4D}"/>
    <cellStyle name="20% - Cor2 52 6" xfId="20741" xr:uid="{E1B2830A-5A4A-4459-87E5-AE73A16B92C8}"/>
    <cellStyle name="20% - Cor2 52 7" xfId="34775" xr:uid="{59111318-9ABC-4F63-B038-2A39A55C3F91}"/>
    <cellStyle name="20% - Cor2 53" xfId="2241" xr:uid="{00000000-0005-0000-0000-000085000000}"/>
    <cellStyle name="20% - Cor2 53 2" xfId="4298" xr:uid="{00000000-0005-0000-0000-000085000000}"/>
    <cellStyle name="20% - Cor2 53 2 2" xfId="8698" xr:uid="{00000000-0005-0000-0000-000085000000}"/>
    <cellStyle name="20% - Cor2 53 2 2 2" xfId="17520" xr:uid="{00000000-0005-0000-0000-000085000000}"/>
    <cellStyle name="20% - Cor2 53 2 2 3" xfId="26898" xr:uid="{A2509CCF-AF21-4765-AC18-D12A8562E46E}"/>
    <cellStyle name="20% - Cor2 53 2 2 4" xfId="40854" xr:uid="{3ECB0E49-7ECB-420C-9484-523A5DD85B10}"/>
    <cellStyle name="20% - Cor2 53 2 3" xfId="13167" xr:uid="{00000000-0005-0000-0000-000085000000}"/>
    <cellStyle name="20% - Cor2 53 2 3 2" xfId="29980" xr:uid="{642A70CE-E102-4CDA-875A-FB4CF2F41537}"/>
    <cellStyle name="20% - Cor2 53 2 3 3" xfId="43854" xr:uid="{E7DAB55B-3F9E-4CEB-9ED7-26582311FD17}"/>
    <cellStyle name="20% - Cor2 53 2 4" xfId="32572" xr:uid="{A6220832-5905-4665-9605-49C9C32F6973}"/>
    <cellStyle name="20% - Cor2 53 2 4 2" xfId="46439" xr:uid="{BA9DA577-01A9-4F97-943A-C776E5CC3540}"/>
    <cellStyle name="20% - Cor2 53 2 5" xfId="22640" xr:uid="{6F093C92-794A-40DB-91B9-9B48438CA05F}"/>
    <cellStyle name="20% - Cor2 53 2 6" xfId="36611" xr:uid="{308F9653-34F8-4F85-855D-4273ABDD84F5}"/>
    <cellStyle name="20% - Cor2 53 3" xfId="6809" xr:uid="{00000000-0005-0000-0000-000085000000}"/>
    <cellStyle name="20% - Cor2 53 3 2" xfId="15635" xr:uid="{00000000-0005-0000-0000-000085000000}"/>
    <cellStyle name="20% - Cor2 53 3 3" xfId="25061" xr:uid="{89911D96-4AD1-4D53-87F9-5E2B6A5A9100}"/>
    <cellStyle name="20% - Cor2 53 3 4" xfId="39013" xr:uid="{B433B4DE-07D5-40E3-A94C-22A07F9E25A9}"/>
    <cellStyle name="20% - Cor2 53 4" xfId="11272" xr:uid="{00000000-0005-0000-0000-000085000000}"/>
    <cellStyle name="20% - Cor2 53 4 2" xfId="28792" xr:uid="{48125717-48DD-4C99-8878-A4DB2F82E469}"/>
    <cellStyle name="20% - Cor2 53 4 3" xfId="42673" xr:uid="{21FE22ED-70DC-468F-AA4A-4A1D8A7E4913}"/>
    <cellStyle name="20% - Cor2 53 5" xfId="31394" xr:uid="{D48935E5-640E-4060-AD18-9035049F5CA6}"/>
    <cellStyle name="20% - Cor2 53 5 2" xfId="45261" xr:uid="{772EA6A2-C898-4657-9E2D-9C7925B7D79A}"/>
    <cellStyle name="20% - Cor2 53 6" xfId="20742" xr:uid="{A35943A9-6DDF-4B78-91C7-D03BEB7BE036}"/>
    <cellStyle name="20% - Cor2 53 7" xfId="34776" xr:uid="{D73FC73B-80B7-4DF2-B02C-A536302EAEBB}"/>
    <cellStyle name="20% - Cor2 54" xfId="2242" xr:uid="{00000000-0005-0000-0000-000086000000}"/>
    <cellStyle name="20% - Cor2 54 2" xfId="4299" xr:uid="{00000000-0005-0000-0000-000086000000}"/>
    <cellStyle name="20% - Cor2 54 2 2" xfId="8699" xr:uid="{00000000-0005-0000-0000-000086000000}"/>
    <cellStyle name="20% - Cor2 54 2 2 2" xfId="17521" xr:uid="{00000000-0005-0000-0000-000086000000}"/>
    <cellStyle name="20% - Cor2 54 2 2 3" xfId="26899" xr:uid="{3BAEFAB6-DAA2-4CB6-B1B9-28FC4A7DB9CB}"/>
    <cellStyle name="20% - Cor2 54 2 2 4" xfId="40855" xr:uid="{05E6F42A-92FF-4138-9729-5F5BD18077FC}"/>
    <cellStyle name="20% - Cor2 54 2 3" xfId="13168" xr:uid="{00000000-0005-0000-0000-000086000000}"/>
    <cellStyle name="20% - Cor2 54 2 3 2" xfId="29981" xr:uid="{F24F3A10-9BAF-43A4-BA2A-35ED65FFFDC5}"/>
    <cellStyle name="20% - Cor2 54 2 3 3" xfId="43855" xr:uid="{1D37E383-F6D9-4102-A9FB-CE13F21191AF}"/>
    <cellStyle name="20% - Cor2 54 2 4" xfId="32573" xr:uid="{C5E6CD44-DB3A-44B2-A864-40C0163FED77}"/>
    <cellStyle name="20% - Cor2 54 2 4 2" xfId="46440" xr:uid="{F3C22763-B753-4680-821C-6EEE60D7B789}"/>
    <cellStyle name="20% - Cor2 54 2 5" xfId="22641" xr:uid="{6E5AD003-D791-49E7-81C9-02B80D3A050C}"/>
    <cellStyle name="20% - Cor2 54 2 6" xfId="36612" xr:uid="{EFA42C47-6814-40B1-8BF8-E5D47AF0A6D8}"/>
    <cellStyle name="20% - Cor2 54 3" xfId="6810" xr:uid="{00000000-0005-0000-0000-000086000000}"/>
    <cellStyle name="20% - Cor2 54 3 2" xfId="15636" xr:uid="{00000000-0005-0000-0000-000086000000}"/>
    <cellStyle name="20% - Cor2 54 3 3" xfId="25062" xr:uid="{A7ABA9BE-374B-4DAB-BB35-7EC331F11C4D}"/>
    <cellStyle name="20% - Cor2 54 3 4" xfId="39014" xr:uid="{F29754C4-E024-427C-AD71-E469AF2718AB}"/>
    <cellStyle name="20% - Cor2 54 4" xfId="11273" xr:uid="{00000000-0005-0000-0000-000086000000}"/>
    <cellStyle name="20% - Cor2 54 4 2" xfId="28793" xr:uid="{3420E337-9F1B-4683-9EE2-BEEC475705E9}"/>
    <cellStyle name="20% - Cor2 54 4 3" xfId="42674" xr:uid="{8A4112BF-983E-4261-A87C-EFE0765DC63A}"/>
    <cellStyle name="20% - Cor2 54 5" xfId="31395" xr:uid="{3A1A29E8-E580-458C-A6F8-A70E721B1F73}"/>
    <cellStyle name="20% - Cor2 54 5 2" xfId="45262" xr:uid="{61017850-6055-4B35-837C-14F7690AA4A3}"/>
    <cellStyle name="20% - Cor2 54 6" xfId="20743" xr:uid="{810DEA8C-2D4C-48B0-AD2E-82B96383D31D}"/>
    <cellStyle name="20% - Cor2 54 7" xfId="34777" xr:uid="{C0DC85A3-5E20-421A-A195-57923AD5085F}"/>
    <cellStyle name="20% - Cor2 55" xfId="2243" xr:uid="{00000000-0005-0000-0000-000087000000}"/>
    <cellStyle name="20% - Cor2 55 2" xfId="4300" xr:uid="{00000000-0005-0000-0000-000087000000}"/>
    <cellStyle name="20% - Cor2 55 2 2" xfId="8700" xr:uid="{00000000-0005-0000-0000-000087000000}"/>
    <cellStyle name="20% - Cor2 55 2 2 2" xfId="17522" xr:uid="{00000000-0005-0000-0000-000087000000}"/>
    <cellStyle name="20% - Cor2 55 2 2 3" xfId="26900" xr:uid="{74365834-8853-4A76-AC23-E0B90B745448}"/>
    <cellStyle name="20% - Cor2 55 2 2 4" xfId="40856" xr:uid="{CA763800-D965-4A8A-B794-140944BE54A3}"/>
    <cellStyle name="20% - Cor2 55 2 3" xfId="13169" xr:uid="{00000000-0005-0000-0000-000087000000}"/>
    <cellStyle name="20% - Cor2 55 2 3 2" xfId="29982" xr:uid="{20A7D2A6-2669-45C9-9227-3C1152D230A8}"/>
    <cellStyle name="20% - Cor2 55 2 3 3" xfId="43856" xr:uid="{054E9F7C-2E05-4B83-8946-F5DD64663D5A}"/>
    <cellStyle name="20% - Cor2 55 2 4" xfId="32574" xr:uid="{3A4A4B6D-AA4E-4DF9-9A51-F24A84232462}"/>
    <cellStyle name="20% - Cor2 55 2 4 2" xfId="46441" xr:uid="{9DAF40B9-617F-40CC-A873-9BC401E24D73}"/>
    <cellStyle name="20% - Cor2 55 2 5" xfId="22642" xr:uid="{054D8D2F-54FA-43D0-A044-39D9DEDA2284}"/>
    <cellStyle name="20% - Cor2 55 2 6" xfId="36613" xr:uid="{BE77F1C2-89B9-4198-9867-2492A41887E8}"/>
    <cellStyle name="20% - Cor2 55 3" xfId="6811" xr:uid="{00000000-0005-0000-0000-000087000000}"/>
    <cellStyle name="20% - Cor2 55 3 2" xfId="15637" xr:uid="{00000000-0005-0000-0000-000087000000}"/>
    <cellStyle name="20% - Cor2 55 3 3" xfId="25063" xr:uid="{CFC898AF-C5FC-4F4B-A67B-A9B358914E7B}"/>
    <cellStyle name="20% - Cor2 55 3 4" xfId="39015" xr:uid="{9C126624-C812-49AA-B345-6D1AF9D04755}"/>
    <cellStyle name="20% - Cor2 55 4" xfId="11274" xr:uid="{00000000-0005-0000-0000-000087000000}"/>
    <cellStyle name="20% - Cor2 55 4 2" xfId="28794" xr:uid="{B2EB5D0E-297F-4500-9914-DCC253617B52}"/>
    <cellStyle name="20% - Cor2 55 4 3" xfId="42675" xr:uid="{49D25290-37E5-41A0-94F6-0AF9D5FBF216}"/>
    <cellStyle name="20% - Cor2 55 5" xfId="31396" xr:uid="{055C5273-9186-43FE-AF80-610D0F75EBA3}"/>
    <cellStyle name="20% - Cor2 55 5 2" xfId="45263" xr:uid="{E836482A-C118-4C26-8AAB-655FCC5B02C7}"/>
    <cellStyle name="20% - Cor2 55 6" xfId="20744" xr:uid="{F5BD0454-8F89-494D-9C84-7F62D332ACE3}"/>
    <cellStyle name="20% - Cor2 55 7" xfId="34778" xr:uid="{2574D66A-1552-43C9-92B9-674343359F7B}"/>
    <cellStyle name="20% - Cor2 56" xfId="2244" xr:uid="{00000000-0005-0000-0000-000088000000}"/>
    <cellStyle name="20% - Cor2 56 2" xfId="4301" xr:uid="{00000000-0005-0000-0000-000088000000}"/>
    <cellStyle name="20% - Cor2 56 2 2" xfId="8701" xr:uid="{00000000-0005-0000-0000-000088000000}"/>
    <cellStyle name="20% - Cor2 56 2 2 2" xfId="17523" xr:uid="{00000000-0005-0000-0000-000088000000}"/>
    <cellStyle name="20% - Cor2 56 2 2 3" xfId="26901" xr:uid="{4935E6E4-0CE0-4C01-A436-4C6EC743D1EA}"/>
    <cellStyle name="20% - Cor2 56 2 2 4" xfId="40857" xr:uid="{AECBDE3F-FD56-4484-981C-C8A81555AEE9}"/>
    <cellStyle name="20% - Cor2 56 2 3" xfId="13170" xr:uid="{00000000-0005-0000-0000-000088000000}"/>
    <cellStyle name="20% - Cor2 56 2 3 2" xfId="29983" xr:uid="{AC148D61-4913-43F1-8F85-61E988DEDDD1}"/>
    <cellStyle name="20% - Cor2 56 2 3 3" xfId="43857" xr:uid="{13947AAB-EB9C-4E44-83CB-E6ACE757DD0E}"/>
    <cellStyle name="20% - Cor2 56 2 4" xfId="32575" xr:uid="{7C28C95E-03B8-408D-A417-10D6F565FB48}"/>
    <cellStyle name="20% - Cor2 56 2 4 2" xfId="46442" xr:uid="{A813F79D-B3F4-4C5E-A751-E21FD9E751FC}"/>
    <cellStyle name="20% - Cor2 56 2 5" xfId="22643" xr:uid="{C3FB2909-BEC8-4269-9214-F2CCD1EC57F2}"/>
    <cellStyle name="20% - Cor2 56 2 6" xfId="36614" xr:uid="{435CA48B-2200-4CB9-9720-1C9698C63CE5}"/>
    <cellStyle name="20% - Cor2 56 3" xfId="6812" xr:uid="{00000000-0005-0000-0000-000088000000}"/>
    <cellStyle name="20% - Cor2 56 3 2" xfId="15638" xr:uid="{00000000-0005-0000-0000-000088000000}"/>
    <cellStyle name="20% - Cor2 56 3 3" xfId="25064" xr:uid="{0A83A723-B0EC-47B7-B74B-C0351BBBEC9F}"/>
    <cellStyle name="20% - Cor2 56 3 4" xfId="39016" xr:uid="{C34B5B59-7F55-4973-B224-0DDA46396023}"/>
    <cellStyle name="20% - Cor2 56 4" xfId="11275" xr:uid="{00000000-0005-0000-0000-000088000000}"/>
    <cellStyle name="20% - Cor2 56 4 2" xfId="28795" xr:uid="{EA03B9F7-19E5-49D4-89D0-D33056E0E04C}"/>
    <cellStyle name="20% - Cor2 56 4 3" xfId="42676" xr:uid="{0BBB0251-6D95-41D1-8844-55D4E65BB687}"/>
    <cellStyle name="20% - Cor2 56 5" xfId="31397" xr:uid="{B7DB33B1-0262-41D4-81FB-882070934837}"/>
    <cellStyle name="20% - Cor2 56 5 2" xfId="45264" xr:uid="{0CE0491B-D606-45E6-9D8B-A09C45400270}"/>
    <cellStyle name="20% - Cor2 56 6" xfId="20745" xr:uid="{0DF77E6B-319C-4F6D-996E-002065905868}"/>
    <cellStyle name="20% - Cor2 56 7" xfId="34779" xr:uid="{5F43CBE4-A328-4DA1-9402-9B1048C4F1E7}"/>
    <cellStyle name="20% - Cor2 57" xfId="2245" xr:uid="{00000000-0005-0000-0000-000089000000}"/>
    <cellStyle name="20% - Cor2 57 2" xfId="4302" xr:uid="{00000000-0005-0000-0000-000089000000}"/>
    <cellStyle name="20% - Cor2 57 2 2" xfId="8702" xr:uid="{00000000-0005-0000-0000-000089000000}"/>
    <cellStyle name="20% - Cor2 57 2 2 2" xfId="17524" xr:uid="{00000000-0005-0000-0000-000089000000}"/>
    <cellStyle name="20% - Cor2 57 2 2 3" xfId="26902" xr:uid="{1A11BB35-0147-43F8-AC48-5A0232DFCAC4}"/>
    <cellStyle name="20% - Cor2 57 2 2 4" xfId="40858" xr:uid="{78C3B641-9E42-46AC-BD26-A0CA7856C34D}"/>
    <cellStyle name="20% - Cor2 57 2 3" xfId="13171" xr:uid="{00000000-0005-0000-0000-000089000000}"/>
    <cellStyle name="20% - Cor2 57 2 3 2" xfId="29984" xr:uid="{791A122A-5AC1-47B8-B647-3DEA12BD6546}"/>
    <cellStyle name="20% - Cor2 57 2 3 3" xfId="43858" xr:uid="{A8B14448-6641-4B06-9EE2-E6C02BB03F69}"/>
    <cellStyle name="20% - Cor2 57 2 4" xfId="32576" xr:uid="{1CD6826E-A158-48E9-AFB9-792620C11987}"/>
    <cellStyle name="20% - Cor2 57 2 4 2" xfId="46443" xr:uid="{0005097F-8744-44F3-909E-1355F1B6A979}"/>
    <cellStyle name="20% - Cor2 57 2 5" xfId="22644" xr:uid="{B5DD61FB-A106-45BD-925F-4EB757821624}"/>
    <cellStyle name="20% - Cor2 57 2 6" xfId="36615" xr:uid="{94325A47-5561-4B4F-9138-0141F5AE85F7}"/>
    <cellStyle name="20% - Cor2 57 3" xfId="6813" xr:uid="{00000000-0005-0000-0000-000089000000}"/>
    <cellStyle name="20% - Cor2 57 3 2" xfId="15639" xr:uid="{00000000-0005-0000-0000-000089000000}"/>
    <cellStyle name="20% - Cor2 57 3 3" xfId="25065" xr:uid="{94764174-6F40-4659-A73E-7615D9D32C25}"/>
    <cellStyle name="20% - Cor2 57 3 4" xfId="39017" xr:uid="{65335C4E-C2C7-449E-9713-96ECD74E603D}"/>
    <cellStyle name="20% - Cor2 57 4" xfId="11276" xr:uid="{00000000-0005-0000-0000-000089000000}"/>
    <cellStyle name="20% - Cor2 57 4 2" xfId="28796" xr:uid="{73E42B07-B5F7-4DB4-B494-37E4458A1DF6}"/>
    <cellStyle name="20% - Cor2 57 4 3" xfId="42677" xr:uid="{F51924D3-BF34-47F0-A52A-04AF824538AB}"/>
    <cellStyle name="20% - Cor2 57 5" xfId="31398" xr:uid="{27F61AF0-92BB-4F37-98C3-826F1F8EE6D8}"/>
    <cellStyle name="20% - Cor2 57 5 2" xfId="45265" xr:uid="{D20F2338-72E8-4161-B188-4970D74CF82E}"/>
    <cellStyle name="20% - Cor2 57 6" xfId="20746" xr:uid="{DE2EA62C-8698-42AF-AA0A-0A1436E46024}"/>
    <cellStyle name="20% - Cor2 57 7" xfId="34780" xr:uid="{1B62D8EA-A346-4844-A6C8-31630CF98B59}"/>
    <cellStyle name="20% - Cor2 58" xfId="2246" xr:uid="{00000000-0005-0000-0000-00008A000000}"/>
    <cellStyle name="20% - Cor2 58 2" xfId="4303" xr:uid="{00000000-0005-0000-0000-00008A000000}"/>
    <cellStyle name="20% - Cor2 58 2 2" xfId="8703" xr:uid="{00000000-0005-0000-0000-00008A000000}"/>
    <cellStyle name="20% - Cor2 58 2 2 2" xfId="17525" xr:uid="{00000000-0005-0000-0000-00008A000000}"/>
    <cellStyle name="20% - Cor2 58 2 2 3" xfId="26903" xr:uid="{46FE4D5D-E555-4DB5-932C-4098F8F24289}"/>
    <cellStyle name="20% - Cor2 58 2 2 4" xfId="40859" xr:uid="{F8889D2E-0ABD-4FCA-BEB1-2FD69FD11C8B}"/>
    <cellStyle name="20% - Cor2 58 2 3" xfId="13172" xr:uid="{00000000-0005-0000-0000-00008A000000}"/>
    <cellStyle name="20% - Cor2 58 2 3 2" xfId="29985" xr:uid="{427D01F4-5480-49C5-BC17-314F9D8B290B}"/>
    <cellStyle name="20% - Cor2 58 2 3 3" xfId="43859" xr:uid="{C21CFA22-4149-474B-8348-D4D7150962E8}"/>
    <cellStyle name="20% - Cor2 58 2 4" xfId="32577" xr:uid="{CF282363-5748-4736-916A-AA0CB2B2A32A}"/>
    <cellStyle name="20% - Cor2 58 2 4 2" xfId="46444" xr:uid="{85723F5E-8ADA-410C-B815-9A3D1770B450}"/>
    <cellStyle name="20% - Cor2 58 2 5" xfId="22645" xr:uid="{52668FE1-778C-4E03-A069-72113597ACE2}"/>
    <cellStyle name="20% - Cor2 58 2 6" xfId="36616" xr:uid="{0C43E555-D62B-4D34-A185-4849BE5E375D}"/>
    <cellStyle name="20% - Cor2 58 3" xfId="6814" xr:uid="{00000000-0005-0000-0000-00008A000000}"/>
    <cellStyle name="20% - Cor2 58 3 2" xfId="15640" xr:uid="{00000000-0005-0000-0000-00008A000000}"/>
    <cellStyle name="20% - Cor2 58 3 3" xfId="25066" xr:uid="{5403B27B-7075-43D2-AAFC-CFC326B3CA74}"/>
    <cellStyle name="20% - Cor2 58 3 4" xfId="39018" xr:uid="{1A54E813-E006-4E29-B06E-9322E972CA3A}"/>
    <cellStyle name="20% - Cor2 58 4" xfId="11277" xr:uid="{00000000-0005-0000-0000-00008A000000}"/>
    <cellStyle name="20% - Cor2 58 4 2" xfId="28797" xr:uid="{3648A5EE-F2E3-4651-9C4A-FF430CE7AE38}"/>
    <cellStyle name="20% - Cor2 58 4 3" xfId="42678" xr:uid="{F04E3C03-6D39-4CEF-971D-C7D2C904CE4B}"/>
    <cellStyle name="20% - Cor2 58 5" xfId="31399" xr:uid="{92CA2430-DDDD-4CA2-907D-54CA39A36BC6}"/>
    <cellStyle name="20% - Cor2 58 5 2" xfId="45266" xr:uid="{59A8E6BD-B7B0-4FFE-B81D-DD096C6903AC}"/>
    <cellStyle name="20% - Cor2 58 6" xfId="20747" xr:uid="{27EE904B-52D3-4202-8ADC-018E87D5FF67}"/>
    <cellStyle name="20% - Cor2 58 7" xfId="34781" xr:uid="{6599E1AF-5463-411B-8E00-8CE4583DF61E}"/>
    <cellStyle name="20% - Cor2 59" xfId="2247" xr:uid="{00000000-0005-0000-0000-00008B000000}"/>
    <cellStyle name="20% - Cor2 59 2" xfId="4304" xr:uid="{00000000-0005-0000-0000-00008B000000}"/>
    <cellStyle name="20% - Cor2 59 2 2" xfId="8704" xr:uid="{00000000-0005-0000-0000-00008B000000}"/>
    <cellStyle name="20% - Cor2 59 2 2 2" xfId="17526" xr:uid="{00000000-0005-0000-0000-00008B000000}"/>
    <cellStyle name="20% - Cor2 59 2 2 3" xfId="26904" xr:uid="{4A392EB7-F611-455B-B9D6-8ADA56AFB652}"/>
    <cellStyle name="20% - Cor2 59 2 2 4" xfId="40860" xr:uid="{5F18F890-5A17-4A79-8C86-C8BF845766F6}"/>
    <cellStyle name="20% - Cor2 59 2 3" xfId="13173" xr:uid="{00000000-0005-0000-0000-00008B000000}"/>
    <cellStyle name="20% - Cor2 59 2 3 2" xfId="29986" xr:uid="{B12C93C2-9845-4413-BCB8-A53F6AB9DB80}"/>
    <cellStyle name="20% - Cor2 59 2 3 3" xfId="43860" xr:uid="{E2A533CA-996C-4688-9EE2-EDF60BCD0AB3}"/>
    <cellStyle name="20% - Cor2 59 2 4" xfId="32578" xr:uid="{12DA07AD-124C-492E-90BC-424CC4C8EC1B}"/>
    <cellStyle name="20% - Cor2 59 2 4 2" xfId="46445" xr:uid="{F1654DAA-14BD-48F0-9157-98E3B14A2C9F}"/>
    <cellStyle name="20% - Cor2 59 2 5" xfId="22646" xr:uid="{4232CAD5-0F03-4DBA-884E-C86BD9FDD708}"/>
    <cellStyle name="20% - Cor2 59 2 6" xfId="36617" xr:uid="{8DD7D38B-69B7-4B50-8587-D97DC68663A9}"/>
    <cellStyle name="20% - Cor2 59 3" xfId="6815" xr:uid="{00000000-0005-0000-0000-00008B000000}"/>
    <cellStyle name="20% - Cor2 59 3 2" xfId="15641" xr:uid="{00000000-0005-0000-0000-00008B000000}"/>
    <cellStyle name="20% - Cor2 59 3 3" xfId="25067" xr:uid="{01944895-A2A1-453C-947D-C75F0DB450CA}"/>
    <cellStyle name="20% - Cor2 59 3 4" xfId="39019" xr:uid="{2FDCF628-3481-40BC-879D-041ED9836DD5}"/>
    <cellStyle name="20% - Cor2 59 4" xfId="11278" xr:uid="{00000000-0005-0000-0000-00008B000000}"/>
    <cellStyle name="20% - Cor2 59 4 2" xfId="28798" xr:uid="{98FC6C8E-1E96-41CB-9797-79F8D64F0009}"/>
    <cellStyle name="20% - Cor2 59 4 3" xfId="42679" xr:uid="{003C2DC1-E646-4803-B6C9-C031B8576C12}"/>
    <cellStyle name="20% - Cor2 59 5" xfId="31400" xr:uid="{F5FB3DB1-C92F-41C8-B13C-13D4BB2D7D98}"/>
    <cellStyle name="20% - Cor2 59 5 2" xfId="45267" xr:uid="{6C27D10C-174E-4D44-907A-231D7DC8E1A3}"/>
    <cellStyle name="20% - Cor2 59 6" xfId="20748" xr:uid="{8DB87A69-B5C7-4730-8831-0E63E6610101}"/>
    <cellStyle name="20% - Cor2 59 7" xfId="34782" xr:uid="{CC8BACD2-521D-42E1-AAAA-EA0A20B61CFE}"/>
    <cellStyle name="20% - Cor2 6" xfId="2248" xr:uid="{00000000-0005-0000-0000-00008C000000}"/>
    <cellStyle name="20% - Cor2 6 2" xfId="2249" xr:uid="{00000000-0005-0000-0000-00008D000000}"/>
    <cellStyle name="20% - Cor2 6 2 2" xfId="4306" xr:uid="{00000000-0005-0000-0000-00008D000000}"/>
    <cellStyle name="20% - Cor2 6 2 2 2" xfId="8706" xr:uid="{00000000-0005-0000-0000-00008D000000}"/>
    <cellStyle name="20% - Cor2 6 2 2 2 2" xfId="17528" xr:uid="{00000000-0005-0000-0000-00008D000000}"/>
    <cellStyle name="20% - Cor2 6 2 2 2 3" xfId="26906" xr:uid="{DC2C0229-6E27-4BCD-8771-154606280CE2}"/>
    <cellStyle name="20% - Cor2 6 2 2 2 4" xfId="40862" xr:uid="{D709B6AB-068E-48E1-A6EB-A4B75299D1DD}"/>
    <cellStyle name="20% - Cor2 6 2 2 3" xfId="13175" xr:uid="{00000000-0005-0000-0000-00008D000000}"/>
    <cellStyle name="20% - Cor2 6 2 2 3 2" xfId="29988" xr:uid="{C933DC46-CEAC-4852-BA40-080C9BF8E353}"/>
    <cellStyle name="20% - Cor2 6 2 2 3 3" xfId="43862" xr:uid="{26B85BA3-7DC9-4320-859B-D127E9BA70F1}"/>
    <cellStyle name="20% - Cor2 6 2 2 4" xfId="32580" xr:uid="{1A4E2BE9-1C32-499D-8E26-0C382B2FDF8A}"/>
    <cellStyle name="20% - Cor2 6 2 2 4 2" xfId="46447" xr:uid="{711B8D66-C37B-4C87-90FD-ABFF25EADF11}"/>
    <cellStyle name="20% - Cor2 6 2 2 5" xfId="22648" xr:uid="{8A2EB8A9-5044-48A4-8DD6-27922E10E501}"/>
    <cellStyle name="20% - Cor2 6 2 2 6" xfId="36619" xr:uid="{2D116E87-D3AA-493B-A2AE-72A98DD8EBBD}"/>
    <cellStyle name="20% - Cor2 6 2 3" xfId="6817" xr:uid="{00000000-0005-0000-0000-00008D000000}"/>
    <cellStyle name="20% - Cor2 6 2 3 2" xfId="15643" xr:uid="{00000000-0005-0000-0000-00008D000000}"/>
    <cellStyle name="20% - Cor2 6 2 3 3" xfId="25069" xr:uid="{C5AE9164-FB71-414C-B9D6-126A86A8373F}"/>
    <cellStyle name="20% - Cor2 6 2 3 4" xfId="39021" xr:uid="{294FF7D0-AB60-4AC2-A62E-E6379F0034FB}"/>
    <cellStyle name="20% - Cor2 6 2 4" xfId="11280" xr:uid="{00000000-0005-0000-0000-00008D000000}"/>
    <cellStyle name="20% - Cor2 6 2 4 2" xfId="28800" xr:uid="{F0ECACA3-3B7F-4B25-93A4-165276DD599F}"/>
    <cellStyle name="20% - Cor2 6 2 4 3" xfId="42681" xr:uid="{BC5D66CC-DB06-440E-96E5-EBC6849A03D0}"/>
    <cellStyle name="20% - Cor2 6 2 5" xfId="31402" xr:uid="{D1EF4039-12C2-46F9-B97C-1752FFE27F9A}"/>
    <cellStyle name="20% - Cor2 6 2 5 2" xfId="45269" xr:uid="{905B687F-AE4B-4962-AE94-DE2C12C6C74B}"/>
    <cellStyle name="20% - Cor2 6 2 6" xfId="20750" xr:uid="{30F06BDF-3383-4607-AA39-E4CD575CF2EC}"/>
    <cellStyle name="20% - Cor2 6 2 7" xfId="34784" xr:uid="{2B44803E-45F2-4D91-8E5F-BD7AED62DDCE}"/>
    <cellStyle name="20% - Cor2 6 3" xfId="4305" xr:uid="{00000000-0005-0000-0000-00008C000000}"/>
    <cellStyle name="20% - Cor2 6 3 2" xfId="8705" xr:uid="{00000000-0005-0000-0000-00008C000000}"/>
    <cellStyle name="20% - Cor2 6 3 2 2" xfId="17527" xr:uid="{00000000-0005-0000-0000-00008C000000}"/>
    <cellStyle name="20% - Cor2 6 3 2 3" xfId="26905" xr:uid="{0F513A8A-8B2D-49AA-A894-566F68FBBDD5}"/>
    <cellStyle name="20% - Cor2 6 3 2 4" xfId="40861" xr:uid="{4C38F48C-2FE8-4021-AB42-0DB39A23CBA3}"/>
    <cellStyle name="20% - Cor2 6 3 3" xfId="13174" xr:uid="{00000000-0005-0000-0000-00008C000000}"/>
    <cellStyle name="20% - Cor2 6 3 3 2" xfId="29987" xr:uid="{162588B7-2AE2-42E8-B359-5E3BF0C9EE15}"/>
    <cellStyle name="20% - Cor2 6 3 3 3" xfId="43861" xr:uid="{B473A1A3-87A6-408B-9725-772E9D001524}"/>
    <cellStyle name="20% - Cor2 6 3 4" xfId="32579" xr:uid="{C2E204FA-AEFF-4D6E-AABE-EB2132ED8970}"/>
    <cellStyle name="20% - Cor2 6 3 4 2" xfId="46446" xr:uid="{36B00924-F79F-4189-92A5-85D4878D5CA6}"/>
    <cellStyle name="20% - Cor2 6 3 5" xfId="22647" xr:uid="{F75F892A-6374-4191-9E0D-281AD337033F}"/>
    <cellStyle name="20% - Cor2 6 3 6" xfId="36618" xr:uid="{1E960451-FC47-4A01-BEF9-D23FF836D347}"/>
    <cellStyle name="20% - Cor2 6 4" xfId="6816" xr:uid="{00000000-0005-0000-0000-00008C000000}"/>
    <cellStyle name="20% - Cor2 6 4 2" xfId="15642" xr:uid="{00000000-0005-0000-0000-00008C000000}"/>
    <cellStyle name="20% - Cor2 6 4 3" xfId="25068" xr:uid="{E38E893D-1558-4559-A702-B3E742A9473F}"/>
    <cellStyle name="20% - Cor2 6 4 4" xfId="39020" xr:uid="{4519D62F-4B11-4245-B997-195A2E3B22D2}"/>
    <cellStyle name="20% - Cor2 6 5" xfId="11279" xr:uid="{00000000-0005-0000-0000-00008C000000}"/>
    <cellStyle name="20% - Cor2 6 5 2" xfId="28799" xr:uid="{B6740AEA-2575-4D37-8C76-3DFA4BC0B339}"/>
    <cellStyle name="20% - Cor2 6 5 3" xfId="42680" xr:uid="{C7DDEC19-7B63-40F7-80CA-D4F62CB673FD}"/>
    <cellStyle name="20% - Cor2 6 6" xfId="31401" xr:uid="{62B2976E-42E3-4ACD-84D8-1D008E278D26}"/>
    <cellStyle name="20% - Cor2 6 6 2" xfId="45268" xr:uid="{B870CD52-05F1-4186-97DD-FC6E45DED8B7}"/>
    <cellStyle name="20% - Cor2 6 7" xfId="20749" xr:uid="{DBBE9F35-F76E-443A-AEE8-1DEF67E0D806}"/>
    <cellStyle name="20% - Cor2 6 8" xfId="34783" xr:uid="{6CD2307E-1BCB-453D-9EB1-0A55C4BEAE2A}"/>
    <cellStyle name="20% - Cor2 60" xfId="2250" xr:uid="{00000000-0005-0000-0000-00008E000000}"/>
    <cellStyle name="20% - Cor2 60 2" xfId="4307" xr:uid="{00000000-0005-0000-0000-00008E000000}"/>
    <cellStyle name="20% - Cor2 60 2 2" xfId="8707" xr:uid="{00000000-0005-0000-0000-00008E000000}"/>
    <cellStyle name="20% - Cor2 60 2 2 2" xfId="17529" xr:uid="{00000000-0005-0000-0000-00008E000000}"/>
    <cellStyle name="20% - Cor2 60 2 2 3" xfId="26907" xr:uid="{1AA677EF-09FC-414D-803E-FD30DB3209CB}"/>
    <cellStyle name="20% - Cor2 60 2 2 4" xfId="40863" xr:uid="{E5545424-484B-45CC-977E-339530C82232}"/>
    <cellStyle name="20% - Cor2 60 2 3" xfId="13176" xr:uid="{00000000-0005-0000-0000-00008E000000}"/>
    <cellStyle name="20% - Cor2 60 2 3 2" xfId="29989" xr:uid="{3508B26F-F47F-4D1F-958F-68D3AEA9DEA2}"/>
    <cellStyle name="20% - Cor2 60 2 3 3" xfId="43863" xr:uid="{5BDE130D-BAF6-4DE7-8C5B-00E6C61C716E}"/>
    <cellStyle name="20% - Cor2 60 2 4" xfId="32581" xr:uid="{5242B0A3-3E37-4326-BAF3-C189FF72F2C2}"/>
    <cellStyle name="20% - Cor2 60 2 4 2" xfId="46448" xr:uid="{37C5AF33-38B9-42C7-BFBF-387F0DE5F5FE}"/>
    <cellStyle name="20% - Cor2 60 2 5" xfId="22649" xr:uid="{1C5EF9EB-F073-4C54-A2DE-A3B8F65975FE}"/>
    <cellStyle name="20% - Cor2 60 2 6" xfId="36620" xr:uid="{23D367AE-F37E-4031-8620-7BA3443ACB0D}"/>
    <cellStyle name="20% - Cor2 60 3" xfId="6818" xr:uid="{00000000-0005-0000-0000-00008E000000}"/>
    <cellStyle name="20% - Cor2 60 3 2" xfId="15644" xr:uid="{00000000-0005-0000-0000-00008E000000}"/>
    <cellStyle name="20% - Cor2 60 3 3" xfId="25070" xr:uid="{5C577B32-CFDA-4008-8783-85356649645F}"/>
    <cellStyle name="20% - Cor2 60 3 4" xfId="39022" xr:uid="{3FE88856-0473-4B8B-86BA-07EE96D02A25}"/>
    <cellStyle name="20% - Cor2 60 4" xfId="11281" xr:uid="{00000000-0005-0000-0000-00008E000000}"/>
    <cellStyle name="20% - Cor2 60 4 2" xfId="28801" xr:uid="{C01DD36B-45C9-493C-BA6A-CC148CD1D675}"/>
    <cellStyle name="20% - Cor2 60 4 3" xfId="42682" xr:uid="{D9095466-B052-4EA1-A26D-7A961A0CD5F6}"/>
    <cellStyle name="20% - Cor2 60 5" xfId="31403" xr:uid="{414FF539-D5A0-4B12-B057-A7F30D5FE3E7}"/>
    <cellStyle name="20% - Cor2 60 5 2" xfId="45270" xr:uid="{3967C222-6C87-4001-A305-B12C7E4FFB7A}"/>
    <cellStyle name="20% - Cor2 60 6" xfId="20751" xr:uid="{40704F62-4B58-4012-9A65-BCE236B2E2E0}"/>
    <cellStyle name="20% - Cor2 60 7" xfId="34785" xr:uid="{E9700A9F-D6D5-4D20-AF10-E00DE8088E11}"/>
    <cellStyle name="20% - Cor2 61" xfId="2251" xr:uid="{00000000-0005-0000-0000-00008F000000}"/>
    <cellStyle name="20% - Cor2 61 2" xfId="4308" xr:uid="{00000000-0005-0000-0000-00008F000000}"/>
    <cellStyle name="20% - Cor2 61 2 2" xfId="8708" xr:uid="{00000000-0005-0000-0000-00008F000000}"/>
    <cellStyle name="20% - Cor2 61 2 2 2" xfId="17530" xr:uid="{00000000-0005-0000-0000-00008F000000}"/>
    <cellStyle name="20% - Cor2 61 2 2 3" xfId="26908" xr:uid="{4DC11678-E5EF-4B0A-9C22-12FE014B2526}"/>
    <cellStyle name="20% - Cor2 61 2 2 4" xfId="40864" xr:uid="{729F076E-0066-45F2-8198-3419311E7059}"/>
    <cellStyle name="20% - Cor2 61 2 3" xfId="13177" xr:uid="{00000000-0005-0000-0000-00008F000000}"/>
    <cellStyle name="20% - Cor2 61 2 3 2" xfId="29990" xr:uid="{B4C275C1-BAB4-490B-8570-8DABB908EB66}"/>
    <cellStyle name="20% - Cor2 61 2 3 3" xfId="43864" xr:uid="{97745A17-C322-4C32-A7EB-FD4848224B56}"/>
    <cellStyle name="20% - Cor2 61 2 4" xfId="32582" xr:uid="{3BDAC8E2-0207-407E-9E6D-51864C7E4512}"/>
    <cellStyle name="20% - Cor2 61 2 4 2" xfId="46449" xr:uid="{6DAAC206-2DFA-41E1-BF45-8589860DF515}"/>
    <cellStyle name="20% - Cor2 61 2 5" xfId="22650" xr:uid="{44BBF690-98D8-47F9-8295-46D392A15531}"/>
    <cellStyle name="20% - Cor2 61 2 6" xfId="36621" xr:uid="{435DDB83-8E9C-454E-A640-2EF262C30B05}"/>
    <cellStyle name="20% - Cor2 61 3" xfId="6819" xr:uid="{00000000-0005-0000-0000-00008F000000}"/>
    <cellStyle name="20% - Cor2 61 3 2" xfId="15645" xr:uid="{00000000-0005-0000-0000-00008F000000}"/>
    <cellStyle name="20% - Cor2 61 3 3" xfId="25071" xr:uid="{5E72603C-AF20-4471-AA5A-57F2E68AF734}"/>
    <cellStyle name="20% - Cor2 61 3 4" xfId="39023" xr:uid="{51731F03-15A3-4798-8BDE-CB76C44BE28A}"/>
    <cellStyle name="20% - Cor2 61 4" xfId="11282" xr:uid="{00000000-0005-0000-0000-00008F000000}"/>
    <cellStyle name="20% - Cor2 61 4 2" xfId="28802" xr:uid="{9D68043F-94ED-4917-9C11-BBB50652D7CE}"/>
    <cellStyle name="20% - Cor2 61 4 3" xfId="42683" xr:uid="{1E489E70-2077-4826-AD6F-2E244DFF9DA8}"/>
    <cellStyle name="20% - Cor2 61 5" xfId="31404" xr:uid="{8DB04972-9E46-47D5-ABA6-0A5A04EA7D78}"/>
    <cellStyle name="20% - Cor2 61 5 2" xfId="45271" xr:uid="{F969B880-FCAE-42AF-BE1D-7174F834B9D8}"/>
    <cellStyle name="20% - Cor2 61 6" xfId="20752" xr:uid="{DB7B4760-CD2C-4FDB-A37A-F5BA06D130F9}"/>
    <cellStyle name="20% - Cor2 61 7" xfId="34786" xr:uid="{CF69BA7E-FEB7-4182-B972-69D916893D45}"/>
    <cellStyle name="20% - Cor2 62" xfId="2252" xr:uid="{00000000-0005-0000-0000-000090000000}"/>
    <cellStyle name="20% - Cor2 62 2" xfId="4309" xr:uid="{00000000-0005-0000-0000-000090000000}"/>
    <cellStyle name="20% - Cor2 62 2 2" xfId="8709" xr:uid="{00000000-0005-0000-0000-000090000000}"/>
    <cellStyle name="20% - Cor2 62 2 2 2" xfId="17531" xr:uid="{00000000-0005-0000-0000-000090000000}"/>
    <cellStyle name="20% - Cor2 62 2 2 3" xfId="26909" xr:uid="{6BF66D8C-0CC7-405E-BEC5-48A9F27C8F9E}"/>
    <cellStyle name="20% - Cor2 62 2 2 4" xfId="40865" xr:uid="{59AD0FA1-481C-48CA-89D5-4B027D62D306}"/>
    <cellStyle name="20% - Cor2 62 2 3" xfId="13178" xr:uid="{00000000-0005-0000-0000-000090000000}"/>
    <cellStyle name="20% - Cor2 62 2 3 2" xfId="29991" xr:uid="{3D050DB7-5402-4663-A164-E7D626003844}"/>
    <cellStyle name="20% - Cor2 62 2 3 3" xfId="43865" xr:uid="{CBF9BC81-C364-4EA9-84E3-B70DBD8F30A5}"/>
    <cellStyle name="20% - Cor2 62 2 4" xfId="32583" xr:uid="{D8B2AF5F-D566-4441-A995-28FAB9314D4B}"/>
    <cellStyle name="20% - Cor2 62 2 4 2" xfId="46450" xr:uid="{C592A8BB-94A6-49D6-A094-2E73E37A31EC}"/>
    <cellStyle name="20% - Cor2 62 2 5" xfId="22651" xr:uid="{57DF50CC-63CF-4942-84F0-C7B9BF5C2695}"/>
    <cellStyle name="20% - Cor2 62 2 6" xfId="36622" xr:uid="{9C0D2DDE-8777-4676-B1C2-F789BD345774}"/>
    <cellStyle name="20% - Cor2 62 3" xfId="6820" xr:uid="{00000000-0005-0000-0000-000090000000}"/>
    <cellStyle name="20% - Cor2 62 3 2" xfId="15646" xr:uid="{00000000-0005-0000-0000-000090000000}"/>
    <cellStyle name="20% - Cor2 62 3 3" xfId="25072" xr:uid="{D982E373-6509-4793-B0F2-34307E53B12F}"/>
    <cellStyle name="20% - Cor2 62 3 4" xfId="39024" xr:uid="{DAE0BB0C-003B-4DD4-9B51-5B9416F68BA7}"/>
    <cellStyle name="20% - Cor2 62 4" xfId="11283" xr:uid="{00000000-0005-0000-0000-000090000000}"/>
    <cellStyle name="20% - Cor2 62 4 2" xfId="28803" xr:uid="{0CF46064-ED0D-42AD-A385-91FE233D3B4C}"/>
    <cellStyle name="20% - Cor2 62 4 3" xfId="42684" xr:uid="{D894C248-A001-40D9-AEF0-2E5534FE3AAE}"/>
    <cellStyle name="20% - Cor2 62 5" xfId="31405" xr:uid="{5AFC3E42-CCE9-422A-ABAA-D4A3BF25C30E}"/>
    <cellStyle name="20% - Cor2 62 5 2" xfId="45272" xr:uid="{2D89399E-65EC-4CFF-81BE-6BBEA1B5C59C}"/>
    <cellStyle name="20% - Cor2 62 6" xfId="20753" xr:uid="{26F31D8B-778D-4127-A237-B597DC52B7B1}"/>
    <cellStyle name="20% - Cor2 62 7" xfId="34787" xr:uid="{7A90C64E-7D96-4433-A600-8866E55509DF}"/>
    <cellStyle name="20% - Cor2 63" xfId="2253" xr:uid="{00000000-0005-0000-0000-000091000000}"/>
    <cellStyle name="20% - Cor2 63 2" xfId="4310" xr:uid="{00000000-0005-0000-0000-000091000000}"/>
    <cellStyle name="20% - Cor2 63 2 2" xfId="8710" xr:uid="{00000000-0005-0000-0000-000091000000}"/>
    <cellStyle name="20% - Cor2 63 2 2 2" xfId="17532" xr:uid="{00000000-0005-0000-0000-000091000000}"/>
    <cellStyle name="20% - Cor2 63 2 2 3" xfId="26910" xr:uid="{104C779B-A3A8-4D66-8454-398641494793}"/>
    <cellStyle name="20% - Cor2 63 2 2 4" xfId="40866" xr:uid="{698D3C31-3BE6-4E87-8790-183DF477450E}"/>
    <cellStyle name="20% - Cor2 63 2 3" xfId="13179" xr:uid="{00000000-0005-0000-0000-000091000000}"/>
    <cellStyle name="20% - Cor2 63 2 3 2" xfId="29992" xr:uid="{60F03581-5F47-4DFD-9249-D63D835C0403}"/>
    <cellStyle name="20% - Cor2 63 2 3 3" xfId="43866" xr:uid="{6CD057CE-F0D6-4050-8DD8-552652D8DB9B}"/>
    <cellStyle name="20% - Cor2 63 2 4" xfId="32584" xr:uid="{4B472986-E241-4955-B37E-E41902DD3B1C}"/>
    <cellStyle name="20% - Cor2 63 2 4 2" xfId="46451" xr:uid="{19D6F7F9-B7BD-4677-AB02-9A37889D5824}"/>
    <cellStyle name="20% - Cor2 63 2 5" xfId="22652" xr:uid="{9E667ED0-04F6-4235-BE6B-0752F2B7CDDE}"/>
    <cellStyle name="20% - Cor2 63 2 6" xfId="36623" xr:uid="{BCD1E5B9-13E3-4BCC-955F-8B3FC7D7C60E}"/>
    <cellStyle name="20% - Cor2 63 3" xfId="6821" xr:uid="{00000000-0005-0000-0000-000091000000}"/>
    <cellStyle name="20% - Cor2 63 3 2" xfId="15647" xr:uid="{00000000-0005-0000-0000-000091000000}"/>
    <cellStyle name="20% - Cor2 63 3 3" xfId="25073" xr:uid="{2D216CBA-00D4-41BE-B807-6CEBE9D2CCC4}"/>
    <cellStyle name="20% - Cor2 63 3 4" xfId="39025" xr:uid="{E88F12AB-9C02-49A2-B226-8405D7B75EF4}"/>
    <cellStyle name="20% - Cor2 63 4" xfId="11284" xr:uid="{00000000-0005-0000-0000-000091000000}"/>
    <cellStyle name="20% - Cor2 63 4 2" xfId="28804" xr:uid="{2BA19B98-3AEB-4711-A617-418744737BE4}"/>
    <cellStyle name="20% - Cor2 63 4 3" xfId="42685" xr:uid="{023B6ECF-7F21-4619-B73E-E420E78C0E45}"/>
    <cellStyle name="20% - Cor2 63 5" xfId="31406" xr:uid="{181A9E85-817E-4C17-8886-ADA096AE76A6}"/>
    <cellStyle name="20% - Cor2 63 5 2" xfId="45273" xr:uid="{901E996E-B870-41DC-9151-EE1AC6709847}"/>
    <cellStyle name="20% - Cor2 63 6" xfId="20754" xr:uid="{9E135E49-EBD0-4547-90F4-5A39C88DB610}"/>
    <cellStyle name="20% - Cor2 63 7" xfId="34788" xr:uid="{A01CDB37-AABE-4375-B2E5-8F74A59F0458}"/>
    <cellStyle name="20% - Cor2 64" xfId="2254" xr:uid="{00000000-0005-0000-0000-000092000000}"/>
    <cellStyle name="20% - Cor2 64 2" xfId="4311" xr:uid="{00000000-0005-0000-0000-000092000000}"/>
    <cellStyle name="20% - Cor2 64 2 2" xfId="8711" xr:uid="{00000000-0005-0000-0000-000092000000}"/>
    <cellStyle name="20% - Cor2 64 2 2 2" xfId="17533" xr:uid="{00000000-0005-0000-0000-000092000000}"/>
    <cellStyle name="20% - Cor2 64 2 2 3" xfId="26911" xr:uid="{67DF9078-DF2B-4025-8BCD-2716D86D263B}"/>
    <cellStyle name="20% - Cor2 64 2 2 4" xfId="40867" xr:uid="{95BFA9F3-EB4C-44A1-8FE3-A703C046EF5B}"/>
    <cellStyle name="20% - Cor2 64 2 3" xfId="13180" xr:uid="{00000000-0005-0000-0000-000092000000}"/>
    <cellStyle name="20% - Cor2 64 2 3 2" xfId="29993" xr:uid="{8C4D6DF3-A27D-4EA0-937E-5347DCA75041}"/>
    <cellStyle name="20% - Cor2 64 2 3 3" xfId="43867" xr:uid="{E00AA73E-0957-4574-8FDE-2CD0BE2285A1}"/>
    <cellStyle name="20% - Cor2 64 2 4" xfId="32585" xr:uid="{FE111403-7EA2-4B59-B24B-F7E6BA7DE3A5}"/>
    <cellStyle name="20% - Cor2 64 2 4 2" xfId="46452" xr:uid="{D6A4045E-3508-4B7C-BBDA-36422E18C7DE}"/>
    <cellStyle name="20% - Cor2 64 2 5" xfId="22653" xr:uid="{E1FB4186-6E37-413E-9860-B0A803AC3A91}"/>
    <cellStyle name="20% - Cor2 64 2 6" xfId="36624" xr:uid="{486BDB90-DD44-437D-A747-81BAF73B9379}"/>
    <cellStyle name="20% - Cor2 64 3" xfId="6822" xr:uid="{00000000-0005-0000-0000-000092000000}"/>
    <cellStyle name="20% - Cor2 64 3 2" xfId="15648" xr:uid="{00000000-0005-0000-0000-000092000000}"/>
    <cellStyle name="20% - Cor2 64 3 3" xfId="25074" xr:uid="{CC4EF56B-CBA1-4B70-A53F-AEA114C06434}"/>
    <cellStyle name="20% - Cor2 64 3 4" xfId="39026" xr:uid="{883C8F90-F0CD-4640-9F04-61946E850265}"/>
    <cellStyle name="20% - Cor2 64 4" xfId="11285" xr:uid="{00000000-0005-0000-0000-000092000000}"/>
    <cellStyle name="20% - Cor2 64 4 2" xfId="28805" xr:uid="{7F22166F-6C56-4973-89E2-C19F4C8456D1}"/>
    <cellStyle name="20% - Cor2 64 4 3" xfId="42686" xr:uid="{6A574436-7AB8-4017-8F6E-3A2545C61108}"/>
    <cellStyle name="20% - Cor2 64 5" xfId="31407" xr:uid="{EC02C95B-0CA8-4D53-9402-30B889BE6ECB}"/>
    <cellStyle name="20% - Cor2 64 5 2" xfId="45274" xr:uid="{CF961689-F428-44A2-93EF-81AF2B1B9B98}"/>
    <cellStyle name="20% - Cor2 64 6" xfId="20755" xr:uid="{F33D16FC-D8C8-4396-8799-3A17D4E45C00}"/>
    <cellStyle name="20% - Cor2 64 7" xfId="34789" xr:uid="{247891B8-ED3D-4685-8D52-E5E1322F1FC1}"/>
    <cellStyle name="20% - Cor2 65" xfId="2255" xr:uid="{00000000-0005-0000-0000-000093000000}"/>
    <cellStyle name="20% - Cor2 65 2" xfId="4312" xr:uid="{00000000-0005-0000-0000-000093000000}"/>
    <cellStyle name="20% - Cor2 65 2 2" xfId="8712" xr:uid="{00000000-0005-0000-0000-000093000000}"/>
    <cellStyle name="20% - Cor2 65 2 2 2" xfId="17534" xr:uid="{00000000-0005-0000-0000-000093000000}"/>
    <cellStyle name="20% - Cor2 65 2 2 3" xfId="26912" xr:uid="{FA4BA2C4-5BB0-43C6-850B-2B0462BF3304}"/>
    <cellStyle name="20% - Cor2 65 2 2 4" xfId="40868" xr:uid="{55F8AA99-262B-42C1-96C8-86CEE920F117}"/>
    <cellStyle name="20% - Cor2 65 2 3" xfId="13181" xr:uid="{00000000-0005-0000-0000-000093000000}"/>
    <cellStyle name="20% - Cor2 65 2 3 2" xfId="29994" xr:uid="{AEC54A3F-32FD-4204-8101-2315359AB40D}"/>
    <cellStyle name="20% - Cor2 65 2 3 3" xfId="43868" xr:uid="{5947B6EF-E861-4031-A4FD-ABCCFC47C128}"/>
    <cellStyle name="20% - Cor2 65 2 4" xfId="32586" xr:uid="{1599A528-F6D0-45B4-BBEE-B48B3C9FC451}"/>
    <cellStyle name="20% - Cor2 65 2 4 2" xfId="46453" xr:uid="{A78E15AD-9B15-4F57-9F19-D1873A4A8500}"/>
    <cellStyle name="20% - Cor2 65 2 5" xfId="22654" xr:uid="{1D95B660-2749-450E-B946-432D913B0A46}"/>
    <cellStyle name="20% - Cor2 65 2 6" xfId="36625" xr:uid="{FC29E1A1-3C63-424B-850C-9BBA585CD728}"/>
    <cellStyle name="20% - Cor2 65 3" xfId="6823" xr:uid="{00000000-0005-0000-0000-000093000000}"/>
    <cellStyle name="20% - Cor2 65 3 2" xfId="15649" xr:uid="{00000000-0005-0000-0000-000093000000}"/>
    <cellStyle name="20% - Cor2 65 3 3" xfId="25075" xr:uid="{1A287D2A-E31D-4C1F-8484-A7E7D25ED71A}"/>
    <cellStyle name="20% - Cor2 65 3 4" xfId="39027" xr:uid="{6276C992-146C-4041-A62F-6E683AC53281}"/>
    <cellStyle name="20% - Cor2 65 4" xfId="11286" xr:uid="{00000000-0005-0000-0000-000093000000}"/>
    <cellStyle name="20% - Cor2 65 4 2" xfId="28806" xr:uid="{0F69539F-F744-4BD8-8258-6C5FFC7B0F2A}"/>
    <cellStyle name="20% - Cor2 65 4 3" xfId="42687" xr:uid="{012C7E50-3748-454A-825E-1F83552FB425}"/>
    <cellStyle name="20% - Cor2 65 5" xfId="31408" xr:uid="{420554D8-E82F-43AE-9E5B-3538D705EDE7}"/>
    <cellStyle name="20% - Cor2 65 5 2" xfId="45275" xr:uid="{CB70E395-1033-4331-B9B1-00D6F1086534}"/>
    <cellStyle name="20% - Cor2 65 6" xfId="20756" xr:uid="{87CF436A-2D79-41FB-B4C8-36779C8477C8}"/>
    <cellStyle name="20% - Cor2 65 7" xfId="34790" xr:uid="{712FA85D-CB72-4FC8-AA10-7E26A2E43F4E}"/>
    <cellStyle name="20% - Cor2 66" xfId="2256" xr:uid="{00000000-0005-0000-0000-000094000000}"/>
    <cellStyle name="20% - Cor2 66 2" xfId="4313" xr:uid="{00000000-0005-0000-0000-000094000000}"/>
    <cellStyle name="20% - Cor2 66 2 2" xfId="8713" xr:uid="{00000000-0005-0000-0000-000094000000}"/>
    <cellStyle name="20% - Cor2 66 2 2 2" xfId="17535" xr:uid="{00000000-0005-0000-0000-000094000000}"/>
    <cellStyle name="20% - Cor2 66 2 2 3" xfId="26913" xr:uid="{D373EDC8-BD13-45B9-B9A6-B3F4BCA57F28}"/>
    <cellStyle name="20% - Cor2 66 2 2 4" xfId="40869" xr:uid="{E3DD711B-D624-4062-B97E-39DC1FB0A83D}"/>
    <cellStyle name="20% - Cor2 66 2 3" xfId="13182" xr:uid="{00000000-0005-0000-0000-000094000000}"/>
    <cellStyle name="20% - Cor2 66 2 3 2" xfId="29995" xr:uid="{FAEF541F-4B01-4E59-A7C8-D84F55052317}"/>
    <cellStyle name="20% - Cor2 66 2 3 3" xfId="43869" xr:uid="{083B88AC-B1F2-40AD-A3A3-D6A453742D58}"/>
    <cellStyle name="20% - Cor2 66 2 4" xfId="32587" xr:uid="{950E570A-5572-41B6-B571-74D02421440E}"/>
    <cellStyle name="20% - Cor2 66 2 4 2" xfId="46454" xr:uid="{E9D01131-0E91-4908-97CD-3332874531F0}"/>
    <cellStyle name="20% - Cor2 66 2 5" xfId="22655" xr:uid="{A5538BEC-0C7C-455C-8A58-337216427AB1}"/>
    <cellStyle name="20% - Cor2 66 2 6" xfId="36626" xr:uid="{311020B5-583D-46E5-8E4D-CA16D77515E3}"/>
    <cellStyle name="20% - Cor2 66 3" xfId="6824" xr:uid="{00000000-0005-0000-0000-000094000000}"/>
    <cellStyle name="20% - Cor2 66 3 2" xfId="15650" xr:uid="{00000000-0005-0000-0000-000094000000}"/>
    <cellStyle name="20% - Cor2 66 3 3" xfId="25076" xr:uid="{D5345BF7-FF1A-4EED-A182-781DD4636F42}"/>
    <cellStyle name="20% - Cor2 66 3 4" xfId="39028" xr:uid="{B7733D30-BB39-4A52-9705-EF84CF19A600}"/>
    <cellStyle name="20% - Cor2 66 4" xfId="11287" xr:uid="{00000000-0005-0000-0000-000094000000}"/>
    <cellStyle name="20% - Cor2 66 4 2" xfId="28807" xr:uid="{49011792-727A-4380-AF21-87F9CF2FA513}"/>
    <cellStyle name="20% - Cor2 66 4 3" xfId="42688" xr:uid="{4A39D9F3-13F0-4328-B1CC-8DF6EFDBF04D}"/>
    <cellStyle name="20% - Cor2 66 5" xfId="31409" xr:uid="{ABC2968F-CFB5-423B-BC23-E4FE4D788A38}"/>
    <cellStyle name="20% - Cor2 66 5 2" xfId="45276" xr:uid="{F7CDAEF1-EE4B-4E4F-85BA-87C5DE72A525}"/>
    <cellStyle name="20% - Cor2 66 6" xfId="20757" xr:uid="{4278A134-154B-467F-BD9A-635DBC1377A7}"/>
    <cellStyle name="20% - Cor2 66 7" xfId="34791" xr:uid="{736B6866-F65D-4B84-B9F9-C95D94BDC1A8}"/>
    <cellStyle name="20% - Cor2 67" xfId="2257" xr:uid="{00000000-0005-0000-0000-000095000000}"/>
    <cellStyle name="20% - Cor2 67 2" xfId="4314" xr:uid="{00000000-0005-0000-0000-000095000000}"/>
    <cellStyle name="20% - Cor2 67 2 2" xfId="8714" xr:uid="{00000000-0005-0000-0000-000095000000}"/>
    <cellStyle name="20% - Cor2 67 2 2 2" xfId="17536" xr:uid="{00000000-0005-0000-0000-000095000000}"/>
    <cellStyle name="20% - Cor2 67 2 2 3" xfId="26914" xr:uid="{3495E97B-C3B2-4C2C-AC77-9693269B410E}"/>
    <cellStyle name="20% - Cor2 67 2 2 4" xfId="40870" xr:uid="{D8383C0D-08F8-4B6A-BD50-21835334F2B0}"/>
    <cellStyle name="20% - Cor2 67 2 3" xfId="13183" xr:uid="{00000000-0005-0000-0000-000095000000}"/>
    <cellStyle name="20% - Cor2 67 2 3 2" xfId="29996" xr:uid="{17054B6C-5E0C-4F0D-9906-F4A9E2D86C73}"/>
    <cellStyle name="20% - Cor2 67 2 3 3" xfId="43870" xr:uid="{72B2323A-5B3A-461F-9F70-A67F91F8B94C}"/>
    <cellStyle name="20% - Cor2 67 2 4" xfId="32588" xr:uid="{C3D05AC6-F4EB-4712-8787-3A76652C5900}"/>
    <cellStyle name="20% - Cor2 67 2 4 2" xfId="46455" xr:uid="{F269F0CE-607E-4891-9AD4-4BA2973C063A}"/>
    <cellStyle name="20% - Cor2 67 2 5" xfId="22656" xr:uid="{A97273C3-A28B-4B3E-AAF6-53C3E99ACA0D}"/>
    <cellStyle name="20% - Cor2 67 2 6" xfId="36627" xr:uid="{4E1F0931-8616-4D1F-AAC3-9EF588325883}"/>
    <cellStyle name="20% - Cor2 67 3" xfId="6825" xr:uid="{00000000-0005-0000-0000-000095000000}"/>
    <cellStyle name="20% - Cor2 67 3 2" xfId="15651" xr:uid="{00000000-0005-0000-0000-000095000000}"/>
    <cellStyle name="20% - Cor2 67 3 3" xfId="25077" xr:uid="{E41B9E7C-3FCE-43F8-8B36-7179494A297F}"/>
    <cellStyle name="20% - Cor2 67 3 4" xfId="39029" xr:uid="{F904AF1E-0AE7-4190-9844-EC0051392004}"/>
    <cellStyle name="20% - Cor2 67 4" xfId="11288" xr:uid="{00000000-0005-0000-0000-000095000000}"/>
    <cellStyle name="20% - Cor2 67 4 2" xfId="28808" xr:uid="{F5D79D92-078A-445A-A385-A1E2727C2CA9}"/>
    <cellStyle name="20% - Cor2 67 4 3" xfId="42689" xr:uid="{7281D39D-B483-4B0C-94AA-7735FC0AF32A}"/>
    <cellStyle name="20% - Cor2 67 5" xfId="31410" xr:uid="{CBBB3FCD-B3C6-4D4D-B406-E729A0C26C70}"/>
    <cellStyle name="20% - Cor2 67 5 2" xfId="45277" xr:uid="{A23345DB-4387-4281-A38D-A41679F8004A}"/>
    <cellStyle name="20% - Cor2 67 6" xfId="20758" xr:uid="{6AA68630-1F93-4C8A-94A9-1B2CE173D97B}"/>
    <cellStyle name="20% - Cor2 67 7" xfId="34792" xr:uid="{2D10092F-3B58-44A0-BB7F-72A907B19AE1}"/>
    <cellStyle name="20% - Cor2 68" xfId="2258" xr:uid="{00000000-0005-0000-0000-000096000000}"/>
    <cellStyle name="20% - Cor2 68 2" xfId="4315" xr:uid="{00000000-0005-0000-0000-000096000000}"/>
    <cellStyle name="20% - Cor2 68 2 2" xfId="8715" xr:uid="{00000000-0005-0000-0000-000096000000}"/>
    <cellStyle name="20% - Cor2 68 2 2 2" xfId="17537" xr:uid="{00000000-0005-0000-0000-000096000000}"/>
    <cellStyle name="20% - Cor2 68 2 2 3" xfId="26915" xr:uid="{6D141D29-D459-43CC-96DB-216BEABF789E}"/>
    <cellStyle name="20% - Cor2 68 2 2 4" xfId="40871" xr:uid="{ADF9BCA9-1189-4C9A-BC62-C753138C48C0}"/>
    <cellStyle name="20% - Cor2 68 2 3" xfId="13184" xr:uid="{00000000-0005-0000-0000-000096000000}"/>
    <cellStyle name="20% - Cor2 68 2 3 2" xfId="29997" xr:uid="{7F1C66AA-95DA-4602-959E-CC994D7E76AD}"/>
    <cellStyle name="20% - Cor2 68 2 3 3" xfId="43871" xr:uid="{2B906DFB-8F11-4149-AC01-279352AB8006}"/>
    <cellStyle name="20% - Cor2 68 2 4" xfId="32589" xr:uid="{BF97B402-2DBA-40A2-849C-17D8C5AB1157}"/>
    <cellStyle name="20% - Cor2 68 2 4 2" xfId="46456" xr:uid="{B4A4FA59-BDA7-48F0-B611-BDF2C294F5BA}"/>
    <cellStyle name="20% - Cor2 68 2 5" xfId="22657" xr:uid="{A011975B-6087-4B12-8B8A-B104E9480521}"/>
    <cellStyle name="20% - Cor2 68 2 6" xfId="36628" xr:uid="{33BE844C-5382-4718-9FB7-68822B54CCDA}"/>
    <cellStyle name="20% - Cor2 68 3" xfId="6826" xr:uid="{00000000-0005-0000-0000-000096000000}"/>
    <cellStyle name="20% - Cor2 68 3 2" xfId="15652" xr:uid="{00000000-0005-0000-0000-000096000000}"/>
    <cellStyle name="20% - Cor2 68 3 3" xfId="25078" xr:uid="{0A8F1443-5572-4AB0-9C09-03BDDB129FBE}"/>
    <cellStyle name="20% - Cor2 68 3 4" xfId="39030" xr:uid="{35D40DD7-02F7-43BA-8630-6F0EEA12F850}"/>
    <cellStyle name="20% - Cor2 68 4" xfId="11289" xr:uid="{00000000-0005-0000-0000-000096000000}"/>
    <cellStyle name="20% - Cor2 68 4 2" xfId="28809" xr:uid="{A185E319-710C-4BA6-B8A4-4FF266A46CC3}"/>
    <cellStyle name="20% - Cor2 68 4 3" xfId="42690" xr:uid="{3FFA0CE8-BC5E-4B4F-9D7A-E14D2E3EC7D6}"/>
    <cellStyle name="20% - Cor2 68 5" xfId="31411" xr:uid="{59D7F705-6CE9-4630-A52D-63524E00D8B7}"/>
    <cellStyle name="20% - Cor2 68 5 2" xfId="45278" xr:uid="{2C7F4F5B-5B6A-4250-AD91-7122FDCD942A}"/>
    <cellStyle name="20% - Cor2 68 6" xfId="20759" xr:uid="{6F116868-C6A8-4FE9-AECE-A60DA47DBEAF}"/>
    <cellStyle name="20% - Cor2 68 7" xfId="34793" xr:uid="{E11B7558-E331-4552-85EA-2136A79381A2}"/>
    <cellStyle name="20% - Cor2 69" xfId="2259" xr:uid="{00000000-0005-0000-0000-000097000000}"/>
    <cellStyle name="20% - Cor2 69 2" xfId="4316" xr:uid="{00000000-0005-0000-0000-000097000000}"/>
    <cellStyle name="20% - Cor2 69 2 2" xfId="8716" xr:uid="{00000000-0005-0000-0000-000097000000}"/>
    <cellStyle name="20% - Cor2 69 2 2 2" xfId="17538" xr:uid="{00000000-0005-0000-0000-000097000000}"/>
    <cellStyle name="20% - Cor2 69 2 2 3" xfId="26916" xr:uid="{5CD4FEE8-F130-445D-B6CD-180446EA14DE}"/>
    <cellStyle name="20% - Cor2 69 2 2 4" xfId="40872" xr:uid="{A08FA410-ACE1-460F-8484-23171FD7E4DF}"/>
    <cellStyle name="20% - Cor2 69 2 3" xfId="13185" xr:uid="{00000000-0005-0000-0000-000097000000}"/>
    <cellStyle name="20% - Cor2 69 2 3 2" xfId="29998" xr:uid="{7E3F44B1-8D35-4B4B-AF2E-C6B981C983F2}"/>
    <cellStyle name="20% - Cor2 69 2 3 3" xfId="43872" xr:uid="{A28410C0-1AAC-4794-B4E9-41191CD80F35}"/>
    <cellStyle name="20% - Cor2 69 2 4" xfId="32590" xr:uid="{562B8578-6E0F-4F11-8010-537D7BBFE09D}"/>
    <cellStyle name="20% - Cor2 69 2 4 2" xfId="46457" xr:uid="{610B9D81-FD12-425B-A3E0-A8AA2A64EAA5}"/>
    <cellStyle name="20% - Cor2 69 2 5" xfId="22658" xr:uid="{5DE6D368-270D-47BE-A23F-DEF52B2AEAA2}"/>
    <cellStyle name="20% - Cor2 69 2 6" xfId="36629" xr:uid="{FE09C1CA-AA31-4C4C-97CA-5A000F0272C6}"/>
    <cellStyle name="20% - Cor2 69 3" xfId="6827" xr:uid="{00000000-0005-0000-0000-000097000000}"/>
    <cellStyle name="20% - Cor2 69 3 2" xfId="15653" xr:uid="{00000000-0005-0000-0000-000097000000}"/>
    <cellStyle name="20% - Cor2 69 3 3" xfId="25079" xr:uid="{48B40D74-836E-4F1E-BFBC-DC09F22302F0}"/>
    <cellStyle name="20% - Cor2 69 3 4" xfId="39031" xr:uid="{2DA45ACE-DECA-485B-8E84-0001E50E3BE3}"/>
    <cellStyle name="20% - Cor2 69 4" xfId="11290" xr:uid="{00000000-0005-0000-0000-000097000000}"/>
    <cellStyle name="20% - Cor2 69 4 2" xfId="28810" xr:uid="{0925BB8B-B33A-4823-B643-37971943AF57}"/>
    <cellStyle name="20% - Cor2 69 4 3" xfId="42691" xr:uid="{D5E249D3-3CCA-4D3C-BBC8-9AEC391FA2A1}"/>
    <cellStyle name="20% - Cor2 69 5" xfId="31412" xr:uid="{B5740635-632F-4F9D-BB9C-6F869FBBBEFE}"/>
    <cellStyle name="20% - Cor2 69 5 2" xfId="45279" xr:uid="{AE16A249-F01F-45D5-A4BD-C5BAA43F5B36}"/>
    <cellStyle name="20% - Cor2 69 6" xfId="20760" xr:uid="{E034818A-8922-4A48-A4FD-9383DA09DE10}"/>
    <cellStyle name="20% - Cor2 69 7" xfId="34794" xr:uid="{B741D200-DF27-47BF-A42D-7054C200AA6C}"/>
    <cellStyle name="20% - Cor2 7" xfId="2260" xr:uid="{00000000-0005-0000-0000-000098000000}"/>
    <cellStyle name="20% - Cor2 7 2" xfId="2261" xr:uid="{00000000-0005-0000-0000-000099000000}"/>
    <cellStyle name="20% - Cor2 7 2 2" xfId="4318" xr:uid="{00000000-0005-0000-0000-000099000000}"/>
    <cellStyle name="20% - Cor2 7 2 2 2" xfId="8718" xr:uid="{00000000-0005-0000-0000-000099000000}"/>
    <cellStyle name="20% - Cor2 7 2 2 2 2" xfId="17540" xr:uid="{00000000-0005-0000-0000-000099000000}"/>
    <cellStyle name="20% - Cor2 7 2 2 2 3" xfId="26918" xr:uid="{76D6DAF0-FA45-47AA-AF2F-8F59A0C17F3F}"/>
    <cellStyle name="20% - Cor2 7 2 2 2 4" xfId="40874" xr:uid="{67027268-9819-4E8E-B314-6B3BDD8EC1E2}"/>
    <cellStyle name="20% - Cor2 7 2 2 3" xfId="13187" xr:uid="{00000000-0005-0000-0000-000099000000}"/>
    <cellStyle name="20% - Cor2 7 2 2 3 2" xfId="30000" xr:uid="{B1F0925B-EA87-4713-9AE3-64C09A03709D}"/>
    <cellStyle name="20% - Cor2 7 2 2 3 3" xfId="43874" xr:uid="{099A5585-B186-4BBF-89DE-53B52D5ADC03}"/>
    <cellStyle name="20% - Cor2 7 2 2 4" xfId="32592" xr:uid="{DE886107-4D74-478D-BEC3-8E861C30CBD8}"/>
    <cellStyle name="20% - Cor2 7 2 2 4 2" xfId="46459" xr:uid="{5C5D6FC7-FBB2-4FA9-BEC6-BC645D0C885C}"/>
    <cellStyle name="20% - Cor2 7 2 2 5" xfId="22660" xr:uid="{5E211B59-0EE2-4F9A-AFF8-DD616513EC0A}"/>
    <cellStyle name="20% - Cor2 7 2 2 6" xfId="36631" xr:uid="{A57C8AAD-6D90-4044-9B31-DC78C58AB2F3}"/>
    <cellStyle name="20% - Cor2 7 2 3" xfId="6829" xr:uid="{00000000-0005-0000-0000-000099000000}"/>
    <cellStyle name="20% - Cor2 7 2 3 2" xfId="15655" xr:uid="{00000000-0005-0000-0000-000099000000}"/>
    <cellStyle name="20% - Cor2 7 2 3 3" xfId="25081" xr:uid="{B114106B-1106-4179-8BEE-B144146C447D}"/>
    <cellStyle name="20% - Cor2 7 2 3 4" xfId="39033" xr:uid="{7CA67113-00E3-4539-BBF7-FCAD403627EE}"/>
    <cellStyle name="20% - Cor2 7 2 4" xfId="11292" xr:uid="{00000000-0005-0000-0000-000099000000}"/>
    <cellStyle name="20% - Cor2 7 2 4 2" xfId="28812" xr:uid="{57C5A1EA-0250-4ADC-80DD-46297B3E6A80}"/>
    <cellStyle name="20% - Cor2 7 2 4 3" xfId="42693" xr:uid="{C3C2D488-9014-4980-891C-50BB69825D93}"/>
    <cellStyle name="20% - Cor2 7 2 5" xfId="31414" xr:uid="{4940891B-10E1-475B-AB50-0B39296B104E}"/>
    <cellStyle name="20% - Cor2 7 2 5 2" xfId="45281" xr:uid="{984CBD65-D283-4B5E-A381-328A35F8E0B5}"/>
    <cellStyle name="20% - Cor2 7 2 6" xfId="20762" xr:uid="{F5D8C2B9-044A-4C6A-BFBC-A65BB58E0C0E}"/>
    <cellStyle name="20% - Cor2 7 2 7" xfId="34796" xr:uid="{7D3CFFEC-6A42-4E0F-875C-DAA8B7645682}"/>
    <cellStyle name="20% - Cor2 7 3" xfId="4317" xr:uid="{00000000-0005-0000-0000-000098000000}"/>
    <cellStyle name="20% - Cor2 7 3 2" xfId="8717" xr:uid="{00000000-0005-0000-0000-000098000000}"/>
    <cellStyle name="20% - Cor2 7 3 2 2" xfId="17539" xr:uid="{00000000-0005-0000-0000-000098000000}"/>
    <cellStyle name="20% - Cor2 7 3 2 3" xfId="26917" xr:uid="{DD64D8D9-FC35-4115-8DB8-E3CBF51F6E2C}"/>
    <cellStyle name="20% - Cor2 7 3 2 4" xfId="40873" xr:uid="{6786732F-092C-4AF1-A766-0B83D791E4C5}"/>
    <cellStyle name="20% - Cor2 7 3 3" xfId="13186" xr:uid="{00000000-0005-0000-0000-000098000000}"/>
    <cellStyle name="20% - Cor2 7 3 3 2" xfId="29999" xr:uid="{CF7F3AF2-A6C0-4DE9-9808-C2F6657FB096}"/>
    <cellStyle name="20% - Cor2 7 3 3 3" xfId="43873" xr:uid="{C007EE9A-5BBD-42CB-973D-D648BADCD3A6}"/>
    <cellStyle name="20% - Cor2 7 3 4" xfId="32591" xr:uid="{591E291C-532A-4EA9-8D08-737154B53747}"/>
    <cellStyle name="20% - Cor2 7 3 4 2" xfId="46458" xr:uid="{D177DEF0-E5B3-4DFB-8D99-EC9EDB37C437}"/>
    <cellStyle name="20% - Cor2 7 3 5" xfId="22659" xr:uid="{1097F611-6C8E-4D0B-A2A2-8CF828B5EE47}"/>
    <cellStyle name="20% - Cor2 7 3 6" xfId="36630" xr:uid="{9AB4E692-8401-421F-9533-CC5F691F4FEA}"/>
    <cellStyle name="20% - Cor2 7 4" xfId="6828" xr:uid="{00000000-0005-0000-0000-000098000000}"/>
    <cellStyle name="20% - Cor2 7 4 2" xfId="15654" xr:uid="{00000000-0005-0000-0000-000098000000}"/>
    <cellStyle name="20% - Cor2 7 4 3" xfId="25080" xr:uid="{F4713B4B-D339-4B57-AEF8-37DF8A986F11}"/>
    <cellStyle name="20% - Cor2 7 4 4" xfId="39032" xr:uid="{1D1D670A-BDCA-41A7-AF75-05B13A18C89F}"/>
    <cellStyle name="20% - Cor2 7 5" xfId="11291" xr:uid="{00000000-0005-0000-0000-000098000000}"/>
    <cellStyle name="20% - Cor2 7 5 2" xfId="28811" xr:uid="{EBC72D96-B95C-4DAE-BB6D-72CFFA648B20}"/>
    <cellStyle name="20% - Cor2 7 5 3" xfId="42692" xr:uid="{DF557115-FB71-4820-80EB-753D792D3AF0}"/>
    <cellStyle name="20% - Cor2 7 6" xfId="31413" xr:uid="{650869AC-F05D-466C-8C06-9581F49BDAB7}"/>
    <cellStyle name="20% - Cor2 7 6 2" xfId="45280" xr:uid="{741B3FEE-B4B9-4916-93FF-B30201052C07}"/>
    <cellStyle name="20% - Cor2 7 7" xfId="20761" xr:uid="{139262F4-60AE-47FC-A9AC-688274E3C260}"/>
    <cellStyle name="20% - Cor2 7 8" xfId="34795" xr:uid="{1292E0E0-6BD3-414E-98E4-370F1701D832}"/>
    <cellStyle name="20% - Cor2 70" xfId="2262" xr:uid="{00000000-0005-0000-0000-00009A000000}"/>
    <cellStyle name="20% - Cor2 70 2" xfId="4319" xr:uid="{00000000-0005-0000-0000-00009A000000}"/>
    <cellStyle name="20% - Cor2 70 2 2" xfId="8719" xr:uid="{00000000-0005-0000-0000-00009A000000}"/>
    <cellStyle name="20% - Cor2 70 2 2 2" xfId="17541" xr:uid="{00000000-0005-0000-0000-00009A000000}"/>
    <cellStyle name="20% - Cor2 70 2 2 3" xfId="26919" xr:uid="{5A52A784-C524-4BDF-9669-73DA5D382FD2}"/>
    <cellStyle name="20% - Cor2 70 2 2 4" xfId="40875" xr:uid="{5D47C528-D5CA-467E-8F18-C8AAC8108458}"/>
    <cellStyle name="20% - Cor2 70 2 3" xfId="13188" xr:uid="{00000000-0005-0000-0000-00009A000000}"/>
    <cellStyle name="20% - Cor2 70 2 3 2" xfId="30001" xr:uid="{4DC869CE-AB7A-4F34-B34C-934B0F5C4ED8}"/>
    <cellStyle name="20% - Cor2 70 2 3 3" xfId="43875" xr:uid="{FE663BB3-4F67-49F0-B5DA-A6914DBAF0EC}"/>
    <cellStyle name="20% - Cor2 70 2 4" xfId="32593" xr:uid="{E8650A2A-D469-404C-9E9C-3545568124FD}"/>
    <cellStyle name="20% - Cor2 70 2 4 2" xfId="46460" xr:uid="{972430C9-134D-440D-8168-58F1A8EA9201}"/>
    <cellStyle name="20% - Cor2 70 2 5" xfId="22661" xr:uid="{697CA778-A3C8-4B7C-846A-5D90B09D5198}"/>
    <cellStyle name="20% - Cor2 70 2 6" xfId="36632" xr:uid="{D1BAB138-90AD-4A03-A671-6BE4AA68E02B}"/>
    <cellStyle name="20% - Cor2 70 3" xfId="6830" xr:uid="{00000000-0005-0000-0000-00009A000000}"/>
    <cellStyle name="20% - Cor2 70 3 2" xfId="15656" xr:uid="{00000000-0005-0000-0000-00009A000000}"/>
    <cellStyle name="20% - Cor2 70 3 3" xfId="25082" xr:uid="{0BF54691-D44C-496F-A551-4170543FAA8B}"/>
    <cellStyle name="20% - Cor2 70 3 4" xfId="39034" xr:uid="{B1EEC154-5A66-4FB6-A1AC-10DA2B50C58C}"/>
    <cellStyle name="20% - Cor2 70 4" xfId="11293" xr:uid="{00000000-0005-0000-0000-00009A000000}"/>
    <cellStyle name="20% - Cor2 70 4 2" xfId="28813" xr:uid="{40293AAE-4D14-47EC-8054-BFCDFDE2CE5A}"/>
    <cellStyle name="20% - Cor2 70 4 3" xfId="42694" xr:uid="{CC1901C6-93CE-4B09-A208-E58E6E24A47A}"/>
    <cellStyle name="20% - Cor2 70 5" xfId="31415" xr:uid="{4AFD6C9B-FF1C-4DAC-8BC8-AB75877D6D01}"/>
    <cellStyle name="20% - Cor2 70 5 2" xfId="45282" xr:uid="{71E287BD-A5D9-47A4-ADD8-E1CA9F16E6F3}"/>
    <cellStyle name="20% - Cor2 70 6" xfId="20763" xr:uid="{248DFA75-4AE2-4591-A7FF-E0B0DA07ABAE}"/>
    <cellStyle name="20% - Cor2 70 7" xfId="34797" xr:uid="{D10BAFCC-D081-4D9A-B938-61BFC646DD63}"/>
    <cellStyle name="20% - Cor2 71" xfId="2263" xr:uid="{00000000-0005-0000-0000-00009B000000}"/>
    <cellStyle name="20% - Cor2 71 2" xfId="4320" xr:uid="{00000000-0005-0000-0000-00009B000000}"/>
    <cellStyle name="20% - Cor2 71 2 2" xfId="8720" xr:uid="{00000000-0005-0000-0000-00009B000000}"/>
    <cellStyle name="20% - Cor2 71 2 2 2" xfId="17542" xr:uid="{00000000-0005-0000-0000-00009B000000}"/>
    <cellStyle name="20% - Cor2 71 2 2 3" xfId="26920" xr:uid="{B863106A-E1A2-4DE3-98D8-6C91E1504769}"/>
    <cellStyle name="20% - Cor2 71 2 2 4" xfId="40876" xr:uid="{6F287FB1-68A0-4347-9FFA-88CB2673A41E}"/>
    <cellStyle name="20% - Cor2 71 2 3" xfId="13189" xr:uid="{00000000-0005-0000-0000-00009B000000}"/>
    <cellStyle name="20% - Cor2 71 2 3 2" xfId="30002" xr:uid="{E5A9FC13-6AEC-45D3-BC9D-CADD3FB4EC36}"/>
    <cellStyle name="20% - Cor2 71 2 3 3" xfId="43876" xr:uid="{5479B055-5AE7-426F-84A4-A386053B1161}"/>
    <cellStyle name="20% - Cor2 71 2 4" xfId="32594" xr:uid="{0FB882EA-154E-4EE5-AE3E-D5BAA441B26A}"/>
    <cellStyle name="20% - Cor2 71 2 4 2" xfId="46461" xr:uid="{036F9AA6-19FA-4B72-8FC5-C78D3D716296}"/>
    <cellStyle name="20% - Cor2 71 2 5" xfId="22662" xr:uid="{8C00261B-7D09-4920-BCB3-1B57F59C8F51}"/>
    <cellStyle name="20% - Cor2 71 2 6" xfId="36633" xr:uid="{9E18AE92-9490-4F5D-86F7-29987055E3DD}"/>
    <cellStyle name="20% - Cor2 71 3" xfId="6831" xr:uid="{00000000-0005-0000-0000-00009B000000}"/>
    <cellStyle name="20% - Cor2 71 3 2" xfId="15657" xr:uid="{00000000-0005-0000-0000-00009B000000}"/>
    <cellStyle name="20% - Cor2 71 3 3" xfId="25083" xr:uid="{2E844822-5473-49EC-AE52-F163DC200134}"/>
    <cellStyle name="20% - Cor2 71 3 4" xfId="39035" xr:uid="{4AEFE3B1-2394-43DB-90D2-0EB34E315878}"/>
    <cellStyle name="20% - Cor2 71 4" xfId="11294" xr:uid="{00000000-0005-0000-0000-00009B000000}"/>
    <cellStyle name="20% - Cor2 71 4 2" xfId="28814" xr:uid="{0655D3C9-2F01-4E4C-B91C-D141AB1E082B}"/>
    <cellStyle name="20% - Cor2 71 4 3" xfId="42695" xr:uid="{90685AEA-2BD6-49B0-90D9-B134F064454C}"/>
    <cellStyle name="20% - Cor2 71 5" xfId="31416" xr:uid="{C41C6A61-C473-40E9-A03B-0C1E79A63A7B}"/>
    <cellStyle name="20% - Cor2 71 5 2" xfId="45283" xr:uid="{43C45306-7811-44A9-86B0-8022A6C51E2A}"/>
    <cellStyle name="20% - Cor2 71 6" xfId="20764" xr:uid="{48A99DD9-22E7-4638-8B5D-2E49A6ADC8AA}"/>
    <cellStyle name="20% - Cor2 71 7" xfId="34798" xr:uid="{BEB6B8A4-E491-4477-83B2-03A1771A7D74}"/>
    <cellStyle name="20% - Cor2 72" xfId="2264" xr:uid="{00000000-0005-0000-0000-00009C000000}"/>
    <cellStyle name="20% - Cor2 72 2" xfId="4321" xr:uid="{00000000-0005-0000-0000-00009C000000}"/>
    <cellStyle name="20% - Cor2 72 2 2" xfId="8721" xr:uid="{00000000-0005-0000-0000-00009C000000}"/>
    <cellStyle name="20% - Cor2 72 2 2 2" xfId="17543" xr:uid="{00000000-0005-0000-0000-00009C000000}"/>
    <cellStyle name="20% - Cor2 72 2 2 3" xfId="26921" xr:uid="{364E3F02-452D-4E0F-8994-781C73E62B0B}"/>
    <cellStyle name="20% - Cor2 72 2 2 4" xfId="40877" xr:uid="{A1E5363C-48A2-4508-B789-C03C67A362A8}"/>
    <cellStyle name="20% - Cor2 72 2 3" xfId="13190" xr:uid="{00000000-0005-0000-0000-00009C000000}"/>
    <cellStyle name="20% - Cor2 72 2 3 2" xfId="30003" xr:uid="{78153AD7-FE7C-42BF-A2D9-0F93E2F45BEB}"/>
    <cellStyle name="20% - Cor2 72 2 3 3" xfId="43877" xr:uid="{30B873C9-782B-4AAB-A711-B7B5DF42115C}"/>
    <cellStyle name="20% - Cor2 72 2 4" xfId="32595" xr:uid="{22D62723-B195-4082-890F-EC97D27AB52B}"/>
    <cellStyle name="20% - Cor2 72 2 4 2" xfId="46462" xr:uid="{26511BD8-E996-43CD-869A-D4AE9D0BE0CE}"/>
    <cellStyle name="20% - Cor2 72 2 5" xfId="22663" xr:uid="{19D184BA-F49C-4902-A805-6A982698F504}"/>
    <cellStyle name="20% - Cor2 72 2 6" xfId="36634" xr:uid="{DD4F19FC-7940-4899-A3F5-6C2212F39FF7}"/>
    <cellStyle name="20% - Cor2 72 3" xfId="6832" xr:uid="{00000000-0005-0000-0000-00009C000000}"/>
    <cellStyle name="20% - Cor2 72 3 2" xfId="15658" xr:uid="{00000000-0005-0000-0000-00009C000000}"/>
    <cellStyle name="20% - Cor2 72 3 3" xfId="25084" xr:uid="{D8C43AA5-7AAC-469D-A18E-CDA66FB7B270}"/>
    <cellStyle name="20% - Cor2 72 3 4" xfId="39036" xr:uid="{B7CD2FEB-6654-49AA-BF3B-1EA937A245C2}"/>
    <cellStyle name="20% - Cor2 72 4" xfId="11295" xr:uid="{00000000-0005-0000-0000-00009C000000}"/>
    <cellStyle name="20% - Cor2 72 4 2" xfId="28815" xr:uid="{A7F4EEDB-3C34-4417-9912-B91723AAE310}"/>
    <cellStyle name="20% - Cor2 72 4 3" xfId="42696" xr:uid="{0E6CC6E4-069B-41A6-ACBE-644C7666AB85}"/>
    <cellStyle name="20% - Cor2 72 5" xfId="31417" xr:uid="{D12BE321-0A39-4B33-B1C0-C819F9EFCC26}"/>
    <cellStyle name="20% - Cor2 72 5 2" xfId="45284" xr:uid="{89CAEC67-F1BF-4F41-9CC9-3A499F7175C4}"/>
    <cellStyle name="20% - Cor2 72 6" xfId="20765" xr:uid="{D1366FAA-DAFD-4B10-92FE-2BB2BE234815}"/>
    <cellStyle name="20% - Cor2 72 7" xfId="34799" xr:uid="{6C6BCBDA-D3D5-4E06-8ED8-F00EF9B3A6C8}"/>
    <cellStyle name="20% - Cor2 73" xfId="2265" xr:uid="{00000000-0005-0000-0000-00009D000000}"/>
    <cellStyle name="20% - Cor2 73 2" xfId="4322" xr:uid="{00000000-0005-0000-0000-00009D000000}"/>
    <cellStyle name="20% - Cor2 73 2 2" xfId="8722" xr:uid="{00000000-0005-0000-0000-00009D000000}"/>
    <cellStyle name="20% - Cor2 73 2 2 2" xfId="17544" xr:uid="{00000000-0005-0000-0000-00009D000000}"/>
    <cellStyle name="20% - Cor2 73 2 2 3" xfId="26922" xr:uid="{6A25C9BA-14E6-45C9-810E-8481F4E1BE9F}"/>
    <cellStyle name="20% - Cor2 73 2 2 4" xfId="40878" xr:uid="{818A591E-5CC7-420C-8C07-9F57C6FC2F80}"/>
    <cellStyle name="20% - Cor2 73 2 3" xfId="13191" xr:uid="{00000000-0005-0000-0000-00009D000000}"/>
    <cellStyle name="20% - Cor2 73 2 3 2" xfId="30004" xr:uid="{706094A1-4ADD-4C26-8FA8-6A3F442E4E59}"/>
    <cellStyle name="20% - Cor2 73 2 3 3" xfId="43878" xr:uid="{906F9E1B-6F64-4E40-9BD4-DF6ED6BF0B22}"/>
    <cellStyle name="20% - Cor2 73 2 4" xfId="32596" xr:uid="{09673DB0-D628-4A75-A72F-7C978EBFCC9A}"/>
    <cellStyle name="20% - Cor2 73 2 4 2" xfId="46463" xr:uid="{1BC0EC42-760F-4DDD-9F5C-483122960403}"/>
    <cellStyle name="20% - Cor2 73 2 5" xfId="22664" xr:uid="{3F686FD5-A86A-4299-A38C-2AE2423BAA04}"/>
    <cellStyle name="20% - Cor2 73 2 6" xfId="36635" xr:uid="{2EE86801-AC8F-495B-8CA0-E831423CEBBD}"/>
    <cellStyle name="20% - Cor2 73 3" xfId="6833" xr:uid="{00000000-0005-0000-0000-00009D000000}"/>
    <cellStyle name="20% - Cor2 73 3 2" xfId="15659" xr:uid="{00000000-0005-0000-0000-00009D000000}"/>
    <cellStyle name="20% - Cor2 73 3 3" xfId="25085" xr:uid="{836F20B9-A1BE-4846-8F3C-71AEB638EC5A}"/>
    <cellStyle name="20% - Cor2 73 3 4" xfId="39037" xr:uid="{48E69A76-8313-4959-BB31-B565965D2CA6}"/>
    <cellStyle name="20% - Cor2 73 4" xfId="11296" xr:uid="{00000000-0005-0000-0000-00009D000000}"/>
    <cellStyle name="20% - Cor2 73 4 2" xfId="28816" xr:uid="{672614ED-8A53-4C3B-8FA7-B2CD959C7F69}"/>
    <cellStyle name="20% - Cor2 73 4 3" xfId="42697" xr:uid="{30A8C570-3DAC-474D-A143-8678D9BAAAF0}"/>
    <cellStyle name="20% - Cor2 73 5" xfId="31418" xr:uid="{C18E4B50-8EB4-4B8C-AEAA-BADA338E615E}"/>
    <cellStyle name="20% - Cor2 73 5 2" xfId="45285" xr:uid="{81AA6CF9-61AC-4536-AE7E-3DFCBFE90DEA}"/>
    <cellStyle name="20% - Cor2 73 6" xfId="20766" xr:uid="{50467311-8DFD-486E-870A-25B913FCDC45}"/>
    <cellStyle name="20% - Cor2 73 7" xfId="34800" xr:uid="{23ED2630-7CBE-49BC-AF0B-8C8FEE546546}"/>
    <cellStyle name="20% - Cor2 74" xfId="2077" xr:uid="{00000000-0005-0000-0000-0000B8020000}"/>
    <cellStyle name="20% - Cor2 74 2" xfId="4151" xr:uid="{00000000-0005-0000-0000-0000B8020000}"/>
    <cellStyle name="20% - Cor2 74 2 2" xfId="8551" xr:uid="{00000000-0005-0000-0000-0000B8020000}"/>
    <cellStyle name="20% - Cor2 74 2 2 2" xfId="17373" xr:uid="{00000000-0005-0000-0000-0000B8020000}"/>
    <cellStyle name="20% - Cor2 74 2 2 3" xfId="26751" xr:uid="{49621B0C-0FC6-48A3-9C1D-0323487262E9}"/>
    <cellStyle name="20% - Cor2 74 2 2 4" xfId="40707" xr:uid="{7E227491-EAEA-466D-839B-F66E7B2C7FD8}"/>
    <cellStyle name="20% - Cor2 74 2 3" xfId="13020" xr:uid="{00000000-0005-0000-0000-0000B8020000}"/>
    <cellStyle name="20% - Cor2 74 2 4" xfId="22493" xr:uid="{D07EF323-51D8-4F52-A55D-4BB256739B04}"/>
    <cellStyle name="20% - Cor2 74 2 5" xfId="36464" xr:uid="{2B6297B9-9F09-46E6-858D-622154FA0CFD}"/>
    <cellStyle name="20% - Cor2 74 3" xfId="6667" xr:uid="{00000000-0005-0000-0000-0000B8020000}"/>
    <cellStyle name="20% - Cor2 74 3 2" xfId="15493" xr:uid="{00000000-0005-0000-0000-0000B8020000}"/>
    <cellStyle name="20% - Cor2 74 3 3" xfId="24919" xr:uid="{E6FF4F86-153C-410C-B8B7-B15D68141473}"/>
    <cellStyle name="20% - Cor2 74 3 4" xfId="38871" xr:uid="{16A5E8E4-C53B-4558-9C26-9B6701ED7402}"/>
    <cellStyle name="20% - Cor2 74 4" xfId="11126" xr:uid="{00000000-0005-0000-0000-0000B8020000}"/>
    <cellStyle name="20% - Cor2 74 4 2" xfId="28651" xr:uid="{60DD3459-FC4E-44CD-8231-6DD920EF8594}"/>
    <cellStyle name="20% - Cor2 74 4 3" xfId="42532" xr:uid="{1490A80C-63AD-4346-9364-770069BBFF16}"/>
    <cellStyle name="20% - Cor2 74 5" xfId="31253" xr:uid="{FE82A5C8-162C-4A07-AF48-BC67264D7747}"/>
    <cellStyle name="20% - Cor2 74 5 2" xfId="45120" xr:uid="{477C9190-8C9F-4F8A-92F2-7264036210BC}"/>
    <cellStyle name="20% - Cor2 74 6" xfId="20598" xr:uid="{CD305948-2DD5-4D9A-851D-C4DF5660FD7B}"/>
    <cellStyle name="20% - Cor2 74 7" xfId="34634" xr:uid="{A307469F-4193-4A3A-9D29-B1148C08F88A}"/>
    <cellStyle name="20% - Cor2 75" xfId="4084" xr:uid="{00000000-0005-0000-0000-0000BD0F0000}"/>
    <cellStyle name="20% - Cor2 75 2" xfId="8484" xr:uid="{00000000-0005-0000-0000-0000BD0F0000}"/>
    <cellStyle name="20% - Cor2 75 2 2" xfId="17306" xr:uid="{00000000-0005-0000-0000-0000BD0F0000}"/>
    <cellStyle name="20% - Cor2 75 2 3" xfId="26686" xr:uid="{62E781E5-E2B7-4D62-BF70-7F2BC3A018C6}"/>
    <cellStyle name="20% - Cor2 75 2 4" xfId="40641" xr:uid="{DEE4C605-D6BD-4052-9178-E710AD60FCDF}"/>
    <cellStyle name="20% - Cor2 75 3" xfId="12954" xr:uid="{00000000-0005-0000-0000-0000BD0F0000}"/>
    <cellStyle name="20% - Cor2 75 3 2" xfId="29803" xr:uid="{BA1B23D7-2FDB-4DAD-9C2E-5B336CA6B96E}"/>
    <cellStyle name="20% - Cor2 75 3 3" xfId="43684" xr:uid="{DA915913-4BDC-4D49-88ED-937DB035BF78}"/>
    <cellStyle name="20% - Cor2 75 4" xfId="32403" xr:uid="{9BBFA90C-2F62-4279-B605-04E5236B5617}"/>
    <cellStyle name="20% - Cor2 75 4 2" xfId="46270" xr:uid="{A4BE72EC-EF6A-4601-9DBA-23CE46FDC03C}"/>
    <cellStyle name="20% - Cor2 75 5" xfId="22427" xr:uid="{4D42311E-B077-4CC0-A0A3-5E545ADC9A94}"/>
    <cellStyle name="20% - Cor2 75 6" xfId="36399" xr:uid="{20EBA391-C3FD-4F02-A390-0E5704997E31}"/>
    <cellStyle name="20% - Cor2 76" xfId="5748" xr:uid="{00000000-0005-0000-0000-000070170000}"/>
    <cellStyle name="20% - Cor2 76 2" xfId="14597" xr:uid="{00000000-0005-0000-0000-000070170000}"/>
    <cellStyle name="20% - Cor2 76 2 2" xfId="29839" xr:uid="{F9DD20F5-B5DE-4E7F-AC95-BE095961663B}"/>
    <cellStyle name="20% - Cor2 76 2 3" xfId="43713" xr:uid="{EA06C9C6-17E4-4682-8A17-81AEAB511630}"/>
    <cellStyle name="20% - Cor2 76 3" xfId="32431" xr:uid="{4CA006A2-14E8-4B29-877C-0E9E566819AE}"/>
    <cellStyle name="20% - Cor2 76 3 2" xfId="46298" xr:uid="{D39AC76F-9ED9-4B96-9F4B-EA23247109B9}"/>
    <cellStyle name="20% - Cor2 76 4" xfId="24077" xr:uid="{D92D230A-C7A0-4780-8748-CE7E3794665C}"/>
    <cellStyle name="20% - Cor2 76 5" xfId="38032" xr:uid="{3FE24057-3A31-419C-B785-E7C1BBAAC100}"/>
    <cellStyle name="20% - Cor2 77" xfId="10813" xr:uid="{00000000-0005-0000-0000-000069290000}"/>
    <cellStyle name="20% - Cor2 77 2" xfId="28546" xr:uid="{EF615EAC-D199-4D47-9200-D29B9AC32C46}"/>
    <cellStyle name="20% - Cor2 77 3" xfId="42471" xr:uid="{D32A6D16-A7A0-4543-B1E5-0AE91DE67541}"/>
    <cellStyle name="20% - Cor2 78" xfId="33603" xr:uid="{9DF4CA17-6482-4013-A00F-CC3AF41832CD}"/>
    <cellStyle name="20% - Cor2 78 2" xfId="47468" xr:uid="{21337822-EC37-482C-A010-58B0466B94F3}"/>
    <cellStyle name="20% - Cor2 79" xfId="34367" xr:uid="{A7F66D43-1C1D-40B7-8F10-26A4F70AD4CB}"/>
    <cellStyle name="20% - Cor2 8" xfId="2266" xr:uid="{00000000-0005-0000-0000-00009E000000}"/>
    <cellStyle name="20% - Cor2 8 2" xfId="2267" xr:uid="{00000000-0005-0000-0000-00009F000000}"/>
    <cellStyle name="20% - Cor2 8 2 2" xfId="4324" xr:uid="{00000000-0005-0000-0000-00009F000000}"/>
    <cellStyle name="20% - Cor2 8 2 2 2" xfId="8724" xr:uid="{00000000-0005-0000-0000-00009F000000}"/>
    <cellStyle name="20% - Cor2 8 2 2 2 2" xfId="17546" xr:uid="{00000000-0005-0000-0000-00009F000000}"/>
    <cellStyle name="20% - Cor2 8 2 2 2 3" xfId="26924" xr:uid="{AB6C97E1-6D0E-4D07-AB81-279AE08D03AE}"/>
    <cellStyle name="20% - Cor2 8 2 2 2 4" xfId="40880" xr:uid="{0BB796BC-D3F6-456B-8086-308C4F7B03A1}"/>
    <cellStyle name="20% - Cor2 8 2 2 3" xfId="13193" xr:uid="{00000000-0005-0000-0000-00009F000000}"/>
    <cellStyle name="20% - Cor2 8 2 2 3 2" xfId="30006" xr:uid="{B2D26753-1EA7-4E5C-8CFB-0F02E6216830}"/>
    <cellStyle name="20% - Cor2 8 2 2 3 3" xfId="43880" xr:uid="{EB3FF543-F15F-44E0-B154-2FD673982822}"/>
    <cellStyle name="20% - Cor2 8 2 2 4" xfId="32598" xr:uid="{650D479D-05A3-4E9B-9DDD-B62CC7A10B73}"/>
    <cellStyle name="20% - Cor2 8 2 2 4 2" xfId="46465" xr:uid="{8EDB2608-31CB-46AD-BA7D-0AEE3DFC8CE5}"/>
    <cellStyle name="20% - Cor2 8 2 2 5" xfId="22666" xr:uid="{E85AF36D-2839-4371-81E1-D91B83461E02}"/>
    <cellStyle name="20% - Cor2 8 2 2 6" xfId="36637" xr:uid="{F4385FEB-BABE-4DC0-976F-3F38128C50F5}"/>
    <cellStyle name="20% - Cor2 8 2 3" xfId="6835" xr:uid="{00000000-0005-0000-0000-00009F000000}"/>
    <cellStyle name="20% - Cor2 8 2 3 2" xfId="15661" xr:uid="{00000000-0005-0000-0000-00009F000000}"/>
    <cellStyle name="20% - Cor2 8 2 3 3" xfId="25087" xr:uid="{7C5AE773-5A99-41D2-B335-10FB415F7E63}"/>
    <cellStyle name="20% - Cor2 8 2 3 4" xfId="39039" xr:uid="{99422A39-AD0D-4BD8-9580-E4AB2034B090}"/>
    <cellStyle name="20% - Cor2 8 2 4" xfId="11298" xr:uid="{00000000-0005-0000-0000-00009F000000}"/>
    <cellStyle name="20% - Cor2 8 2 4 2" xfId="28818" xr:uid="{F6223667-DD05-4771-A167-4838D170B287}"/>
    <cellStyle name="20% - Cor2 8 2 4 3" xfId="42699" xr:uid="{5615091E-7680-4BEC-AA4D-D7A926F21E24}"/>
    <cellStyle name="20% - Cor2 8 2 5" xfId="31420" xr:uid="{55687AA9-9C7C-4217-8AF0-0599FF68BFE9}"/>
    <cellStyle name="20% - Cor2 8 2 5 2" xfId="45287" xr:uid="{3E4573AF-EB9F-4C47-BE58-E3E7A1C88F77}"/>
    <cellStyle name="20% - Cor2 8 2 6" xfId="20768" xr:uid="{694E85E7-2A78-4F02-A946-529B2785FDA6}"/>
    <cellStyle name="20% - Cor2 8 2 7" xfId="34802" xr:uid="{26014B4D-A016-40E8-9691-70571BF191A1}"/>
    <cellStyle name="20% - Cor2 8 3" xfId="4323" xr:uid="{00000000-0005-0000-0000-00009E000000}"/>
    <cellStyle name="20% - Cor2 8 3 2" xfId="8723" xr:uid="{00000000-0005-0000-0000-00009E000000}"/>
    <cellStyle name="20% - Cor2 8 3 2 2" xfId="17545" xr:uid="{00000000-0005-0000-0000-00009E000000}"/>
    <cellStyle name="20% - Cor2 8 3 2 3" xfId="26923" xr:uid="{8CED27AB-2E0E-4E80-87FB-7AB7C50F26E4}"/>
    <cellStyle name="20% - Cor2 8 3 2 4" xfId="40879" xr:uid="{155E8752-818D-44DF-AB0C-EF517F38A4CE}"/>
    <cellStyle name="20% - Cor2 8 3 3" xfId="13192" xr:uid="{00000000-0005-0000-0000-00009E000000}"/>
    <cellStyle name="20% - Cor2 8 3 3 2" xfId="30005" xr:uid="{4335F972-C289-49FB-94EC-8FE7D672F274}"/>
    <cellStyle name="20% - Cor2 8 3 3 3" xfId="43879" xr:uid="{C91A7030-4FF5-4174-996C-90129E850F32}"/>
    <cellStyle name="20% - Cor2 8 3 4" xfId="32597" xr:uid="{0C080EC4-86E1-49A0-9145-AD7FB576A799}"/>
    <cellStyle name="20% - Cor2 8 3 4 2" xfId="46464" xr:uid="{DC8C5E34-B356-4AE9-B89C-609EFA0584A1}"/>
    <cellStyle name="20% - Cor2 8 3 5" xfId="22665" xr:uid="{EC8B7FF4-EFA7-4850-9658-53B7BBAFDA28}"/>
    <cellStyle name="20% - Cor2 8 3 6" xfId="36636" xr:uid="{CFF0E009-6A0E-4924-AB96-3126BCA16D3F}"/>
    <cellStyle name="20% - Cor2 8 4" xfId="6834" xr:uid="{00000000-0005-0000-0000-00009E000000}"/>
    <cellStyle name="20% - Cor2 8 4 2" xfId="15660" xr:uid="{00000000-0005-0000-0000-00009E000000}"/>
    <cellStyle name="20% - Cor2 8 4 3" xfId="25086" xr:uid="{D903A1FC-E9B8-4FAE-98CF-B4271F04464E}"/>
    <cellStyle name="20% - Cor2 8 4 4" xfId="39038" xr:uid="{DE4FE764-A863-44D5-A947-734DA92E8CE0}"/>
    <cellStyle name="20% - Cor2 8 5" xfId="11297" xr:uid="{00000000-0005-0000-0000-00009E000000}"/>
    <cellStyle name="20% - Cor2 8 5 2" xfId="28817" xr:uid="{106B087C-710F-4A37-B346-10D1BAFE4F33}"/>
    <cellStyle name="20% - Cor2 8 5 3" xfId="42698" xr:uid="{9D8F3932-539B-421A-AC7F-ADF4371DCBA6}"/>
    <cellStyle name="20% - Cor2 8 6" xfId="31419" xr:uid="{1B6E3044-8F33-44D2-A83E-7E8D1FCB621D}"/>
    <cellStyle name="20% - Cor2 8 6 2" xfId="45286" xr:uid="{E27EED95-36FF-4004-81BE-3CFDF0D186C6}"/>
    <cellStyle name="20% - Cor2 8 7" xfId="20767" xr:uid="{5AD15841-77AF-4121-ABC2-786E55F059E6}"/>
    <cellStyle name="20% - Cor2 8 8" xfId="34801" xr:uid="{0A7FC5A1-5CFC-4154-8391-A5B79B14FD61}"/>
    <cellStyle name="20% - Cor2 9" xfId="2268" xr:uid="{00000000-0005-0000-0000-0000A0000000}"/>
    <cellStyle name="20% - Cor2 9 2" xfId="2269" xr:uid="{00000000-0005-0000-0000-0000A1000000}"/>
    <cellStyle name="20% - Cor2 9 2 2" xfId="4326" xr:uid="{00000000-0005-0000-0000-0000A1000000}"/>
    <cellStyle name="20% - Cor2 9 2 2 2" xfId="8726" xr:uid="{00000000-0005-0000-0000-0000A1000000}"/>
    <cellStyle name="20% - Cor2 9 2 2 2 2" xfId="17548" xr:uid="{00000000-0005-0000-0000-0000A1000000}"/>
    <cellStyle name="20% - Cor2 9 2 2 2 3" xfId="26926" xr:uid="{27068DFC-2921-4DB4-BF4C-DBA5FBBD7AD7}"/>
    <cellStyle name="20% - Cor2 9 2 2 2 4" xfId="40882" xr:uid="{2130BF9B-8EF4-40B5-B591-B30C8BA23E92}"/>
    <cellStyle name="20% - Cor2 9 2 2 3" xfId="13195" xr:uid="{00000000-0005-0000-0000-0000A1000000}"/>
    <cellStyle name="20% - Cor2 9 2 2 3 2" xfId="30008" xr:uid="{0601108A-458E-4157-AA4A-A8125C5E0D22}"/>
    <cellStyle name="20% - Cor2 9 2 2 3 3" xfId="43882" xr:uid="{9284E3F2-2208-45F9-BBD6-2CB13D0530E4}"/>
    <cellStyle name="20% - Cor2 9 2 2 4" xfId="32600" xr:uid="{3077498D-D011-4188-B26E-B9134A8B84D4}"/>
    <cellStyle name="20% - Cor2 9 2 2 4 2" xfId="46467" xr:uid="{1726FD7C-F1E8-4815-A6E8-86CE5AB2F063}"/>
    <cellStyle name="20% - Cor2 9 2 2 5" xfId="22668" xr:uid="{219502B4-D9F3-437E-BCC2-93198DC2463A}"/>
    <cellStyle name="20% - Cor2 9 2 2 6" xfId="36639" xr:uid="{F4755B67-4615-4D17-97A2-24F8FB973E76}"/>
    <cellStyle name="20% - Cor2 9 2 3" xfId="6837" xr:uid="{00000000-0005-0000-0000-0000A1000000}"/>
    <cellStyle name="20% - Cor2 9 2 3 2" xfId="15663" xr:uid="{00000000-0005-0000-0000-0000A1000000}"/>
    <cellStyle name="20% - Cor2 9 2 3 3" xfId="25089" xr:uid="{D3F239C3-69F9-45F5-97E7-130A763A38A4}"/>
    <cellStyle name="20% - Cor2 9 2 3 4" xfId="39041" xr:uid="{79BC6932-FC96-40E6-9024-42E1563BF9E5}"/>
    <cellStyle name="20% - Cor2 9 2 4" xfId="11300" xr:uid="{00000000-0005-0000-0000-0000A1000000}"/>
    <cellStyle name="20% - Cor2 9 2 4 2" xfId="28820" xr:uid="{3AD9B8DF-469F-4159-860B-81979A6F0E73}"/>
    <cellStyle name="20% - Cor2 9 2 4 3" xfId="42701" xr:uid="{BBE98119-163F-4425-A3E9-AB3AEB3A5B8B}"/>
    <cellStyle name="20% - Cor2 9 2 5" xfId="31422" xr:uid="{4F3E27D9-FC65-431C-BA67-62C6C2FA097D}"/>
    <cellStyle name="20% - Cor2 9 2 5 2" xfId="45289" xr:uid="{90C678AB-708E-47D4-AEDA-9F87B688A66D}"/>
    <cellStyle name="20% - Cor2 9 2 6" xfId="20770" xr:uid="{9DC97929-137A-4B28-B833-A868A3076065}"/>
    <cellStyle name="20% - Cor2 9 2 7" xfId="34804" xr:uid="{C80BFE1C-F4FA-4B7D-9FA9-9FC08A4F87A0}"/>
    <cellStyle name="20% - Cor2 9 3" xfId="4325" xr:uid="{00000000-0005-0000-0000-0000A0000000}"/>
    <cellStyle name="20% - Cor2 9 3 2" xfId="8725" xr:uid="{00000000-0005-0000-0000-0000A0000000}"/>
    <cellStyle name="20% - Cor2 9 3 2 2" xfId="17547" xr:uid="{00000000-0005-0000-0000-0000A0000000}"/>
    <cellStyle name="20% - Cor2 9 3 2 3" xfId="26925" xr:uid="{398B6A2A-D3FF-49B0-B07E-22CC21843E13}"/>
    <cellStyle name="20% - Cor2 9 3 2 4" xfId="40881" xr:uid="{F9F61858-CCB3-4778-8E14-BF1519C47C22}"/>
    <cellStyle name="20% - Cor2 9 3 3" xfId="13194" xr:uid="{00000000-0005-0000-0000-0000A0000000}"/>
    <cellStyle name="20% - Cor2 9 3 3 2" xfId="30007" xr:uid="{D49CF09D-B17F-4A73-A958-C49D40FC0233}"/>
    <cellStyle name="20% - Cor2 9 3 3 3" xfId="43881" xr:uid="{33C136CB-3BD4-4309-A94D-531BEDDA928A}"/>
    <cellStyle name="20% - Cor2 9 3 4" xfId="32599" xr:uid="{E9BCD724-2A7E-4A27-960F-41E8FC614832}"/>
    <cellStyle name="20% - Cor2 9 3 4 2" xfId="46466" xr:uid="{5EBB6F6D-A75A-4C51-AF53-B9B37E7992BE}"/>
    <cellStyle name="20% - Cor2 9 3 5" xfId="22667" xr:uid="{F96F366D-A03B-4E85-9E12-CAE53594BAA1}"/>
    <cellStyle name="20% - Cor2 9 3 6" xfId="36638" xr:uid="{F87A38E4-E535-4E91-8BF3-4BD391E1FB38}"/>
    <cellStyle name="20% - Cor2 9 4" xfId="6836" xr:uid="{00000000-0005-0000-0000-0000A0000000}"/>
    <cellStyle name="20% - Cor2 9 4 2" xfId="15662" xr:uid="{00000000-0005-0000-0000-0000A0000000}"/>
    <cellStyle name="20% - Cor2 9 4 3" xfId="25088" xr:uid="{375B61BA-ED8E-4C24-8E75-AC1B77622B15}"/>
    <cellStyle name="20% - Cor2 9 4 4" xfId="39040" xr:uid="{6B795C8F-4448-4147-9619-BDADA654C546}"/>
    <cellStyle name="20% - Cor2 9 5" xfId="11299" xr:uid="{00000000-0005-0000-0000-0000A0000000}"/>
    <cellStyle name="20% - Cor2 9 5 2" xfId="28819" xr:uid="{834B4534-EF88-4BC2-A85D-4A0850124AD9}"/>
    <cellStyle name="20% - Cor2 9 5 3" xfId="42700" xr:uid="{DFF6A596-0AA1-4262-86D6-6EE57AF244EE}"/>
    <cellStyle name="20% - Cor2 9 6" xfId="31421" xr:uid="{2C0473D1-E63E-47B9-A279-9B374D4EAA95}"/>
    <cellStyle name="20% - Cor2 9 6 2" xfId="45288" xr:uid="{A1EBDF39-745E-4F47-A7EB-BDA2F67F6F73}"/>
    <cellStyle name="20% - Cor2 9 7" xfId="20769" xr:uid="{8DF3B22E-4B00-4591-A8A0-A87C3C994B8D}"/>
    <cellStyle name="20% - Cor2 9 8" xfId="34803" xr:uid="{6234FEE7-DC33-48FD-AFE2-5EC45403C1E1}"/>
    <cellStyle name="20% - Cor3" xfId="19604" builtinId="38" customBuiltin="1"/>
    <cellStyle name="20% - Cor3 10" xfId="2270" xr:uid="{00000000-0005-0000-0000-0000A3000000}"/>
    <cellStyle name="20% - Cor3 10 2" xfId="4327" xr:uid="{00000000-0005-0000-0000-0000A3000000}"/>
    <cellStyle name="20% - Cor3 10 2 2" xfId="8727" xr:uid="{00000000-0005-0000-0000-0000A3000000}"/>
    <cellStyle name="20% - Cor3 10 2 2 2" xfId="17549" xr:uid="{00000000-0005-0000-0000-0000A3000000}"/>
    <cellStyle name="20% - Cor3 10 2 2 3" xfId="26927" xr:uid="{E4E230F1-DD65-41C4-9FA1-832F1EB656E4}"/>
    <cellStyle name="20% - Cor3 10 2 2 4" xfId="40883" xr:uid="{FBB6A757-BAC0-440D-A372-4C78325AC778}"/>
    <cellStyle name="20% - Cor3 10 2 3" xfId="13196" xr:uid="{00000000-0005-0000-0000-0000A3000000}"/>
    <cellStyle name="20% - Cor3 10 2 3 2" xfId="30009" xr:uid="{F4288DE4-523F-4796-BDCE-211375EBDB2B}"/>
    <cellStyle name="20% - Cor3 10 2 3 3" xfId="43883" xr:uid="{CC43C6FF-3ACF-40EA-A485-45D7B791134B}"/>
    <cellStyle name="20% - Cor3 10 2 4" xfId="32601" xr:uid="{610C9FC3-8727-410B-85A4-92344B178240}"/>
    <cellStyle name="20% - Cor3 10 2 4 2" xfId="46468" xr:uid="{E53C1EE2-6024-4912-86F3-DB03ACCB476E}"/>
    <cellStyle name="20% - Cor3 10 2 5" xfId="22669" xr:uid="{F1492250-E6C8-4091-B136-62FD4601D61F}"/>
    <cellStyle name="20% - Cor3 10 2 6" xfId="36640" xr:uid="{093777DD-A5BB-40B1-A73E-C211E80E0A33}"/>
    <cellStyle name="20% - Cor3 10 3" xfId="6838" xr:uid="{00000000-0005-0000-0000-0000A3000000}"/>
    <cellStyle name="20% - Cor3 10 3 2" xfId="15664" xr:uid="{00000000-0005-0000-0000-0000A3000000}"/>
    <cellStyle name="20% - Cor3 10 3 3" xfId="25090" xr:uid="{5660CBE7-82F9-4014-8AB5-E00C78FD67D1}"/>
    <cellStyle name="20% - Cor3 10 3 4" xfId="39042" xr:uid="{71C4D3A4-7CD4-454F-B4CA-198290D03377}"/>
    <cellStyle name="20% - Cor3 10 4" xfId="11301" xr:uid="{00000000-0005-0000-0000-0000A3000000}"/>
    <cellStyle name="20% - Cor3 10 4 2" xfId="28821" xr:uid="{00BD12BB-0A54-493E-BA77-664F78B62CA2}"/>
    <cellStyle name="20% - Cor3 10 4 3" xfId="42702" xr:uid="{E6D96F44-9156-40C0-A142-8E06B743BCD9}"/>
    <cellStyle name="20% - Cor3 10 5" xfId="31423" xr:uid="{C9BCA7BB-93B2-42D1-9F11-A276BB29AEEA}"/>
    <cellStyle name="20% - Cor3 10 5 2" xfId="45290" xr:uid="{B8D0901B-3259-49BD-AD1A-5671F5F6EC3C}"/>
    <cellStyle name="20% - Cor3 10 6" xfId="20771" xr:uid="{7DA60BB3-E10C-45DF-9F0D-3EE65E2FE5E1}"/>
    <cellStyle name="20% - Cor3 10 7" xfId="34805" xr:uid="{5A6D6C3C-BDA5-4D70-AB51-C9536C8A3F2A}"/>
    <cellStyle name="20% - Cor3 11" xfId="2271" xr:uid="{00000000-0005-0000-0000-0000A4000000}"/>
    <cellStyle name="20% - Cor3 11 2" xfId="4328" xr:uid="{00000000-0005-0000-0000-0000A4000000}"/>
    <cellStyle name="20% - Cor3 11 2 2" xfId="8728" xr:uid="{00000000-0005-0000-0000-0000A4000000}"/>
    <cellStyle name="20% - Cor3 11 2 2 2" xfId="17550" xr:uid="{00000000-0005-0000-0000-0000A4000000}"/>
    <cellStyle name="20% - Cor3 11 2 2 3" xfId="26928" xr:uid="{AEF58AAE-5F0B-444A-A3FA-906814354887}"/>
    <cellStyle name="20% - Cor3 11 2 2 4" xfId="40884" xr:uid="{8D62E54E-C427-4315-8830-A64207D73867}"/>
    <cellStyle name="20% - Cor3 11 2 3" xfId="13197" xr:uid="{00000000-0005-0000-0000-0000A4000000}"/>
    <cellStyle name="20% - Cor3 11 2 3 2" xfId="30010" xr:uid="{3B0DB106-C74B-47B1-8EB7-2D039D1D320D}"/>
    <cellStyle name="20% - Cor3 11 2 3 3" xfId="43884" xr:uid="{D634CD7E-22A8-4E7F-9EA5-6D06620AFA4C}"/>
    <cellStyle name="20% - Cor3 11 2 4" xfId="32602" xr:uid="{DAC00593-CE94-4D67-9BA6-240E036FE744}"/>
    <cellStyle name="20% - Cor3 11 2 4 2" xfId="46469" xr:uid="{8A237D9A-28B0-4068-8CAC-0A654C1F6D4D}"/>
    <cellStyle name="20% - Cor3 11 2 5" xfId="22670" xr:uid="{213A2704-FEF6-40A2-968B-8FC59B58DF8F}"/>
    <cellStyle name="20% - Cor3 11 2 6" xfId="36641" xr:uid="{BA485C52-1F86-4ACD-AE3A-BD73EB7C2983}"/>
    <cellStyle name="20% - Cor3 11 3" xfId="6839" xr:uid="{00000000-0005-0000-0000-0000A4000000}"/>
    <cellStyle name="20% - Cor3 11 3 2" xfId="15665" xr:uid="{00000000-0005-0000-0000-0000A4000000}"/>
    <cellStyle name="20% - Cor3 11 3 3" xfId="25091" xr:uid="{0952D3B9-E996-42BB-98A9-AFE9A3290544}"/>
    <cellStyle name="20% - Cor3 11 3 4" xfId="39043" xr:uid="{976AABA7-DB6B-4B6E-AC21-85EE80FC4054}"/>
    <cellStyle name="20% - Cor3 11 4" xfId="11302" xr:uid="{00000000-0005-0000-0000-0000A4000000}"/>
    <cellStyle name="20% - Cor3 11 4 2" xfId="28822" xr:uid="{7BA46F26-808F-4085-8291-F7AB7A701E2C}"/>
    <cellStyle name="20% - Cor3 11 4 3" xfId="42703" xr:uid="{EE0CB7E6-A37E-4EA7-9EE7-61E805D84B88}"/>
    <cellStyle name="20% - Cor3 11 5" xfId="31424" xr:uid="{DC5D099F-E147-4C69-A49D-B66B1C4D44CB}"/>
    <cellStyle name="20% - Cor3 11 5 2" xfId="45291" xr:uid="{8CC1CCF7-45E6-42B8-8755-A27A18ACC2B2}"/>
    <cellStyle name="20% - Cor3 11 6" xfId="20772" xr:uid="{35B4E387-2F6B-48D2-8C55-79CCEE4CA2DB}"/>
    <cellStyle name="20% - Cor3 11 7" xfId="34806" xr:uid="{B5051AE1-A83D-4876-8C8F-0144F201722D}"/>
    <cellStyle name="20% - Cor3 12" xfId="2272" xr:uid="{00000000-0005-0000-0000-0000A5000000}"/>
    <cellStyle name="20% - Cor3 12 2" xfId="4329" xr:uid="{00000000-0005-0000-0000-0000A5000000}"/>
    <cellStyle name="20% - Cor3 12 2 2" xfId="8729" xr:uid="{00000000-0005-0000-0000-0000A5000000}"/>
    <cellStyle name="20% - Cor3 12 2 2 2" xfId="17551" xr:uid="{00000000-0005-0000-0000-0000A5000000}"/>
    <cellStyle name="20% - Cor3 12 2 2 3" xfId="26929" xr:uid="{F3514112-3AF4-4C76-9399-09607B6FC61E}"/>
    <cellStyle name="20% - Cor3 12 2 2 4" xfId="40885" xr:uid="{673DED0E-0137-4B22-8E75-85585136F565}"/>
    <cellStyle name="20% - Cor3 12 2 3" xfId="13198" xr:uid="{00000000-0005-0000-0000-0000A5000000}"/>
    <cellStyle name="20% - Cor3 12 2 3 2" xfId="30011" xr:uid="{5AC5FFCD-38A1-49F2-A700-49B087F9A909}"/>
    <cellStyle name="20% - Cor3 12 2 3 3" xfId="43885" xr:uid="{17DBA6B2-FEE6-4A05-987D-86DCDF037092}"/>
    <cellStyle name="20% - Cor3 12 2 4" xfId="32603" xr:uid="{96CA602A-B4EE-41A4-B507-F995E3A2BD27}"/>
    <cellStyle name="20% - Cor3 12 2 4 2" xfId="46470" xr:uid="{EA23BEFF-295D-4273-BD50-E7B59C43B7BC}"/>
    <cellStyle name="20% - Cor3 12 2 5" xfId="22671" xr:uid="{A4F510C9-C6C5-44FC-AAA0-758B0F9BEC6D}"/>
    <cellStyle name="20% - Cor3 12 2 6" xfId="36642" xr:uid="{076517E2-49CA-4693-8F2C-FDA92F7F9086}"/>
    <cellStyle name="20% - Cor3 12 3" xfId="6840" xr:uid="{00000000-0005-0000-0000-0000A5000000}"/>
    <cellStyle name="20% - Cor3 12 3 2" xfId="15666" xr:uid="{00000000-0005-0000-0000-0000A5000000}"/>
    <cellStyle name="20% - Cor3 12 3 3" xfId="25092" xr:uid="{AAE19A01-396E-4301-9509-59C2AB2C5D06}"/>
    <cellStyle name="20% - Cor3 12 3 4" xfId="39044" xr:uid="{73994F78-E8ED-4B25-8090-0E3CE584A276}"/>
    <cellStyle name="20% - Cor3 12 4" xfId="11303" xr:uid="{00000000-0005-0000-0000-0000A5000000}"/>
    <cellStyle name="20% - Cor3 12 4 2" xfId="28823" xr:uid="{314DAB57-82F8-4D25-B705-CFDF65CAF933}"/>
    <cellStyle name="20% - Cor3 12 4 3" xfId="42704" xr:uid="{9716B45A-2849-4EE8-B860-C990E4833309}"/>
    <cellStyle name="20% - Cor3 12 5" xfId="31425" xr:uid="{4518927F-A0E9-457F-8359-64CFC9E13C10}"/>
    <cellStyle name="20% - Cor3 12 5 2" xfId="45292" xr:uid="{5EE5BA3A-8FD0-4A4A-9C33-6EC37B9820B7}"/>
    <cellStyle name="20% - Cor3 12 6" xfId="20773" xr:uid="{1A6F3E32-C6F1-4236-BB90-75E06F8B638A}"/>
    <cellStyle name="20% - Cor3 12 7" xfId="34807" xr:uid="{C7C85371-8958-4C18-A598-84F0F28A9AAE}"/>
    <cellStyle name="20% - Cor3 13" xfId="2273" xr:uid="{00000000-0005-0000-0000-0000A6000000}"/>
    <cellStyle name="20% - Cor3 13 2" xfId="4330" xr:uid="{00000000-0005-0000-0000-0000A6000000}"/>
    <cellStyle name="20% - Cor3 13 2 2" xfId="8730" xr:uid="{00000000-0005-0000-0000-0000A6000000}"/>
    <cellStyle name="20% - Cor3 13 2 2 2" xfId="17552" xr:uid="{00000000-0005-0000-0000-0000A6000000}"/>
    <cellStyle name="20% - Cor3 13 2 2 3" xfId="26930" xr:uid="{78A24998-ED1A-42F2-889C-CB3BC439D295}"/>
    <cellStyle name="20% - Cor3 13 2 2 4" xfId="40886" xr:uid="{E54D705C-1660-411B-A39C-7F3F817F67E8}"/>
    <cellStyle name="20% - Cor3 13 2 3" xfId="13199" xr:uid="{00000000-0005-0000-0000-0000A6000000}"/>
    <cellStyle name="20% - Cor3 13 2 3 2" xfId="30012" xr:uid="{DC1F69AD-24D0-4AD7-8C77-DB27886B71D8}"/>
    <cellStyle name="20% - Cor3 13 2 3 3" xfId="43886" xr:uid="{7B52DDC0-54BA-4A7E-B72A-6D2492484CD1}"/>
    <cellStyle name="20% - Cor3 13 2 4" xfId="32604" xr:uid="{03FF9534-DE05-4D02-96E7-341FCD61933B}"/>
    <cellStyle name="20% - Cor3 13 2 4 2" xfId="46471" xr:uid="{6C3E2B18-C9C6-4C1F-B498-C0A0E45AB194}"/>
    <cellStyle name="20% - Cor3 13 2 5" xfId="22672" xr:uid="{A7ECB287-617D-4C60-9A6D-FA8BFF9E14C9}"/>
    <cellStyle name="20% - Cor3 13 2 6" xfId="36643" xr:uid="{66FCE2B1-CA03-45F2-A2F0-F834965A69C9}"/>
    <cellStyle name="20% - Cor3 13 3" xfId="6841" xr:uid="{00000000-0005-0000-0000-0000A6000000}"/>
    <cellStyle name="20% - Cor3 13 3 2" xfId="15667" xr:uid="{00000000-0005-0000-0000-0000A6000000}"/>
    <cellStyle name="20% - Cor3 13 3 3" xfId="25093" xr:uid="{AC5B1005-8D7D-4428-828F-9BA3E2966B23}"/>
    <cellStyle name="20% - Cor3 13 3 4" xfId="39045" xr:uid="{0A48747E-C22B-4A88-8C21-B72C8A60E175}"/>
    <cellStyle name="20% - Cor3 13 4" xfId="11304" xr:uid="{00000000-0005-0000-0000-0000A6000000}"/>
    <cellStyle name="20% - Cor3 13 4 2" xfId="28824" xr:uid="{169FF6E8-23B0-40D5-8EBE-81D0C2C02035}"/>
    <cellStyle name="20% - Cor3 13 4 3" xfId="42705" xr:uid="{2C5555E3-3CB7-4080-8D38-9411F3C2DA18}"/>
    <cellStyle name="20% - Cor3 13 5" xfId="31426" xr:uid="{A847C9AE-79DE-45BE-ABE5-11DB3334E1B7}"/>
    <cellStyle name="20% - Cor3 13 5 2" xfId="45293" xr:uid="{31F2BF10-C3A3-40C7-AC48-1F4EBD079122}"/>
    <cellStyle name="20% - Cor3 13 6" xfId="20774" xr:uid="{FC728BB7-89D7-40F9-8FDF-F02503C8432A}"/>
    <cellStyle name="20% - Cor3 13 7" xfId="34808" xr:uid="{A448CADA-1A26-4E5A-91D6-4E4FF188FCB4}"/>
    <cellStyle name="20% - Cor3 14" xfId="2274" xr:uid="{00000000-0005-0000-0000-0000A7000000}"/>
    <cellStyle name="20% - Cor3 14 2" xfId="4331" xr:uid="{00000000-0005-0000-0000-0000A7000000}"/>
    <cellStyle name="20% - Cor3 14 2 2" xfId="8731" xr:uid="{00000000-0005-0000-0000-0000A7000000}"/>
    <cellStyle name="20% - Cor3 14 2 2 2" xfId="17553" xr:uid="{00000000-0005-0000-0000-0000A7000000}"/>
    <cellStyle name="20% - Cor3 14 2 2 3" xfId="26931" xr:uid="{4664253C-73E7-4F11-A8BF-94680DEFB4A8}"/>
    <cellStyle name="20% - Cor3 14 2 2 4" xfId="40887" xr:uid="{E16F35A1-7B42-44DF-AEE0-5575E85AB49D}"/>
    <cellStyle name="20% - Cor3 14 2 3" xfId="13200" xr:uid="{00000000-0005-0000-0000-0000A7000000}"/>
    <cellStyle name="20% - Cor3 14 2 3 2" xfId="30013" xr:uid="{1FD96BED-7A5B-4791-9B33-1A013AD8B96A}"/>
    <cellStyle name="20% - Cor3 14 2 3 3" xfId="43887" xr:uid="{AD6AACEC-CCE9-49E2-B451-947CD50AB322}"/>
    <cellStyle name="20% - Cor3 14 2 4" xfId="32605" xr:uid="{D39DF2C9-B1C9-4F66-9918-B18D34A71337}"/>
    <cellStyle name="20% - Cor3 14 2 4 2" xfId="46472" xr:uid="{E442F2D9-A3CF-4D48-A911-AD840B92A025}"/>
    <cellStyle name="20% - Cor3 14 2 5" xfId="22673" xr:uid="{456EED36-9DC3-4EE2-8180-BAEE71DDFD8F}"/>
    <cellStyle name="20% - Cor3 14 2 6" xfId="36644" xr:uid="{B6030677-DEB1-4712-9FDB-6FEC204E6736}"/>
    <cellStyle name="20% - Cor3 14 3" xfId="6842" xr:uid="{00000000-0005-0000-0000-0000A7000000}"/>
    <cellStyle name="20% - Cor3 14 3 2" xfId="15668" xr:uid="{00000000-0005-0000-0000-0000A7000000}"/>
    <cellStyle name="20% - Cor3 14 3 3" xfId="25094" xr:uid="{D7179983-AFBE-45EF-84D7-9F4114551443}"/>
    <cellStyle name="20% - Cor3 14 3 4" xfId="39046" xr:uid="{5BFC337A-F10F-43ED-B997-14C9E17012F9}"/>
    <cellStyle name="20% - Cor3 14 4" xfId="11305" xr:uid="{00000000-0005-0000-0000-0000A7000000}"/>
    <cellStyle name="20% - Cor3 14 4 2" xfId="28825" xr:uid="{D4F25A0F-F61E-4DAE-8385-0AD64C10E2FC}"/>
    <cellStyle name="20% - Cor3 14 4 3" xfId="42706" xr:uid="{4AE49C28-59F3-4B6B-975C-0F5E215F0BD5}"/>
    <cellStyle name="20% - Cor3 14 5" xfId="31427" xr:uid="{A6ED1D31-6A49-40D9-9542-7F0722633385}"/>
    <cellStyle name="20% - Cor3 14 5 2" xfId="45294" xr:uid="{79B5A7C7-F9E9-496E-879E-026421F37B28}"/>
    <cellStyle name="20% - Cor3 14 6" xfId="20775" xr:uid="{884A0F93-8790-4059-9D83-4EA216E60406}"/>
    <cellStyle name="20% - Cor3 14 7" xfId="34809" xr:uid="{7B544C15-0B33-4343-B0E3-A3B28582BA0B}"/>
    <cellStyle name="20% - Cor3 15" xfId="2275" xr:uid="{00000000-0005-0000-0000-0000A8000000}"/>
    <cellStyle name="20% - Cor3 15 2" xfId="4332" xr:uid="{00000000-0005-0000-0000-0000A8000000}"/>
    <cellStyle name="20% - Cor3 15 2 2" xfId="8732" xr:uid="{00000000-0005-0000-0000-0000A8000000}"/>
    <cellStyle name="20% - Cor3 15 2 2 2" xfId="17554" xr:uid="{00000000-0005-0000-0000-0000A8000000}"/>
    <cellStyle name="20% - Cor3 15 2 2 3" xfId="26932" xr:uid="{82799CE3-F1CA-4A33-B6EB-BBBB9961DAAA}"/>
    <cellStyle name="20% - Cor3 15 2 2 4" xfId="40888" xr:uid="{64076C16-5745-46E6-A2AD-1537CCE546B4}"/>
    <cellStyle name="20% - Cor3 15 2 3" xfId="13201" xr:uid="{00000000-0005-0000-0000-0000A8000000}"/>
    <cellStyle name="20% - Cor3 15 2 3 2" xfId="30014" xr:uid="{F88FDA51-7009-4095-A23B-27E6FC985FEE}"/>
    <cellStyle name="20% - Cor3 15 2 3 3" xfId="43888" xr:uid="{83F17C45-A19A-4B1D-B36F-DDA970823F15}"/>
    <cellStyle name="20% - Cor3 15 2 4" xfId="32606" xr:uid="{6969FD14-1502-41BE-B4A6-2753D6F0D0C5}"/>
    <cellStyle name="20% - Cor3 15 2 4 2" xfId="46473" xr:uid="{A510FC74-1DCB-47D1-B663-BD655EDFA0E5}"/>
    <cellStyle name="20% - Cor3 15 2 5" xfId="22674" xr:uid="{0165E9B7-614C-4B76-83E6-6D3C0DA218E6}"/>
    <cellStyle name="20% - Cor3 15 2 6" xfId="36645" xr:uid="{25076460-C522-42A3-8160-F3CF4DEF2D02}"/>
    <cellStyle name="20% - Cor3 15 3" xfId="6843" xr:uid="{00000000-0005-0000-0000-0000A8000000}"/>
    <cellStyle name="20% - Cor3 15 3 2" xfId="15669" xr:uid="{00000000-0005-0000-0000-0000A8000000}"/>
    <cellStyle name="20% - Cor3 15 3 3" xfId="25095" xr:uid="{B1952E96-9E77-4B79-9CC2-BFA8A1DE67A8}"/>
    <cellStyle name="20% - Cor3 15 3 4" xfId="39047" xr:uid="{994BDA46-1988-4C9E-903E-6315E6681E5E}"/>
    <cellStyle name="20% - Cor3 15 4" xfId="11306" xr:uid="{00000000-0005-0000-0000-0000A8000000}"/>
    <cellStyle name="20% - Cor3 15 4 2" xfId="28826" xr:uid="{BC25E534-AAB0-4AF7-B7F7-6910B97694A0}"/>
    <cellStyle name="20% - Cor3 15 4 3" xfId="42707" xr:uid="{70DD3CD3-7594-41BA-894E-2BD0E379373D}"/>
    <cellStyle name="20% - Cor3 15 5" xfId="31428" xr:uid="{A473B80E-A554-4300-892B-8923324AE14E}"/>
    <cellStyle name="20% - Cor3 15 5 2" xfId="45295" xr:uid="{E31D8E5B-9DCE-4A26-8C59-B26741BD56FD}"/>
    <cellStyle name="20% - Cor3 15 6" xfId="20776" xr:uid="{B362F833-5C7D-4F1F-871A-2021EF4E15A7}"/>
    <cellStyle name="20% - Cor3 15 7" xfId="34810" xr:uid="{2CA6DE20-AE07-4869-80E0-9A35841BC236}"/>
    <cellStyle name="20% - Cor3 16" xfId="2276" xr:uid="{00000000-0005-0000-0000-0000A9000000}"/>
    <cellStyle name="20% - Cor3 16 2" xfId="4333" xr:uid="{00000000-0005-0000-0000-0000A9000000}"/>
    <cellStyle name="20% - Cor3 16 2 2" xfId="8733" xr:uid="{00000000-0005-0000-0000-0000A9000000}"/>
    <cellStyle name="20% - Cor3 16 2 2 2" xfId="17555" xr:uid="{00000000-0005-0000-0000-0000A9000000}"/>
    <cellStyle name="20% - Cor3 16 2 2 3" xfId="26933" xr:uid="{C0ADBBCB-30B3-4017-BAB1-A432CB9964E1}"/>
    <cellStyle name="20% - Cor3 16 2 2 4" xfId="40889" xr:uid="{D09EF80A-C05A-4D6A-A466-AA50AD96A134}"/>
    <cellStyle name="20% - Cor3 16 2 3" xfId="13202" xr:uid="{00000000-0005-0000-0000-0000A9000000}"/>
    <cellStyle name="20% - Cor3 16 2 3 2" xfId="30015" xr:uid="{8D9CB12C-32EE-4256-8843-A02588883D88}"/>
    <cellStyle name="20% - Cor3 16 2 3 3" xfId="43889" xr:uid="{BA3D0F1F-6E64-4196-8992-50756D8470AA}"/>
    <cellStyle name="20% - Cor3 16 2 4" xfId="32607" xr:uid="{20CD8301-4BA5-4AB9-ABA0-EFB6384426DF}"/>
    <cellStyle name="20% - Cor3 16 2 4 2" xfId="46474" xr:uid="{65842F35-FA8C-4915-9FAC-852FC7E1434F}"/>
    <cellStyle name="20% - Cor3 16 2 5" xfId="22675" xr:uid="{A76A5B0D-E6E2-444F-B696-F0743CE3E7DB}"/>
    <cellStyle name="20% - Cor3 16 2 6" xfId="36646" xr:uid="{2ABDACCA-3BC6-4A4F-8A6A-296DA463026F}"/>
    <cellStyle name="20% - Cor3 16 3" xfId="6844" xr:uid="{00000000-0005-0000-0000-0000A9000000}"/>
    <cellStyle name="20% - Cor3 16 3 2" xfId="15670" xr:uid="{00000000-0005-0000-0000-0000A9000000}"/>
    <cellStyle name="20% - Cor3 16 3 3" xfId="25096" xr:uid="{A434AFA3-579E-49C9-A68A-60B6D96E283F}"/>
    <cellStyle name="20% - Cor3 16 3 4" xfId="39048" xr:uid="{3A37BEB0-6692-4B10-B1CE-52E21BFC9478}"/>
    <cellStyle name="20% - Cor3 16 4" xfId="11307" xr:uid="{00000000-0005-0000-0000-0000A9000000}"/>
    <cellStyle name="20% - Cor3 16 4 2" xfId="28827" xr:uid="{50775A02-9A43-4458-9332-3C99C5CEB7B1}"/>
    <cellStyle name="20% - Cor3 16 4 3" xfId="42708" xr:uid="{13AC2283-8C55-42C9-8DE3-733F0264F8E8}"/>
    <cellStyle name="20% - Cor3 16 5" xfId="31429" xr:uid="{D48E83BA-B6E5-4F77-B1F0-3CB60D4A4B45}"/>
    <cellStyle name="20% - Cor3 16 5 2" xfId="45296" xr:uid="{689D863B-796D-4B18-AAE7-D8A20A931B8F}"/>
    <cellStyle name="20% - Cor3 16 6" xfId="20777" xr:uid="{EB76D183-ED74-4216-B5CD-5D629EADF411}"/>
    <cellStyle name="20% - Cor3 16 7" xfId="34811" xr:uid="{3FBFE538-54A9-4848-8F4B-45A11F2CD721}"/>
    <cellStyle name="20% - Cor3 17" xfId="2277" xr:uid="{00000000-0005-0000-0000-0000AA000000}"/>
    <cellStyle name="20% - Cor3 17 2" xfId="4334" xr:uid="{00000000-0005-0000-0000-0000AA000000}"/>
    <cellStyle name="20% - Cor3 17 2 2" xfId="8734" xr:uid="{00000000-0005-0000-0000-0000AA000000}"/>
    <cellStyle name="20% - Cor3 17 2 2 2" xfId="17556" xr:uid="{00000000-0005-0000-0000-0000AA000000}"/>
    <cellStyle name="20% - Cor3 17 2 2 3" xfId="26934" xr:uid="{EFF0D12D-1184-44C5-9B32-2C3D0E545A9C}"/>
    <cellStyle name="20% - Cor3 17 2 2 4" xfId="40890" xr:uid="{167FECF3-EC51-4BB1-A139-71673962388F}"/>
    <cellStyle name="20% - Cor3 17 2 3" xfId="13203" xr:uid="{00000000-0005-0000-0000-0000AA000000}"/>
    <cellStyle name="20% - Cor3 17 2 3 2" xfId="30016" xr:uid="{1BDDA91A-39C2-4752-8BBA-97C12A0CD297}"/>
    <cellStyle name="20% - Cor3 17 2 3 3" xfId="43890" xr:uid="{82DB7959-6286-4389-8002-DF0B715ED933}"/>
    <cellStyle name="20% - Cor3 17 2 4" xfId="32608" xr:uid="{04A279E3-FE84-4428-8A92-3FC16A491B69}"/>
    <cellStyle name="20% - Cor3 17 2 4 2" xfId="46475" xr:uid="{D8CB2F05-5E68-4062-8693-AB83BD9EB605}"/>
    <cellStyle name="20% - Cor3 17 2 5" xfId="22676" xr:uid="{E0BE8213-FA18-41EB-9180-86ABA8F8D92F}"/>
    <cellStyle name="20% - Cor3 17 2 6" xfId="36647" xr:uid="{CAE26A65-1FDE-49A7-8DD2-43595084C221}"/>
    <cellStyle name="20% - Cor3 17 3" xfId="6845" xr:uid="{00000000-0005-0000-0000-0000AA000000}"/>
    <cellStyle name="20% - Cor3 17 3 2" xfId="15671" xr:uid="{00000000-0005-0000-0000-0000AA000000}"/>
    <cellStyle name="20% - Cor3 17 3 3" xfId="25097" xr:uid="{F107F248-B59F-40E4-AEC4-4C2A09FCB01B}"/>
    <cellStyle name="20% - Cor3 17 3 4" xfId="39049" xr:uid="{927A6AC2-5031-41DB-BC56-225F293CD234}"/>
    <cellStyle name="20% - Cor3 17 4" xfId="11308" xr:uid="{00000000-0005-0000-0000-0000AA000000}"/>
    <cellStyle name="20% - Cor3 17 4 2" xfId="28828" xr:uid="{45D417CB-57F7-4CAD-B34E-E5AAB40DCB7B}"/>
    <cellStyle name="20% - Cor3 17 4 3" xfId="42709" xr:uid="{6F0B114E-1AA4-4DEE-B25C-0F7F3CBCF26D}"/>
    <cellStyle name="20% - Cor3 17 5" xfId="31430" xr:uid="{994BECD9-3702-4FA3-819B-98CD8A0D1850}"/>
    <cellStyle name="20% - Cor3 17 5 2" xfId="45297" xr:uid="{D258B594-B8CE-4C95-A34C-9954AE29C662}"/>
    <cellStyle name="20% - Cor3 17 6" xfId="20778" xr:uid="{390B20D2-7A98-441E-921B-8714E67C4B09}"/>
    <cellStyle name="20% - Cor3 17 7" xfId="34812" xr:uid="{1D9366A7-8CC3-479A-92F8-3EBD52C07DBA}"/>
    <cellStyle name="20% - Cor3 18" xfId="2278" xr:uid="{00000000-0005-0000-0000-0000AB000000}"/>
    <cellStyle name="20% - Cor3 18 2" xfId="4335" xr:uid="{00000000-0005-0000-0000-0000AB000000}"/>
    <cellStyle name="20% - Cor3 18 2 2" xfId="8735" xr:uid="{00000000-0005-0000-0000-0000AB000000}"/>
    <cellStyle name="20% - Cor3 18 2 2 2" xfId="17557" xr:uid="{00000000-0005-0000-0000-0000AB000000}"/>
    <cellStyle name="20% - Cor3 18 2 2 3" xfId="26935" xr:uid="{EA3AADE2-57F9-4D54-A2ED-A6EC8E381DB8}"/>
    <cellStyle name="20% - Cor3 18 2 2 4" xfId="40891" xr:uid="{5D370BC1-9FA0-46E4-AF8B-FFD60FA25205}"/>
    <cellStyle name="20% - Cor3 18 2 3" xfId="13204" xr:uid="{00000000-0005-0000-0000-0000AB000000}"/>
    <cellStyle name="20% - Cor3 18 2 3 2" xfId="30017" xr:uid="{EE1B10C0-254C-4C47-9465-3E5E87CB18BE}"/>
    <cellStyle name="20% - Cor3 18 2 3 3" xfId="43891" xr:uid="{050C2DFD-3CAB-4E23-A787-949641D341CD}"/>
    <cellStyle name="20% - Cor3 18 2 4" xfId="32609" xr:uid="{5EA4D802-15C3-4C44-9826-99875D45EDDE}"/>
    <cellStyle name="20% - Cor3 18 2 4 2" xfId="46476" xr:uid="{6BFF7AD6-AD0F-475B-B776-CBAA37C62862}"/>
    <cellStyle name="20% - Cor3 18 2 5" xfId="22677" xr:uid="{BF46DC80-0BD9-4744-A146-B620DDE79383}"/>
    <cellStyle name="20% - Cor3 18 2 6" xfId="36648" xr:uid="{C8F9469B-AEE8-43C1-96E9-616ECD5AB8AC}"/>
    <cellStyle name="20% - Cor3 18 3" xfId="6846" xr:uid="{00000000-0005-0000-0000-0000AB000000}"/>
    <cellStyle name="20% - Cor3 18 3 2" xfId="15672" xr:uid="{00000000-0005-0000-0000-0000AB000000}"/>
    <cellStyle name="20% - Cor3 18 3 3" xfId="25098" xr:uid="{1078654A-869F-44BC-819C-EEB0F5C93BA8}"/>
    <cellStyle name="20% - Cor3 18 3 4" xfId="39050" xr:uid="{2E4E48E3-D4E4-4615-8F3A-AF7912E4D566}"/>
    <cellStyle name="20% - Cor3 18 4" xfId="11309" xr:uid="{00000000-0005-0000-0000-0000AB000000}"/>
    <cellStyle name="20% - Cor3 18 4 2" xfId="28829" xr:uid="{9243D6F1-7561-49D6-8084-3004FF5D235F}"/>
    <cellStyle name="20% - Cor3 18 4 3" xfId="42710" xr:uid="{6ADD89DA-CCD1-41CB-9EC1-79A9DCEE9877}"/>
    <cellStyle name="20% - Cor3 18 5" xfId="31431" xr:uid="{18252B55-EEC0-4AF9-8F28-25F9876D5770}"/>
    <cellStyle name="20% - Cor3 18 5 2" xfId="45298" xr:uid="{201C057A-0FDC-48BF-8888-4E5E5325B580}"/>
    <cellStyle name="20% - Cor3 18 6" xfId="20779" xr:uid="{ACC213FD-B3B3-4A76-97F4-43616EDBFDBA}"/>
    <cellStyle name="20% - Cor3 18 7" xfId="34813" xr:uid="{7FF45226-5B77-4C98-AA32-25F81F804B73}"/>
    <cellStyle name="20% - Cor3 19" xfId="2279" xr:uid="{00000000-0005-0000-0000-0000AC000000}"/>
    <cellStyle name="20% - Cor3 2" xfId="92" xr:uid="{00000000-0005-0000-0000-000039000000}"/>
    <cellStyle name="20% - Cor3 2 2" xfId="336" xr:uid="{00000000-0005-0000-0000-00003A000000}"/>
    <cellStyle name="20% - Cor3 2 2 2" xfId="337" xr:uid="{00000000-0005-0000-0000-00003B000000}"/>
    <cellStyle name="20% - Cor3 2 2 2 2" xfId="2281" xr:uid="{00000000-0005-0000-0000-0000AE000000}"/>
    <cellStyle name="20% - Cor3 2 2 2 2 2" xfId="6848" xr:uid="{00000000-0005-0000-0000-0000AE000000}"/>
    <cellStyle name="20% - Cor3 2 2 2 2 2 2" xfId="15674" xr:uid="{00000000-0005-0000-0000-0000AE000000}"/>
    <cellStyle name="20% - Cor3 2 2 2 2 2 3" xfId="25100" xr:uid="{A1F85408-2881-4DC6-A95F-105F1191E79A}"/>
    <cellStyle name="20% - Cor3 2 2 2 2 2 4" xfId="39052" xr:uid="{CC5E6C84-01BF-4A5F-8DAF-678A12658BA8}"/>
    <cellStyle name="20% - Cor3 2 2 2 2 3" xfId="11312" xr:uid="{00000000-0005-0000-0000-0000AE000000}"/>
    <cellStyle name="20% - Cor3 2 2 2 2 4" xfId="20781" xr:uid="{26FC944C-E789-4DFD-B507-E0E0735A82FA}"/>
    <cellStyle name="20% - Cor3 2 2 2 2 5" xfId="34815" xr:uid="{5107457F-1BD7-4C14-9894-12E6A9F2085D}"/>
    <cellStyle name="20% - Cor3 2 2 2 3" xfId="4337" xr:uid="{00000000-0005-0000-0000-0000AE000000}"/>
    <cellStyle name="20% - Cor3 2 2 2 3 2" xfId="8737" xr:uid="{00000000-0005-0000-0000-0000AE000000}"/>
    <cellStyle name="20% - Cor3 2 2 2 3 2 2" xfId="17559" xr:uid="{00000000-0005-0000-0000-0000AE000000}"/>
    <cellStyle name="20% - Cor3 2 2 2 3 2 3" xfId="26937" xr:uid="{10BE7529-7F3F-4E7E-A331-B8747B9E8583}"/>
    <cellStyle name="20% - Cor3 2 2 2 3 2 4" xfId="40893" xr:uid="{9A797A3A-37AA-4FF7-94F3-E0D2CCF9E8A3}"/>
    <cellStyle name="20% - Cor3 2 2 2 3 3" xfId="13206" xr:uid="{00000000-0005-0000-0000-0000AE000000}"/>
    <cellStyle name="20% - Cor3 2 2 2 3 4" xfId="22679" xr:uid="{39FAF68F-09B8-4ECC-A8EC-AB76091370C1}"/>
    <cellStyle name="20% - Cor3 2 2 2 3 5" xfId="36650" xr:uid="{84C31981-7332-4447-8574-556FB283AE7D}"/>
    <cellStyle name="20% - Cor3 2 2 2 4" xfId="28831" xr:uid="{73C62FCD-6DF2-4A5E-A8B6-8639586C31C6}"/>
    <cellStyle name="20% - Cor3 2 2 2 4 2" xfId="42712" xr:uid="{D88D1CC6-52A8-41ED-B8A9-C1D2844C4CA9}"/>
    <cellStyle name="20% - Cor3 2 2 2 5" xfId="31433" xr:uid="{91C0F493-D1A0-47B5-B7B7-0BCFE76CE123}"/>
    <cellStyle name="20% - Cor3 2 2 2 5 2" xfId="45300" xr:uid="{8F076E88-FE94-4BEA-9AC9-21337D6027D2}"/>
    <cellStyle name="20% - Cor3 2 2 3" xfId="1729" xr:uid="{00000000-0005-0000-0000-000016000000}"/>
    <cellStyle name="20% - Cor3 2 2 3 2" xfId="6531" xr:uid="{00000000-0005-0000-0000-000016000000}"/>
    <cellStyle name="20% - Cor3 2 2 3 2 2" xfId="15362" xr:uid="{00000000-0005-0000-0000-000016000000}"/>
    <cellStyle name="20% - Cor3 2 2 3 2 3" xfId="24797" xr:uid="{9ABAB45C-3845-4C4E-BA7C-9FAA70094134}"/>
    <cellStyle name="20% - Cor3 2 2 3 2 4" xfId="38751" xr:uid="{E447121B-84EE-42C2-A1B1-45ED7D580CDA}"/>
    <cellStyle name="20% - Cor3 2 2 3 3" xfId="10976" xr:uid="{00000000-0005-0000-0000-000016000000}"/>
    <cellStyle name="20% - Cor3 2 2 3 3 2" xfId="30019" xr:uid="{C64A2CFA-FEC0-4D1A-A8AD-17673FE08B83}"/>
    <cellStyle name="20% - Cor3 2 2 3 3 3" xfId="43893" xr:uid="{08CC785C-3756-4EF3-90C7-6A0B74B02725}"/>
    <cellStyle name="20% - Cor3 2 2 3 4" xfId="32611" xr:uid="{71EEA41D-1C72-40B6-B759-0475076772CF}"/>
    <cellStyle name="20% - Cor3 2 2 3 4 2" xfId="46478" xr:uid="{D17BCF27-7144-4364-8A76-0C74E4E23688}"/>
    <cellStyle name="20% - Cor3 2 2 3 5" xfId="20386" xr:uid="{F634EEE8-3A33-4C07-BEFA-B51184B8F92F}"/>
    <cellStyle name="20% - Cor3 2 2 3 6" xfId="34515" xr:uid="{2F8F5FF5-C7DC-4591-BFAB-CFEDB27845D3}"/>
    <cellStyle name="20% - Cor3 2 2 4" xfId="4015" xr:uid="{00000000-0005-0000-0000-000016000000}"/>
    <cellStyle name="20% - Cor3 2 2 4 2" xfId="8419" xr:uid="{00000000-0005-0000-0000-000016000000}"/>
    <cellStyle name="20% - Cor3 2 2 4 2 2" xfId="17241" xr:uid="{00000000-0005-0000-0000-000016000000}"/>
    <cellStyle name="20% - Cor3 2 2 4 2 3" xfId="26622" xr:uid="{2E117FB8-7F2F-4332-9AC8-D885B2961565}"/>
    <cellStyle name="20% - Cor3 2 2 4 2 4" xfId="40576" xr:uid="{DA7A3DC7-89F9-4913-940F-3B93E4A82F83}"/>
    <cellStyle name="20% - Cor3 2 2 4 3" xfId="12890" xr:uid="{00000000-0005-0000-0000-000016000000}"/>
    <cellStyle name="20% - Cor3 2 2 4 4" xfId="22362" xr:uid="{118432C7-44EC-497F-AB54-240B59D34904}"/>
    <cellStyle name="20% - Cor3 2 2 4 5" xfId="36335" xr:uid="{BC46D45A-7CCF-42D5-A011-6738017E5221}"/>
    <cellStyle name="20% - Cor3 2 2 5" xfId="28443" xr:uid="{39750F1B-78AE-4232-91F8-5203271FC97B}"/>
    <cellStyle name="20% - Cor3 2 2 5 2" xfId="42413" xr:uid="{03A1A440-14EF-4A8F-AD68-2D84F8E1FC02}"/>
    <cellStyle name="20% - Cor3 2 2 6" xfId="31136" xr:uid="{CBF90FC7-D6E8-42FB-A82D-2E233119A8A4}"/>
    <cellStyle name="20% - Cor3 2 2 6 2" xfId="44985" xr:uid="{5073DFDB-8BE7-4387-A34B-86A791755A97}"/>
    <cellStyle name="20% - Cor3 2 3" xfId="338" xr:uid="{00000000-0005-0000-0000-00003C000000}"/>
    <cellStyle name="20% - Cor3 2 3 2" xfId="2280" xr:uid="{00000000-0005-0000-0000-0000AD000000}"/>
    <cellStyle name="20% - Cor3 2 3 2 2" xfId="6847" xr:uid="{00000000-0005-0000-0000-0000AD000000}"/>
    <cellStyle name="20% - Cor3 2 3 2 2 2" xfId="15673" xr:uid="{00000000-0005-0000-0000-0000AD000000}"/>
    <cellStyle name="20% - Cor3 2 3 2 2 3" xfId="25099" xr:uid="{D2D5CA5D-0E38-4D95-9A78-C5829A69FB6F}"/>
    <cellStyle name="20% - Cor3 2 3 2 2 4" xfId="39051" xr:uid="{1CB61F6C-9E6C-43C9-B9B6-FF9D79DAAF57}"/>
    <cellStyle name="20% - Cor3 2 3 2 3" xfId="11311" xr:uid="{00000000-0005-0000-0000-0000AD000000}"/>
    <cellStyle name="20% - Cor3 2 3 2 4" xfId="20780" xr:uid="{31AC6C31-8473-464D-B1F4-8E1E9DBD415C}"/>
    <cellStyle name="20% - Cor3 2 3 2 5" xfId="34814" xr:uid="{5D069168-3EC2-412B-B6B0-9C178AF16D78}"/>
    <cellStyle name="20% - Cor3 2 3 3" xfId="4336" xr:uid="{00000000-0005-0000-0000-0000AD000000}"/>
    <cellStyle name="20% - Cor3 2 3 3 2" xfId="8736" xr:uid="{00000000-0005-0000-0000-0000AD000000}"/>
    <cellStyle name="20% - Cor3 2 3 3 2 2" xfId="17558" xr:uid="{00000000-0005-0000-0000-0000AD000000}"/>
    <cellStyle name="20% - Cor3 2 3 3 2 3" xfId="26936" xr:uid="{A2C331C8-F903-4C36-948C-27CA7EA8CC47}"/>
    <cellStyle name="20% - Cor3 2 3 3 2 4" xfId="40892" xr:uid="{68FB2056-E8D3-4D56-B05D-7E53A04EF77D}"/>
    <cellStyle name="20% - Cor3 2 3 3 3" xfId="13205" xr:uid="{00000000-0005-0000-0000-0000AD000000}"/>
    <cellStyle name="20% - Cor3 2 3 3 4" xfId="22678" xr:uid="{3B3403C5-B6CE-4B6C-9189-2936AEE01A6B}"/>
    <cellStyle name="20% - Cor3 2 3 3 5" xfId="36649" xr:uid="{F91EFC95-79A3-4C52-96DD-C02D49CA985E}"/>
    <cellStyle name="20% - Cor3 2 3 4" xfId="28830" xr:uid="{10E7FC6B-B9BA-4030-872A-3876563B58A1}"/>
    <cellStyle name="20% - Cor3 2 3 4 2" xfId="42711" xr:uid="{AE4637D8-F41F-4CB8-8F6D-4A4D67AB7FBB}"/>
    <cellStyle name="20% - Cor3 2 3 5" xfId="31432" xr:uid="{203D841D-F7EE-4373-880A-A129ED76519C}"/>
    <cellStyle name="20% - Cor3 2 3 5 2" xfId="45299" xr:uid="{E3A6B9B9-2CC8-4293-AA07-1851AA1CCFEE}"/>
    <cellStyle name="20% - Cor3 2 4" xfId="1635" xr:uid="{00000000-0005-0000-0000-000015000000}"/>
    <cellStyle name="20% - Cor3 2 4 2" xfId="6453" xr:uid="{00000000-0005-0000-0000-000015000000}"/>
    <cellStyle name="20% - Cor3 2 4 2 2" xfId="15284" xr:uid="{00000000-0005-0000-0000-000015000000}"/>
    <cellStyle name="20% - Cor3 2 4 2 3" xfId="24719" xr:uid="{B4786DED-0648-4AC5-BB7F-82F61A2883EE}"/>
    <cellStyle name="20% - Cor3 2 4 2 4" xfId="38673" xr:uid="{32919474-5675-4A52-A15B-B66939CBE9E3}"/>
    <cellStyle name="20% - Cor3 2 4 3" xfId="10894" xr:uid="{00000000-0005-0000-0000-000015000000}"/>
    <cellStyle name="20% - Cor3 2 4 3 2" xfId="30018" xr:uid="{14DB809D-02DF-4B8A-B6CC-4CCA3DEB3C3C}"/>
    <cellStyle name="20% - Cor3 2 4 3 3" xfId="43892" xr:uid="{8CC3636B-87A3-4C23-BC1E-E4179D441FE4}"/>
    <cellStyle name="20% - Cor3 2 4 4" xfId="32610" xr:uid="{8C77FCCB-70CE-42C6-AA2E-2DB42820743D}"/>
    <cellStyle name="20% - Cor3 2 4 4 2" xfId="46477" xr:uid="{6DCC6C67-8356-42D5-BEB8-56296E4D35D4}"/>
    <cellStyle name="20% - Cor3 2 4 5" xfId="20308" xr:uid="{7F1648D9-941E-478C-99E0-E60D75CCA738}"/>
    <cellStyle name="20% - Cor3 2 4 6" xfId="34437" xr:uid="{1E5F1E6D-DDB9-4ABC-823B-7044C0995BB2}"/>
    <cellStyle name="20% - Cor3 2 5" xfId="3934" xr:uid="{00000000-0005-0000-0000-000015000000}"/>
    <cellStyle name="20% - Cor3 2 5 2" xfId="8340" xr:uid="{00000000-0005-0000-0000-000015000000}"/>
    <cellStyle name="20% - Cor3 2 5 2 2" xfId="17162" xr:uid="{00000000-0005-0000-0000-000015000000}"/>
    <cellStyle name="20% - Cor3 2 5 2 3" xfId="26543" xr:uid="{B7D09625-A9C3-4506-A25A-9572A5502A38}"/>
    <cellStyle name="20% - Cor3 2 5 2 4" xfId="40497" xr:uid="{33703EC9-8B24-482A-B3DB-E0CA33328316}"/>
    <cellStyle name="20% - Cor3 2 5 3" xfId="12811" xr:uid="{00000000-0005-0000-0000-000015000000}"/>
    <cellStyle name="20% - Cor3 2 5 4" xfId="22283" xr:uid="{B173541E-FEB2-4C09-B6DA-D014752F564F}"/>
    <cellStyle name="20% - Cor3 2 5 5" xfId="36256" xr:uid="{48D52410-1A60-49B1-B0BF-D945A2E63E1E}"/>
    <cellStyle name="20% - Cor3 2 6" xfId="28365" xr:uid="{F6125D7B-9284-4FC4-BAD7-F40E171F2CAD}"/>
    <cellStyle name="20% - Cor3 2 6 2" xfId="42335" xr:uid="{50D9BA27-2492-4912-93EC-3F37E37082A7}"/>
    <cellStyle name="20% - Cor3 2 7" xfId="31058" xr:uid="{DFA92545-542F-492B-B58F-9B9C2C62E01B}"/>
    <cellStyle name="20% - Cor3 2 7 2" xfId="44907" xr:uid="{3239CD67-C167-4D62-A854-1889B7744020}"/>
    <cellStyle name="20% - Cor3 20" xfId="2282" xr:uid="{00000000-0005-0000-0000-0000AF000000}"/>
    <cellStyle name="20% - Cor3 20 2" xfId="4338" xr:uid="{00000000-0005-0000-0000-0000AF000000}"/>
    <cellStyle name="20% - Cor3 20 2 2" xfId="8738" xr:uid="{00000000-0005-0000-0000-0000AF000000}"/>
    <cellStyle name="20% - Cor3 20 2 2 2" xfId="17560" xr:uid="{00000000-0005-0000-0000-0000AF000000}"/>
    <cellStyle name="20% - Cor3 20 2 2 3" xfId="26938" xr:uid="{A996077B-3A6C-4031-A470-D81F52438604}"/>
    <cellStyle name="20% - Cor3 20 2 2 4" xfId="40894" xr:uid="{C8D12A07-C106-4A20-AC0F-66FBCA9A528D}"/>
    <cellStyle name="20% - Cor3 20 2 3" xfId="13207" xr:uid="{00000000-0005-0000-0000-0000AF000000}"/>
    <cellStyle name="20% - Cor3 20 2 3 2" xfId="30020" xr:uid="{47CF3587-8322-4F09-A7C0-56D83314761C}"/>
    <cellStyle name="20% - Cor3 20 2 3 3" xfId="43894" xr:uid="{1A2DFF86-152D-4E6B-AFF2-BFB82DAA4414}"/>
    <cellStyle name="20% - Cor3 20 2 4" xfId="32612" xr:uid="{981267DB-8085-4389-839C-87A3E88AE2A4}"/>
    <cellStyle name="20% - Cor3 20 2 4 2" xfId="46479" xr:uid="{7058C579-E4B9-4141-88C0-4B4523BB4471}"/>
    <cellStyle name="20% - Cor3 20 2 5" xfId="22680" xr:uid="{A2AEDBF2-3D8E-4A48-B7B0-871E27B494B9}"/>
    <cellStyle name="20% - Cor3 20 2 6" xfId="36651" xr:uid="{93BB4A7C-C0D2-4D8E-BA56-0B86765B50E4}"/>
    <cellStyle name="20% - Cor3 20 3" xfId="6849" xr:uid="{00000000-0005-0000-0000-0000AF000000}"/>
    <cellStyle name="20% - Cor3 20 3 2" xfId="15675" xr:uid="{00000000-0005-0000-0000-0000AF000000}"/>
    <cellStyle name="20% - Cor3 20 3 3" xfId="25101" xr:uid="{CC1DF0E2-F683-45D6-9133-A861F906F4A3}"/>
    <cellStyle name="20% - Cor3 20 3 4" xfId="39053" xr:uid="{041FD527-1265-4B0F-9DA6-1C86E3107914}"/>
    <cellStyle name="20% - Cor3 20 4" xfId="11313" xr:uid="{00000000-0005-0000-0000-0000AF000000}"/>
    <cellStyle name="20% - Cor3 20 4 2" xfId="28832" xr:uid="{D4C2E414-DD2E-4E94-AB32-1A5A795777C5}"/>
    <cellStyle name="20% - Cor3 20 4 3" xfId="42713" xr:uid="{8D630D4F-DFD6-430B-89C9-B3A858825A39}"/>
    <cellStyle name="20% - Cor3 20 5" xfId="31434" xr:uid="{D28CBC66-3DAC-4420-9821-E63A76FEF6AD}"/>
    <cellStyle name="20% - Cor3 20 5 2" xfId="45301" xr:uid="{D96515AC-5E5E-4284-BA53-CC21B3364E76}"/>
    <cellStyle name="20% - Cor3 20 6" xfId="20782" xr:uid="{F4CA6C68-CBD9-49F4-A5F4-ADC4627901BE}"/>
    <cellStyle name="20% - Cor3 20 7" xfId="34816" xr:uid="{BF5879C8-3FCC-485E-9CD8-274802159291}"/>
    <cellStyle name="20% - Cor3 21" xfId="2283" xr:uid="{00000000-0005-0000-0000-0000B0000000}"/>
    <cellStyle name="20% - Cor3 21 2" xfId="4339" xr:uid="{00000000-0005-0000-0000-0000B0000000}"/>
    <cellStyle name="20% - Cor3 21 2 2" xfId="8739" xr:uid="{00000000-0005-0000-0000-0000B0000000}"/>
    <cellStyle name="20% - Cor3 21 2 2 2" xfId="17561" xr:uid="{00000000-0005-0000-0000-0000B0000000}"/>
    <cellStyle name="20% - Cor3 21 2 2 3" xfId="26939" xr:uid="{C1E4F83D-5427-4824-8C40-C0A9297C0253}"/>
    <cellStyle name="20% - Cor3 21 2 2 4" xfId="40895" xr:uid="{14359834-F6C4-4D91-853F-25192FD80D20}"/>
    <cellStyle name="20% - Cor3 21 2 3" xfId="13208" xr:uid="{00000000-0005-0000-0000-0000B0000000}"/>
    <cellStyle name="20% - Cor3 21 2 3 2" xfId="30021" xr:uid="{45E4CF46-D7DE-4EAF-BB26-8BE2107A353D}"/>
    <cellStyle name="20% - Cor3 21 2 3 3" xfId="43895" xr:uid="{DE57E43A-8C71-4401-8D50-4EC3B724642C}"/>
    <cellStyle name="20% - Cor3 21 2 4" xfId="32613" xr:uid="{A4E241D5-008B-47F1-BC62-C7EAF5A9C412}"/>
    <cellStyle name="20% - Cor3 21 2 4 2" xfId="46480" xr:uid="{34FFCCF8-C9AA-43A0-A9EA-08751C71B2AC}"/>
    <cellStyle name="20% - Cor3 21 2 5" xfId="22681" xr:uid="{875AE3EC-D302-4D2D-BB64-4CBCA92F792A}"/>
    <cellStyle name="20% - Cor3 21 2 6" xfId="36652" xr:uid="{ADC07E17-2C21-41AD-952A-16FA1C5A5B37}"/>
    <cellStyle name="20% - Cor3 21 3" xfId="6850" xr:uid="{00000000-0005-0000-0000-0000B0000000}"/>
    <cellStyle name="20% - Cor3 21 3 2" xfId="15676" xr:uid="{00000000-0005-0000-0000-0000B0000000}"/>
    <cellStyle name="20% - Cor3 21 3 3" xfId="25102" xr:uid="{31129F82-8B84-4098-8E29-A99A21AAC4D7}"/>
    <cellStyle name="20% - Cor3 21 3 4" xfId="39054" xr:uid="{2F631BFD-F7A9-4333-9089-E6292EBB1FDC}"/>
    <cellStyle name="20% - Cor3 21 4" xfId="11314" xr:uid="{00000000-0005-0000-0000-0000B0000000}"/>
    <cellStyle name="20% - Cor3 21 4 2" xfId="28833" xr:uid="{5D0AA5AC-D163-4326-9D78-2703EBD30C68}"/>
    <cellStyle name="20% - Cor3 21 4 3" xfId="42714" xr:uid="{2F69F8DD-D123-48C3-AE85-FBE21E5C63A7}"/>
    <cellStyle name="20% - Cor3 21 5" xfId="31435" xr:uid="{B70F653A-8C3E-42CC-8202-8407746B3359}"/>
    <cellStyle name="20% - Cor3 21 5 2" xfId="45302" xr:uid="{C42837B3-6679-4CF2-B68C-B87154336BED}"/>
    <cellStyle name="20% - Cor3 21 6" xfId="20783" xr:uid="{05D7A4F7-1459-4982-8D10-655C9798BDB2}"/>
    <cellStyle name="20% - Cor3 21 7" xfId="34817" xr:uid="{ADBCF243-6D6C-4D10-B841-995F7ECD00E1}"/>
    <cellStyle name="20% - Cor3 22" xfId="2284" xr:uid="{00000000-0005-0000-0000-0000B1000000}"/>
    <cellStyle name="20% - Cor3 22 2" xfId="4340" xr:uid="{00000000-0005-0000-0000-0000B1000000}"/>
    <cellStyle name="20% - Cor3 22 2 2" xfId="8740" xr:uid="{00000000-0005-0000-0000-0000B1000000}"/>
    <cellStyle name="20% - Cor3 22 2 2 2" xfId="17562" xr:uid="{00000000-0005-0000-0000-0000B1000000}"/>
    <cellStyle name="20% - Cor3 22 2 2 3" xfId="26940" xr:uid="{88C27F41-0139-4C55-BFFC-CBC55EC404EC}"/>
    <cellStyle name="20% - Cor3 22 2 2 4" xfId="40896" xr:uid="{1CF40AB5-4955-4383-B830-CF16140C18BF}"/>
    <cellStyle name="20% - Cor3 22 2 3" xfId="13209" xr:uid="{00000000-0005-0000-0000-0000B1000000}"/>
    <cellStyle name="20% - Cor3 22 2 3 2" xfId="30022" xr:uid="{38E15AF1-82F0-4A25-A22C-21BFEA50DBBF}"/>
    <cellStyle name="20% - Cor3 22 2 3 3" xfId="43896" xr:uid="{1BD69046-7631-477C-996E-EC57FA493DAC}"/>
    <cellStyle name="20% - Cor3 22 2 4" xfId="32614" xr:uid="{2E855217-F3AC-48A3-A25F-F9D0E000AF87}"/>
    <cellStyle name="20% - Cor3 22 2 4 2" xfId="46481" xr:uid="{9491A6EB-DC5C-4F4D-A73E-16FD2BF4F1B9}"/>
    <cellStyle name="20% - Cor3 22 2 5" xfId="22682" xr:uid="{913AD621-7B08-4678-B039-5C067434A022}"/>
    <cellStyle name="20% - Cor3 22 2 6" xfId="36653" xr:uid="{9C9D26A6-BB6E-4AF9-AB5F-ADD671EFCF62}"/>
    <cellStyle name="20% - Cor3 22 3" xfId="6851" xr:uid="{00000000-0005-0000-0000-0000B1000000}"/>
    <cellStyle name="20% - Cor3 22 3 2" xfId="15677" xr:uid="{00000000-0005-0000-0000-0000B1000000}"/>
    <cellStyle name="20% - Cor3 22 3 3" xfId="25103" xr:uid="{093A5CA9-5BE7-4B29-83EB-B9B49A59978E}"/>
    <cellStyle name="20% - Cor3 22 3 4" xfId="39055" xr:uid="{1F3D1F37-E16E-45B8-971E-CF94962FB45B}"/>
    <cellStyle name="20% - Cor3 22 4" xfId="11315" xr:uid="{00000000-0005-0000-0000-0000B1000000}"/>
    <cellStyle name="20% - Cor3 22 4 2" xfId="28834" xr:uid="{51E393FB-E291-465D-9B8C-4B80B0D7E766}"/>
    <cellStyle name="20% - Cor3 22 4 3" xfId="42715" xr:uid="{DFB6188D-1EAB-4E6B-B0AF-7BA09447A3CB}"/>
    <cellStyle name="20% - Cor3 22 5" xfId="31436" xr:uid="{79BD71E8-B1E4-4F85-8ADD-C7FB20F9E752}"/>
    <cellStyle name="20% - Cor3 22 5 2" xfId="45303" xr:uid="{D596D908-BDE8-4981-AEDA-878865F6F08F}"/>
    <cellStyle name="20% - Cor3 22 6" xfId="20784" xr:uid="{CC740208-DC70-46FD-8D35-7D1D44618B7E}"/>
    <cellStyle name="20% - Cor3 22 7" xfId="34818" xr:uid="{EF5BB75C-E983-4573-A15C-F5DB0CAF5085}"/>
    <cellStyle name="20% - Cor3 23" xfId="2285" xr:uid="{00000000-0005-0000-0000-0000B2000000}"/>
    <cellStyle name="20% - Cor3 23 2" xfId="4341" xr:uid="{00000000-0005-0000-0000-0000B2000000}"/>
    <cellStyle name="20% - Cor3 23 2 2" xfId="8741" xr:uid="{00000000-0005-0000-0000-0000B2000000}"/>
    <cellStyle name="20% - Cor3 23 2 2 2" xfId="17563" xr:uid="{00000000-0005-0000-0000-0000B2000000}"/>
    <cellStyle name="20% - Cor3 23 2 2 3" xfId="26941" xr:uid="{F702E88F-0A57-4C0C-852F-D18AB116CBC6}"/>
    <cellStyle name="20% - Cor3 23 2 2 4" xfId="40897" xr:uid="{B93FD028-CBCB-4D69-B316-CAA4095FF5EA}"/>
    <cellStyle name="20% - Cor3 23 2 3" xfId="13210" xr:uid="{00000000-0005-0000-0000-0000B2000000}"/>
    <cellStyle name="20% - Cor3 23 2 3 2" xfId="30023" xr:uid="{59762DA2-073B-4D8A-8B0E-D372EC8D0955}"/>
    <cellStyle name="20% - Cor3 23 2 3 3" xfId="43897" xr:uid="{3CFC4B57-2A28-4E01-BAE4-A13E7F0E1842}"/>
    <cellStyle name="20% - Cor3 23 2 4" xfId="32615" xr:uid="{1FFBB7EB-A40D-4FA8-82E4-D824634613E2}"/>
    <cellStyle name="20% - Cor3 23 2 4 2" xfId="46482" xr:uid="{35FF5B33-54FA-4CEE-BF65-9844485923B7}"/>
    <cellStyle name="20% - Cor3 23 2 5" xfId="22683" xr:uid="{D958DEEE-F039-4150-BA69-E7F276678AE6}"/>
    <cellStyle name="20% - Cor3 23 2 6" xfId="36654" xr:uid="{8B287F69-BBE7-4F26-A954-FD927AED0CD3}"/>
    <cellStyle name="20% - Cor3 23 3" xfId="6852" xr:uid="{00000000-0005-0000-0000-0000B2000000}"/>
    <cellStyle name="20% - Cor3 23 3 2" xfId="15678" xr:uid="{00000000-0005-0000-0000-0000B2000000}"/>
    <cellStyle name="20% - Cor3 23 3 3" xfId="25104" xr:uid="{83CA5E35-5815-48E1-A215-ACE7C63DF395}"/>
    <cellStyle name="20% - Cor3 23 3 4" xfId="39056" xr:uid="{8ABCDD38-D18E-4A0D-90D5-2EE2C92A625F}"/>
    <cellStyle name="20% - Cor3 23 4" xfId="11316" xr:uid="{00000000-0005-0000-0000-0000B2000000}"/>
    <cellStyle name="20% - Cor3 23 4 2" xfId="28835" xr:uid="{F4040128-7A86-49E1-AE4E-C5451289F5BD}"/>
    <cellStyle name="20% - Cor3 23 4 3" xfId="42716" xr:uid="{0FD7F263-412E-4FD4-B345-D75D10E80C49}"/>
    <cellStyle name="20% - Cor3 23 5" xfId="31437" xr:uid="{1B4F9BFB-59D7-4B0F-BB8B-A2EB596CEEB0}"/>
    <cellStyle name="20% - Cor3 23 5 2" xfId="45304" xr:uid="{8068F894-018D-459A-B3D0-4AC3CCC3CC3B}"/>
    <cellStyle name="20% - Cor3 23 6" xfId="20785" xr:uid="{1F614F1B-E10C-4BBD-90DB-751BE2B6B626}"/>
    <cellStyle name="20% - Cor3 23 7" xfId="34819" xr:uid="{0313F327-40B3-4CFC-A7AF-60E5FDD903C6}"/>
    <cellStyle name="20% - Cor3 24" xfId="2286" xr:uid="{00000000-0005-0000-0000-0000B3000000}"/>
    <cellStyle name="20% - Cor3 24 2" xfId="4342" xr:uid="{00000000-0005-0000-0000-0000B3000000}"/>
    <cellStyle name="20% - Cor3 24 2 2" xfId="8742" xr:uid="{00000000-0005-0000-0000-0000B3000000}"/>
    <cellStyle name="20% - Cor3 24 2 2 2" xfId="17564" xr:uid="{00000000-0005-0000-0000-0000B3000000}"/>
    <cellStyle name="20% - Cor3 24 2 2 3" xfId="26942" xr:uid="{6C80C85A-533A-450B-B052-E172AB020103}"/>
    <cellStyle name="20% - Cor3 24 2 2 4" xfId="40898" xr:uid="{A7E4E5B8-E0A5-42A8-B3CB-E2FEB19A031A}"/>
    <cellStyle name="20% - Cor3 24 2 3" xfId="13211" xr:uid="{00000000-0005-0000-0000-0000B3000000}"/>
    <cellStyle name="20% - Cor3 24 2 3 2" xfId="30024" xr:uid="{219C17E2-A9A5-4762-9C9F-71F1C5ED9BF6}"/>
    <cellStyle name="20% - Cor3 24 2 3 3" xfId="43898" xr:uid="{534803F8-5EEB-47D8-B035-406E26FAE1FA}"/>
    <cellStyle name="20% - Cor3 24 2 4" xfId="32616" xr:uid="{E9972249-6234-4FF4-A012-9D1C41561A90}"/>
    <cellStyle name="20% - Cor3 24 2 4 2" xfId="46483" xr:uid="{33560617-FB12-469F-ACD5-F54C83E9AA11}"/>
    <cellStyle name="20% - Cor3 24 2 5" xfId="22684" xr:uid="{3983B941-641D-4095-B8E0-1F66DE67EF53}"/>
    <cellStyle name="20% - Cor3 24 2 6" xfId="36655" xr:uid="{F29A0DFA-2302-490B-87FF-EDB519931D0A}"/>
    <cellStyle name="20% - Cor3 24 3" xfId="6853" xr:uid="{00000000-0005-0000-0000-0000B3000000}"/>
    <cellStyle name="20% - Cor3 24 3 2" xfId="15679" xr:uid="{00000000-0005-0000-0000-0000B3000000}"/>
    <cellStyle name="20% - Cor3 24 3 3" xfId="25105" xr:uid="{073C736F-1CE5-4915-B1FA-26487CD5268E}"/>
    <cellStyle name="20% - Cor3 24 3 4" xfId="39057" xr:uid="{0F9B6FF5-C7D3-411C-A86F-7D22B2325FFD}"/>
    <cellStyle name="20% - Cor3 24 4" xfId="11317" xr:uid="{00000000-0005-0000-0000-0000B3000000}"/>
    <cellStyle name="20% - Cor3 24 4 2" xfId="28836" xr:uid="{4FCE418D-ECCE-4F62-AAED-211349A82C08}"/>
    <cellStyle name="20% - Cor3 24 4 3" xfId="42717" xr:uid="{623B035C-5D9F-4E61-A12A-F934BA8293BB}"/>
    <cellStyle name="20% - Cor3 24 5" xfId="31438" xr:uid="{B5B888B7-DD64-4BDA-BD0B-665089B142C5}"/>
    <cellStyle name="20% - Cor3 24 5 2" xfId="45305" xr:uid="{F3535364-805C-4F65-BD31-8D5AE1F25657}"/>
    <cellStyle name="20% - Cor3 24 6" xfId="20786" xr:uid="{D378B747-28E7-45E7-8E25-E6F5BACCB066}"/>
    <cellStyle name="20% - Cor3 24 7" xfId="34820" xr:uid="{6DFCDC49-88A1-4E9F-9698-99688530F58B}"/>
    <cellStyle name="20% - Cor3 25" xfId="2287" xr:uid="{00000000-0005-0000-0000-0000B4000000}"/>
    <cellStyle name="20% - Cor3 25 2" xfId="4343" xr:uid="{00000000-0005-0000-0000-0000B4000000}"/>
    <cellStyle name="20% - Cor3 25 2 2" xfId="8743" xr:uid="{00000000-0005-0000-0000-0000B4000000}"/>
    <cellStyle name="20% - Cor3 25 2 2 2" xfId="17565" xr:uid="{00000000-0005-0000-0000-0000B4000000}"/>
    <cellStyle name="20% - Cor3 25 2 2 3" xfId="26943" xr:uid="{ADCFFCDA-34E2-494E-8A18-C123CBB37CD9}"/>
    <cellStyle name="20% - Cor3 25 2 2 4" xfId="40899" xr:uid="{C385E415-506D-456D-B5B4-B9CFAD7E8325}"/>
    <cellStyle name="20% - Cor3 25 2 3" xfId="13212" xr:uid="{00000000-0005-0000-0000-0000B4000000}"/>
    <cellStyle name="20% - Cor3 25 2 3 2" xfId="30025" xr:uid="{15DA61D0-96B8-424C-81B1-29A87179C859}"/>
    <cellStyle name="20% - Cor3 25 2 3 3" xfId="43899" xr:uid="{8CE8A350-C514-46AB-87C8-145762091D54}"/>
    <cellStyle name="20% - Cor3 25 2 4" xfId="32617" xr:uid="{65DB7343-2F2A-405F-B852-5E00595A75CC}"/>
    <cellStyle name="20% - Cor3 25 2 4 2" xfId="46484" xr:uid="{E79FD404-6CCB-4136-A41E-CB7A3074A97B}"/>
    <cellStyle name="20% - Cor3 25 2 5" xfId="22685" xr:uid="{E1E3EBEF-6564-42F9-8188-F8B0C20E5D47}"/>
    <cellStyle name="20% - Cor3 25 2 6" xfId="36656" xr:uid="{37995F1A-06AC-4D25-9F06-B2215E4F4B5D}"/>
    <cellStyle name="20% - Cor3 25 3" xfId="6854" xr:uid="{00000000-0005-0000-0000-0000B4000000}"/>
    <cellStyle name="20% - Cor3 25 3 2" xfId="15680" xr:uid="{00000000-0005-0000-0000-0000B4000000}"/>
    <cellStyle name="20% - Cor3 25 3 3" xfId="25106" xr:uid="{6B48BC66-B315-4F9A-9B93-9F2BA298406E}"/>
    <cellStyle name="20% - Cor3 25 3 4" xfId="39058" xr:uid="{68A6B733-A970-4BBB-99F0-B4E54074E40F}"/>
    <cellStyle name="20% - Cor3 25 4" xfId="11318" xr:uid="{00000000-0005-0000-0000-0000B4000000}"/>
    <cellStyle name="20% - Cor3 25 4 2" xfId="28837" xr:uid="{BF32B353-8344-485C-BCC0-AC3B91D06DA6}"/>
    <cellStyle name="20% - Cor3 25 4 3" xfId="42718" xr:uid="{7993B97E-0270-4F5A-A90C-22051C5BA025}"/>
    <cellStyle name="20% - Cor3 25 5" xfId="31439" xr:uid="{DFAA4263-7D08-4F00-9D23-54DFCEF9B0AC}"/>
    <cellStyle name="20% - Cor3 25 5 2" xfId="45306" xr:uid="{77ACF68D-2646-4E1B-862D-462C2DA48139}"/>
    <cellStyle name="20% - Cor3 25 6" xfId="20787" xr:uid="{E3B8044B-FB1E-4357-BFFF-F079CFF15490}"/>
    <cellStyle name="20% - Cor3 25 7" xfId="34821" xr:uid="{6280432E-B5DA-441C-8FEA-86795C1F0DAB}"/>
    <cellStyle name="20% - Cor3 26" xfId="2288" xr:uid="{00000000-0005-0000-0000-0000B5000000}"/>
    <cellStyle name="20% - Cor3 26 2" xfId="4344" xr:uid="{00000000-0005-0000-0000-0000B5000000}"/>
    <cellStyle name="20% - Cor3 26 2 2" xfId="8744" xr:uid="{00000000-0005-0000-0000-0000B5000000}"/>
    <cellStyle name="20% - Cor3 26 2 2 2" xfId="17566" xr:uid="{00000000-0005-0000-0000-0000B5000000}"/>
    <cellStyle name="20% - Cor3 26 2 2 3" xfId="26944" xr:uid="{17AD4DC0-5132-44DF-A9DE-0416127C7113}"/>
    <cellStyle name="20% - Cor3 26 2 2 4" xfId="40900" xr:uid="{371C8388-5CF7-4212-9014-FD03CA89EC43}"/>
    <cellStyle name="20% - Cor3 26 2 3" xfId="13213" xr:uid="{00000000-0005-0000-0000-0000B5000000}"/>
    <cellStyle name="20% - Cor3 26 2 3 2" xfId="30026" xr:uid="{4EAA9E29-C071-4CCF-94A3-5348D0525188}"/>
    <cellStyle name="20% - Cor3 26 2 3 3" xfId="43900" xr:uid="{16B6D00B-DEBC-4630-9C72-EE007CCC0615}"/>
    <cellStyle name="20% - Cor3 26 2 4" xfId="32618" xr:uid="{0199C488-FF27-495F-ABB7-EE148042FFA3}"/>
    <cellStyle name="20% - Cor3 26 2 4 2" xfId="46485" xr:uid="{E023BCC3-22C7-494B-87F3-6B41D0414E10}"/>
    <cellStyle name="20% - Cor3 26 2 5" xfId="22686" xr:uid="{4BD84C7B-D174-4148-9B30-BBB798D59A01}"/>
    <cellStyle name="20% - Cor3 26 2 6" xfId="36657" xr:uid="{23A81F60-F263-4366-99F2-CF207486B540}"/>
    <cellStyle name="20% - Cor3 26 3" xfId="6855" xr:uid="{00000000-0005-0000-0000-0000B5000000}"/>
    <cellStyle name="20% - Cor3 26 3 2" xfId="15681" xr:uid="{00000000-0005-0000-0000-0000B5000000}"/>
    <cellStyle name="20% - Cor3 26 3 3" xfId="25107" xr:uid="{EE1AF8D7-A4DA-4929-89A4-CAFF76E63492}"/>
    <cellStyle name="20% - Cor3 26 3 4" xfId="39059" xr:uid="{294B5E43-200F-4C8B-AC38-28F15CD4C087}"/>
    <cellStyle name="20% - Cor3 26 4" xfId="11319" xr:uid="{00000000-0005-0000-0000-0000B5000000}"/>
    <cellStyle name="20% - Cor3 26 4 2" xfId="28838" xr:uid="{5E759375-7423-454C-A868-FD8FF6738F53}"/>
    <cellStyle name="20% - Cor3 26 4 3" xfId="42719" xr:uid="{771FA02F-50D3-409A-960F-9643EA240B72}"/>
    <cellStyle name="20% - Cor3 26 5" xfId="31440" xr:uid="{3DC8D82C-1DF0-4FF0-A4F0-724EC7934DA2}"/>
    <cellStyle name="20% - Cor3 26 5 2" xfId="45307" xr:uid="{2E8E071B-204C-464D-8EA7-18ABE8E89A44}"/>
    <cellStyle name="20% - Cor3 26 6" xfId="20788" xr:uid="{597E62ED-2E68-40EC-8299-41A876D1F398}"/>
    <cellStyle name="20% - Cor3 26 7" xfId="34822" xr:uid="{056D5EAC-96D5-410B-B5EE-A549E835C794}"/>
    <cellStyle name="20% - Cor3 27" xfId="2289" xr:uid="{00000000-0005-0000-0000-0000B6000000}"/>
    <cellStyle name="20% - Cor3 27 2" xfId="4345" xr:uid="{00000000-0005-0000-0000-0000B6000000}"/>
    <cellStyle name="20% - Cor3 27 2 2" xfId="8745" xr:uid="{00000000-0005-0000-0000-0000B6000000}"/>
    <cellStyle name="20% - Cor3 27 2 2 2" xfId="17567" xr:uid="{00000000-0005-0000-0000-0000B6000000}"/>
    <cellStyle name="20% - Cor3 27 2 2 3" xfId="26945" xr:uid="{912FB976-87F6-4116-B4BF-CC9C05522E98}"/>
    <cellStyle name="20% - Cor3 27 2 2 4" xfId="40901" xr:uid="{C191CFA2-D3BE-4164-AB96-02D6B983BAA1}"/>
    <cellStyle name="20% - Cor3 27 2 3" xfId="13214" xr:uid="{00000000-0005-0000-0000-0000B6000000}"/>
    <cellStyle name="20% - Cor3 27 2 3 2" xfId="30027" xr:uid="{C7805E4B-86D9-4A16-9BC4-C83DE43DECAF}"/>
    <cellStyle name="20% - Cor3 27 2 3 3" xfId="43901" xr:uid="{C56E6D83-A30C-4E9D-8EAE-FAE6AC52A7BA}"/>
    <cellStyle name="20% - Cor3 27 2 4" xfId="32619" xr:uid="{1084BD71-640C-44E8-8CB8-26DA913E61AC}"/>
    <cellStyle name="20% - Cor3 27 2 4 2" xfId="46486" xr:uid="{84F41D18-CDF6-4E3C-BEE1-8ADFD1D703EC}"/>
    <cellStyle name="20% - Cor3 27 2 5" xfId="22687" xr:uid="{6BEB4BDE-35E2-4064-98D2-CD6A978905AD}"/>
    <cellStyle name="20% - Cor3 27 2 6" xfId="36658" xr:uid="{177976B0-3E4E-4A21-A4E9-FF377A021072}"/>
    <cellStyle name="20% - Cor3 27 3" xfId="6856" xr:uid="{00000000-0005-0000-0000-0000B6000000}"/>
    <cellStyle name="20% - Cor3 27 3 2" xfId="15682" xr:uid="{00000000-0005-0000-0000-0000B6000000}"/>
    <cellStyle name="20% - Cor3 27 3 3" xfId="25108" xr:uid="{43DD9AA9-30F4-41CF-85DA-B5FAB626CA36}"/>
    <cellStyle name="20% - Cor3 27 3 4" xfId="39060" xr:uid="{4237594C-6EDB-4F6E-9675-345192B6B70D}"/>
    <cellStyle name="20% - Cor3 27 4" xfId="11320" xr:uid="{00000000-0005-0000-0000-0000B6000000}"/>
    <cellStyle name="20% - Cor3 27 4 2" xfId="28839" xr:uid="{1197A49B-6ED0-4B7F-8D2C-2A19AFA1D3FD}"/>
    <cellStyle name="20% - Cor3 27 4 3" xfId="42720" xr:uid="{F7F84E82-E567-4A15-8B9F-2255F28FB93F}"/>
    <cellStyle name="20% - Cor3 27 5" xfId="31441" xr:uid="{A97F64BD-815D-41DD-94AC-6AE552EA8758}"/>
    <cellStyle name="20% - Cor3 27 5 2" xfId="45308" xr:uid="{CBFA623A-70BA-425D-8226-643FCEBD0681}"/>
    <cellStyle name="20% - Cor3 27 6" xfId="20789" xr:uid="{52EAF5CB-B981-4E24-AFD5-A55C1E1C0D0C}"/>
    <cellStyle name="20% - Cor3 27 7" xfId="34823" xr:uid="{7D7BE8EA-2D60-488D-8C39-2BA3BA07FA6B}"/>
    <cellStyle name="20% - Cor3 28" xfId="2290" xr:uid="{00000000-0005-0000-0000-0000B7000000}"/>
    <cellStyle name="20% - Cor3 28 2" xfId="4346" xr:uid="{00000000-0005-0000-0000-0000B7000000}"/>
    <cellStyle name="20% - Cor3 28 2 2" xfId="8746" xr:uid="{00000000-0005-0000-0000-0000B7000000}"/>
    <cellStyle name="20% - Cor3 28 2 2 2" xfId="17568" xr:uid="{00000000-0005-0000-0000-0000B7000000}"/>
    <cellStyle name="20% - Cor3 28 2 2 3" xfId="26946" xr:uid="{90093AB7-F550-448E-9A49-12CA67934BF8}"/>
    <cellStyle name="20% - Cor3 28 2 2 4" xfId="40902" xr:uid="{5FC2F6C2-31D7-48A3-B706-371B7EA8227A}"/>
    <cellStyle name="20% - Cor3 28 2 3" xfId="13215" xr:uid="{00000000-0005-0000-0000-0000B7000000}"/>
    <cellStyle name="20% - Cor3 28 2 3 2" xfId="30028" xr:uid="{48349F4D-E392-4362-8AA5-3067FDCD0A0B}"/>
    <cellStyle name="20% - Cor3 28 2 3 3" xfId="43902" xr:uid="{4D200294-1F76-4E41-A469-A1A26082095A}"/>
    <cellStyle name="20% - Cor3 28 2 4" xfId="32620" xr:uid="{A377B20D-D680-4556-9FA5-5508E96CBC63}"/>
    <cellStyle name="20% - Cor3 28 2 4 2" xfId="46487" xr:uid="{42110C54-C81C-45FD-A3A2-E4CE23DAFCFD}"/>
    <cellStyle name="20% - Cor3 28 2 5" xfId="22688" xr:uid="{736E9873-F4C9-4D43-BF50-69A68C0AFC8A}"/>
    <cellStyle name="20% - Cor3 28 2 6" xfId="36659" xr:uid="{A0325ABC-D7D2-4391-89CC-7B3C232D32E0}"/>
    <cellStyle name="20% - Cor3 28 3" xfId="6857" xr:uid="{00000000-0005-0000-0000-0000B7000000}"/>
    <cellStyle name="20% - Cor3 28 3 2" xfId="15683" xr:uid="{00000000-0005-0000-0000-0000B7000000}"/>
    <cellStyle name="20% - Cor3 28 3 3" xfId="25109" xr:uid="{8EAF4C25-B02B-40F1-891E-F1C36D5E95E7}"/>
    <cellStyle name="20% - Cor3 28 3 4" xfId="39061" xr:uid="{12FE24E0-B86C-480C-BA0E-BD975ECDE426}"/>
    <cellStyle name="20% - Cor3 28 4" xfId="11321" xr:uid="{00000000-0005-0000-0000-0000B7000000}"/>
    <cellStyle name="20% - Cor3 28 4 2" xfId="28840" xr:uid="{ED6C3E97-7491-41B2-AA78-CF67D800788C}"/>
    <cellStyle name="20% - Cor3 28 4 3" xfId="42721" xr:uid="{316E264D-C673-4D84-81C3-E8465F0C07DB}"/>
    <cellStyle name="20% - Cor3 28 5" xfId="31442" xr:uid="{A51E7931-6238-47AC-804D-0A6314A33ACB}"/>
    <cellStyle name="20% - Cor3 28 5 2" xfId="45309" xr:uid="{1165EFDD-5C59-45D5-B9EC-62B62272B3A0}"/>
    <cellStyle name="20% - Cor3 28 6" xfId="20790" xr:uid="{C09B8EFA-8D7E-4AF2-BDE2-04748338D017}"/>
    <cellStyle name="20% - Cor3 28 7" xfId="34824" xr:uid="{4154FE09-9D43-4B3E-85D1-D3826A3F9DE3}"/>
    <cellStyle name="20% - Cor3 29" xfId="2291" xr:uid="{00000000-0005-0000-0000-0000B8000000}"/>
    <cellStyle name="20% - Cor3 29 2" xfId="4347" xr:uid="{00000000-0005-0000-0000-0000B8000000}"/>
    <cellStyle name="20% - Cor3 29 2 2" xfId="8747" xr:uid="{00000000-0005-0000-0000-0000B8000000}"/>
    <cellStyle name="20% - Cor3 29 2 2 2" xfId="17569" xr:uid="{00000000-0005-0000-0000-0000B8000000}"/>
    <cellStyle name="20% - Cor3 29 2 2 3" xfId="26947" xr:uid="{F9579D3F-65A6-4FFD-ADDD-45463FD1769B}"/>
    <cellStyle name="20% - Cor3 29 2 2 4" xfId="40903" xr:uid="{331DE28F-EED5-4058-83E9-E26B32E94586}"/>
    <cellStyle name="20% - Cor3 29 2 3" xfId="13216" xr:uid="{00000000-0005-0000-0000-0000B8000000}"/>
    <cellStyle name="20% - Cor3 29 2 3 2" xfId="30029" xr:uid="{0355C55C-CA1C-45D4-B121-1C63B26AEF77}"/>
    <cellStyle name="20% - Cor3 29 2 3 3" xfId="43903" xr:uid="{6C9308F8-B54C-4598-9857-A59DFCAD0C86}"/>
    <cellStyle name="20% - Cor3 29 2 4" xfId="32621" xr:uid="{AAD2B27D-2A94-4665-83D4-896DFC53A241}"/>
    <cellStyle name="20% - Cor3 29 2 4 2" xfId="46488" xr:uid="{787923FB-8B58-4C1B-9742-0B8DC75E8D2F}"/>
    <cellStyle name="20% - Cor3 29 2 5" xfId="22689" xr:uid="{5427C0F2-8CE5-420B-B79D-B0F9F19472A7}"/>
    <cellStyle name="20% - Cor3 29 2 6" xfId="36660" xr:uid="{6D153FE3-C786-40B0-94CF-042DFABCAC14}"/>
    <cellStyle name="20% - Cor3 29 3" xfId="6858" xr:uid="{00000000-0005-0000-0000-0000B8000000}"/>
    <cellStyle name="20% - Cor3 29 3 2" xfId="15684" xr:uid="{00000000-0005-0000-0000-0000B8000000}"/>
    <cellStyle name="20% - Cor3 29 3 3" xfId="25110" xr:uid="{9CA9E6DC-9449-47B5-A1C8-20A1C007A546}"/>
    <cellStyle name="20% - Cor3 29 3 4" xfId="39062" xr:uid="{A310268C-5523-453E-AEB1-ED86F4DEB68B}"/>
    <cellStyle name="20% - Cor3 29 4" xfId="11322" xr:uid="{00000000-0005-0000-0000-0000B8000000}"/>
    <cellStyle name="20% - Cor3 29 4 2" xfId="28841" xr:uid="{1BB673B2-106F-47DD-B01F-F77037A9D0CD}"/>
    <cellStyle name="20% - Cor3 29 4 3" xfId="42722" xr:uid="{7578BB29-9067-4683-B4FD-CC15AE7D57C6}"/>
    <cellStyle name="20% - Cor3 29 5" xfId="31443" xr:uid="{C4A7FB71-0E3A-486A-9C0F-16D70228C607}"/>
    <cellStyle name="20% - Cor3 29 5 2" xfId="45310" xr:uid="{50C25222-8DED-42C5-AD97-50CFB02F2F0B}"/>
    <cellStyle name="20% - Cor3 29 6" xfId="20791" xr:uid="{876D34A7-9967-40CE-8186-03773F5251EB}"/>
    <cellStyle name="20% - Cor3 29 7" xfId="34825" xr:uid="{A0E2763F-2741-4774-9158-AC55F0B8B7FC}"/>
    <cellStyle name="20% - Cor3 3" xfId="134" xr:uid="{00000000-0005-0000-0000-00003D000000}"/>
    <cellStyle name="20% - Cor3 3 10" xfId="33852" xr:uid="{4DBBCF50-4D08-4022-B555-DB786FB2127A}"/>
    <cellStyle name="20% - Cor3 3 2" xfId="339" xr:uid="{00000000-0005-0000-0000-00003E000000}"/>
    <cellStyle name="20% - Cor3 3 2 2" xfId="2293" xr:uid="{00000000-0005-0000-0000-0000BA000000}"/>
    <cellStyle name="20% - Cor3 3 2 2 2" xfId="6860" xr:uid="{00000000-0005-0000-0000-0000BA000000}"/>
    <cellStyle name="20% - Cor3 3 2 2 2 2" xfId="15686" xr:uid="{00000000-0005-0000-0000-0000BA000000}"/>
    <cellStyle name="20% - Cor3 3 2 2 2 3" xfId="25112" xr:uid="{D806520F-98CF-4159-B753-5A83CFEE2872}"/>
    <cellStyle name="20% - Cor3 3 2 2 2 4" xfId="39064" xr:uid="{AE5BFA4B-29E6-459E-AC8B-79EC1D997458}"/>
    <cellStyle name="20% - Cor3 3 2 2 3" xfId="11324" xr:uid="{00000000-0005-0000-0000-0000BA000000}"/>
    <cellStyle name="20% - Cor3 3 2 2 3 2" xfId="30031" xr:uid="{1D239406-83B2-4E2B-991F-626DB45457CF}"/>
    <cellStyle name="20% - Cor3 3 2 2 3 3" xfId="43905" xr:uid="{1C278AB6-5A2D-4AE1-ABF0-74B9301C64DB}"/>
    <cellStyle name="20% - Cor3 3 2 2 4" xfId="32623" xr:uid="{623E9312-4835-4679-B64B-784F11F79DA7}"/>
    <cellStyle name="20% - Cor3 3 2 2 4 2" xfId="46490" xr:uid="{ADF8A3AE-96C2-44E0-9A45-26A08D23476F}"/>
    <cellStyle name="20% - Cor3 3 2 2 5" xfId="20793" xr:uid="{9A7BCE12-4BB4-47F1-B1F4-71F63FB75075}"/>
    <cellStyle name="20% - Cor3 3 2 2 6" xfId="34827" xr:uid="{46C7AA69-7886-4031-B6FB-B37EB837DD64}"/>
    <cellStyle name="20% - Cor3 3 2 3" xfId="4349" xr:uid="{00000000-0005-0000-0000-0000BA000000}"/>
    <cellStyle name="20% - Cor3 3 2 3 2" xfId="8749" xr:uid="{00000000-0005-0000-0000-0000BA000000}"/>
    <cellStyle name="20% - Cor3 3 2 3 2 2" xfId="17571" xr:uid="{00000000-0005-0000-0000-0000BA000000}"/>
    <cellStyle name="20% - Cor3 3 2 3 2 3" xfId="26949" xr:uid="{C2EBB828-1A2C-4B7F-8A76-7116F82D3CE5}"/>
    <cellStyle name="20% - Cor3 3 2 3 2 4" xfId="40905" xr:uid="{D3695B4C-B220-4451-BE51-DB57121970A5}"/>
    <cellStyle name="20% - Cor3 3 2 3 3" xfId="13218" xr:uid="{00000000-0005-0000-0000-0000BA000000}"/>
    <cellStyle name="20% - Cor3 3 2 3 4" xfId="22691" xr:uid="{A1328126-2E07-4A13-8D89-9AF9440C033B}"/>
    <cellStyle name="20% - Cor3 3 2 3 5" xfId="36662" xr:uid="{FC733522-D4DF-4ACF-B31B-2730D7A91303}"/>
    <cellStyle name="20% - Cor3 3 2 4" xfId="28843" xr:uid="{7DCF1AEA-2089-45CB-B4AE-C729C2C23437}"/>
    <cellStyle name="20% - Cor3 3 2 4 2" xfId="42724" xr:uid="{5797E49E-2507-416A-9BEE-0471107A21E9}"/>
    <cellStyle name="20% - Cor3 3 2 5" xfId="31445" xr:uid="{9D74B3D0-28C5-4310-907B-05EA595BD200}"/>
    <cellStyle name="20% - Cor3 3 2 5 2" xfId="45312" xr:uid="{88B8C5EA-0E05-4FD7-9E9D-F525D9A5A3FD}"/>
    <cellStyle name="20% - Cor3 3 3" xfId="2292" xr:uid="{00000000-0005-0000-0000-0000B9000000}"/>
    <cellStyle name="20% - Cor3 3 3 2" xfId="4348" xr:uid="{00000000-0005-0000-0000-0000B9000000}"/>
    <cellStyle name="20% - Cor3 3 3 2 2" xfId="8748" xr:uid="{00000000-0005-0000-0000-0000B9000000}"/>
    <cellStyle name="20% - Cor3 3 3 2 2 2" xfId="17570" xr:uid="{00000000-0005-0000-0000-0000B9000000}"/>
    <cellStyle name="20% - Cor3 3 3 2 2 3" xfId="26948" xr:uid="{5C602F3E-9B22-4F72-A823-71E23847B60E}"/>
    <cellStyle name="20% - Cor3 3 3 2 2 4" xfId="40904" xr:uid="{B8402568-FA6B-4413-B905-6A635B9076B0}"/>
    <cellStyle name="20% - Cor3 3 3 2 3" xfId="13217" xr:uid="{00000000-0005-0000-0000-0000B9000000}"/>
    <cellStyle name="20% - Cor3 3 3 2 4" xfId="22690" xr:uid="{9E9E8061-9598-485D-8831-DE31D7B1328A}"/>
    <cellStyle name="20% - Cor3 3 3 2 5" xfId="36661" xr:uid="{7341FD66-F5CF-453D-AD6B-B56CA9B60239}"/>
    <cellStyle name="20% - Cor3 3 3 3" xfId="6859" xr:uid="{00000000-0005-0000-0000-0000B9000000}"/>
    <cellStyle name="20% - Cor3 3 3 3 2" xfId="15685" xr:uid="{00000000-0005-0000-0000-0000B9000000}"/>
    <cellStyle name="20% - Cor3 3 3 3 3" xfId="25111" xr:uid="{0C944267-7DFE-4B76-9385-08A657E67AE2}"/>
    <cellStyle name="20% - Cor3 3 3 3 4" xfId="39063" xr:uid="{D9492A0C-A2C9-4444-9A4B-3D30823915BB}"/>
    <cellStyle name="20% - Cor3 3 3 4" xfId="11323" xr:uid="{00000000-0005-0000-0000-0000B9000000}"/>
    <cellStyle name="20% - Cor3 3 3 4 2" xfId="28842" xr:uid="{02184A73-0F5C-4CE4-92C5-E49BF0493E62}"/>
    <cellStyle name="20% - Cor3 3 3 4 3" xfId="42723" xr:uid="{D2B266D1-95A0-4A29-B377-69147A0EB167}"/>
    <cellStyle name="20% - Cor3 3 3 5" xfId="31444" xr:uid="{05046D9B-C412-4917-8D4C-DC6EF774E378}"/>
    <cellStyle name="20% - Cor3 3 3 5 2" xfId="45311" xr:uid="{DD3165BE-0253-4FF1-8125-F6BF3823CED4}"/>
    <cellStyle name="20% - Cor3 3 3 6" xfId="20792" xr:uid="{4F7C4923-9C99-445E-A814-C9F01561EFBC}"/>
    <cellStyle name="20% - Cor3 3 3 7" xfId="34826" xr:uid="{16132A29-3F49-4EEA-8EED-4DD06CEF8AB2}"/>
    <cellStyle name="20% - Cor3 3 4" xfId="1701" xr:uid="{00000000-0005-0000-0000-000017000000}"/>
    <cellStyle name="20% - Cor3 3 4 2" xfId="6503" xr:uid="{00000000-0005-0000-0000-000017000000}"/>
    <cellStyle name="20% - Cor3 3 4 2 2" xfId="15334" xr:uid="{00000000-0005-0000-0000-000017000000}"/>
    <cellStyle name="20% - Cor3 3 4 2 3" xfId="24769" xr:uid="{CE6DB3F9-1464-459A-8050-92F1A1682A57}"/>
    <cellStyle name="20% - Cor3 3 4 2 4" xfId="38723" xr:uid="{1C53C96B-17C3-42A0-BFEB-E67640D65A57}"/>
    <cellStyle name="20% - Cor3 3 4 3" xfId="10948" xr:uid="{00000000-0005-0000-0000-000017000000}"/>
    <cellStyle name="20% - Cor3 3 4 3 2" xfId="30030" xr:uid="{58325B99-9DE6-4785-9840-D25801B8DACE}"/>
    <cellStyle name="20% - Cor3 3 4 3 3" xfId="43904" xr:uid="{8800FE0D-4ABA-4992-B45B-66DE81E71E0E}"/>
    <cellStyle name="20% - Cor3 3 4 4" xfId="32622" xr:uid="{229DC93E-87EC-4F7C-87BE-F7008A7C573A}"/>
    <cellStyle name="20% - Cor3 3 4 4 2" xfId="46489" xr:uid="{48C2C5F9-5C2B-4C7E-8BD0-FB3A6E44FC7C}"/>
    <cellStyle name="20% - Cor3 3 4 5" xfId="20358" xr:uid="{EEA7121B-A19B-45B2-8E1D-4D785A1FD27C}"/>
    <cellStyle name="20% - Cor3 3 4 6" xfId="34487" xr:uid="{60359185-3AA4-47DD-ADF0-D8537A607723}"/>
    <cellStyle name="20% - Cor3 3 5" xfId="3987" xr:uid="{00000000-0005-0000-0000-000017000000}"/>
    <cellStyle name="20% - Cor3 3 5 2" xfId="8391" xr:uid="{00000000-0005-0000-0000-000017000000}"/>
    <cellStyle name="20% - Cor3 3 5 2 2" xfId="17213" xr:uid="{00000000-0005-0000-0000-000017000000}"/>
    <cellStyle name="20% - Cor3 3 5 2 3" xfId="26594" xr:uid="{C843D258-A4C3-405B-AD85-C4D8E087E30E}"/>
    <cellStyle name="20% - Cor3 3 5 2 4" xfId="40548" xr:uid="{05810B75-1F1F-4B68-8684-6AD34FD14203}"/>
    <cellStyle name="20% - Cor3 3 5 3" xfId="12862" xr:uid="{00000000-0005-0000-0000-000017000000}"/>
    <cellStyle name="20% - Cor3 3 5 4" xfId="22334" xr:uid="{89C923DA-7ED4-4DDD-AC1D-85B911784E87}"/>
    <cellStyle name="20% - Cor3 3 5 5" xfId="36307" xr:uid="{A68189CF-5B5A-4C39-914F-BDB6D49932FE}"/>
    <cellStyle name="20% - Cor3 3 6" xfId="5829" xr:uid="{00000000-0005-0000-0000-00003D000000}"/>
    <cellStyle name="20% - Cor3 3 6 2" xfId="14670" xr:uid="{00000000-0005-0000-0000-00003D000000}"/>
    <cellStyle name="20% - Cor3 3 6 3" xfId="24143" xr:uid="{361A7118-0510-490E-901B-BC4613767AEA}"/>
    <cellStyle name="20% - Cor3 3 6 4" xfId="38097" xr:uid="{BF56E19D-09D7-47A1-9503-864C00A54762}"/>
    <cellStyle name="20% - Cor3 3 7" xfId="10208" xr:uid="{00000000-0005-0000-0000-00003D000000}"/>
    <cellStyle name="20% - Cor3 3 7 2" xfId="28415" xr:uid="{9F6AE5AB-4C95-4B92-A24F-B2A90A324213}"/>
    <cellStyle name="20% - Cor3 3 7 3" xfId="42385" xr:uid="{CD3384D8-CF1C-4822-B3E6-D0F292C8C202}"/>
    <cellStyle name="20% - Cor3 3 8" xfId="31108" xr:uid="{0C4E93A6-0C44-4E1F-B3A0-90B30BB24BAA}"/>
    <cellStyle name="20% - Cor3 3 8 2" xfId="44957" xr:uid="{B29E1064-F2E1-4DC3-9369-9127B02D8701}"/>
    <cellStyle name="20% - Cor3 3 9" xfId="19677" xr:uid="{87AD888E-0474-483E-BE3E-50683CE2E55B}"/>
    <cellStyle name="20% - Cor3 30" xfId="2294" xr:uid="{00000000-0005-0000-0000-0000BB000000}"/>
    <cellStyle name="20% - Cor3 30 2" xfId="4350" xr:uid="{00000000-0005-0000-0000-0000BB000000}"/>
    <cellStyle name="20% - Cor3 30 2 2" xfId="8750" xr:uid="{00000000-0005-0000-0000-0000BB000000}"/>
    <cellStyle name="20% - Cor3 30 2 2 2" xfId="17572" xr:uid="{00000000-0005-0000-0000-0000BB000000}"/>
    <cellStyle name="20% - Cor3 30 2 2 3" xfId="26950" xr:uid="{19E616F8-922F-40AC-A388-50E2D4A902A7}"/>
    <cellStyle name="20% - Cor3 30 2 2 4" xfId="40906" xr:uid="{9DE5A8AB-CF54-4F9E-87E2-15ADF86D726C}"/>
    <cellStyle name="20% - Cor3 30 2 3" xfId="13219" xr:uid="{00000000-0005-0000-0000-0000BB000000}"/>
    <cellStyle name="20% - Cor3 30 2 3 2" xfId="30032" xr:uid="{8C22C2D9-BF3C-4168-8BE1-696FF39CF443}"/>
    <cellStyle name="20% - Cor3 30 2 3 3" xfId="43906" xr:uid="{0D15F597-B9C9-4EE3-8ED4-B84D52726CC3}"/>
    <cellStyle name="20% - Cor3 30 2 4" xfId="32624" xr:uid="{85ED5FF5-CDA7-4EFB-B89E-80A58E033828}"/>
    <cellStyle name="20% - Cor3 30 2 4 2" xfId="46491" xr:uid="{9370899A-3904-4416-AE47-A7ADE6781D7D}"/>
    <cellStyle name="20% - Cor3 30 2 5" xfId="22692" xr:uid="{DF913855-EE0A-4687-902B-3BEADDE34A82}"/>
    <cellStyle name="20% - Cor3 30 2 6" xfId="36663" xr:uid="{37F73315-BC04-4111-8016-BC6793ECFB8D}"/>
    <cellStyle name="20% - Cor3 30 3" xfId="6861" xr:uid="{00000000-0005-0000-0000-0000BB000000}"/>
    <cellStyle name="20% - Cor3 30 3 2" xfId="15687" xr:uid="{00000000-0005-0000-0000-0000BB000000}"/>
    <cellStyle name="20% - Cor3 30 3 3" xfId="25113" xr:uid="{0BE48C1E-21A3-4A9A-9055-EF8DC33CDE3C}"/>
    <cellStyle name="20% - Cor3 30 3 4" xfId="39065" xr:uid="{24C006FF-165F-4F75-B806-4BC0522FC79A}"/>
    <cellStyle name="20% - Cor3 30 4" xfId="11325" xr:uid="{00000000-0005-0000-0000-0000BB000000}"/>
    <cellStyle name="20% - Cor3 30 4 2" xfId="28844" xr:uid="{0F252CB0-5D40-425B-9BDE-240526759901}"/>
    <cellStyle name="20% - Cor3 30 4 3" xfId="42725" xr:uid="{51BB9CB8-5CA2-492B-9646-4F9911741CF7}"/>
    <cellStyle name="20% - Cor3 30 5" xfId="31446" xr:uid="{03631317-7789-45EC-B3F4-1DC73E42EB38}"/>
    <cellStyle name="20% - Cor3 30 5 2" xfId="45313" xr:uid="{75EF13C3-4619-4503-BB4C-3902C261833F}"/>
    <cellStyle name="20% - Cor3 30 6" xfId="20794" xr:uid="{1518D6C0-6A3B-4FF1-B463-C7CDCFDF6E54}"/>
    <cellStyle name="20% - Cor3 30 7" xfId="34828" xr:uid="{0D641680-918D-4A2A-BD89-4F2C7E164F2D}"/>
    <cellStyle name="20% - Cor3 31" xfId="2295" xr:uid="{00000000-0005-0000-0000-0000BC000000}"/>
    <cellStyle name="20% - Cor3 31 2" xfId="4351" xr:uid="{00000000-0005-0000-0000-0000BC000000}"/>
    <cellStyle name="20% - Cor3 31 2 2" xfId="8751" xr:uid="{00000000-0005-0000-0000-0000BC000000}"/>
    <cellStyle name="20% - Cor3 31 2 2 2" xfId="17573" xr:uid="{00000000-0005-0000-0000-0000BC000000}"/>
    <cellStyle name="20% - Cor3 31 2 2 3" xfId="26951" xr:uid="{0E16E5CD-DB6C-4216-A995-6B96634997B4}"/>
    <cellStyle name="20% - Cor3 31 2 2 4" xfId="40907" xr:uid="{26C74014-82A2-41C3-95F6-8F5A0DF19127}"/>
    <cellStyle name="20% - Cor3 31 2 3" xfId="13220" xr:uid="{00000000-0005-0000-0000-0000BC000000}"/>
    <cellStyle name="20% - Cor3 31 2 3 2" xfId="30033" xr:uid="{52440346-636E-4F18-BA3F-B02E17FB3784}"/>
    <cellStyle name="20% - Cor3 31 2 3 3" xfId="43907" xr:uid="{38A3405E-4BA5-415F-8A12-B65B6117E42B}"/>
    <cellStyle name="20% - Cor3 31 2 4" xfId="32625" xr:uid="{42E43803-16EE-4120-A11C-954DFC61F6EE}"/>
    <cellStyle name="20% - Cor3 31 2 4 2" xfId="46492" xr:uid="{EB984AC9-966A-4EF8-9C2D-F3B14C9A53B9}"/>
    <cellStyle name="20% - Cor3 31 2 5" xfId="22693" xr:uid="{2A1F1988-BEE3-4927-8D55-86FDB934A245}"/>
    <cellStyle name="20% - Cor3 31 2 6" xfId="36664" xr:uid="{9176A9CF-C48D-4C63-9569-05ECDD32EC85}"/>
    <cellStyle name="20% - Cor3 31 3" xfId="6862" xr:uid="{00000000-0005-0000-0000-0000BC000000}"/>
    <cellStyle name="20% - Cor3 31 3 2" xfId="15688" xr:uid="{00000000-0005-0000-0000-0000BC000000}"/>
    <cellStyle name="20% - Cor3 31 3 3" xfId="25114" xr:uid="{AD67A03D-5FBB-4A77-AD23-0F6FAC8381BE}"/>
    <cellStyle name="20% - Cor3 31 3 4" xfId="39066" xr:uid="{811DBA5B-3C72-45D3-A0EA-7FB42EF4E197}"/>
    <cellStyle name="20% - Cor3 31 4" xfId="11326" xr:uid="{00000000-0005-0000-0000-0000BC000000}"/>
    <cellStyle name="20% - Cor3 31 4 2" xfId="28845" xr:uid="{64685F36-2377-4086-A322-EB36D9730E66}"/>
    <cellStyle name="20% - Cor3 31 4 3" xfId="42726" xr:uid="{2E93D3BD-76C3-42B8-8918-B64E80CD013E}"/>
    <cellStyle name="20% - Cor3 31 5" xfId="31447" xr:uid="{46DB6336-484B-445D-B6E2-F4DA5DE9D16D}"/>
    <cellStyle name="20% - Cor3 31 5 2" xfId="45314" xr:uid="{11DD974E-2515-4B96-80DE-F14AA99E12A4}"/>
    <cellStyle name="20% - Cor3 31 6" xfId="20795" xr:uid="{4D4AD6BE-B306-4F5F-B11F-722087753A27}"/>
    <cellStyle name="20% - Cor3 31 7" xfId="34829" xr:uid="{B4A80021-62B9-49EA-A3A3-044028F5A763}"/>
    <cellStyle name="20% - Cor3 32" xfId="2296" xr:uid="{00000000-0005-0000-0000-0000BD000000}"/>
    <cellStyle name="20% - Cor3 32 2" xfId="4352" xr:uid="{00000000-0005-0000-0000-0000BD000000}"/>
    <cellStyle name="20% - Cor3 32 2 2" xfId="8752" xr:uid="{00000000-0005-0000-0000-0000BD000000}"/>
    <cellStyle name="20% - Cor3 32 2 2 2" xfId="17574" xr:uid="{00000000-0005-0000-0000-0000BD000000}"/>
    <cellStyle name="20% - Cor3 32 2 2 3" xfId="26952" xr:uid="{5CC3B063-B2A2-464F-8932-86509ABB5AD2}"/>
    <cellStyle name="20% - Cor3 32 2 2 4" xfId="40908" xr:uid="{59E24EB8-5D9D-4D9E-A9C8-DF2700B42A0C}"/>
    <cellStyle name="20% - Cor3 32 2 3" xfId="13221" xr:uid="{00000000-0005-0000-0000-0000BD000000}"/>
    <cellStyle name="20% - Cor3 32 2 3 2" xfId="30034" xr:uid="{492E317B-8894-450C-879B-25DF166C8BFD}"/>
    <cellStyle name="20% - Cor3 32 2 3 3" xfId="43908" xr:uid="{C5472F0C-655A-4B8F-B8D8-27AC9574ECA8}"/>
    <cellStyle name="20% - Cor3 32 2 4" xfId="32626" xr:uid="{F1741879-68F0-455A-A603-B292496A176A}"/>
    <cellStyle name="20% - Cor3 32 2 4 2" xfId="46493" xr:uid="{DFC82994-387E-466C-B688-E28B0A7ED194}"/>
    <cellStyle name="20% - Cor3 32 2 5" xfId="22694" xr:uid="{1E2D7617-9D42-406A-9620-86F57453E086}"/>
    <cellStyle name="20% - Cor3 32 2 6" xfId="36665" xr:uid="{EFD1D787-9DD1-431B-997A-B10220E61A16}"/>
    <cellStyle name="20% - Cor3 32 3" xfId="6863" xr:uid="{00000000-0005-0000-0000-0000BD000000}"/>
    <cellStyle name="20% - Cor3 32 3 2" xfId="15689" xr:uid="{00000000-0005-0000-0000-0000BD000000}"/>
    <cellStyle name="20% - Cor3 32 3 3" xfId="25115" xr:uid="{1F02C1D8-4168-486E-8647-49C7F9B532D6}"/>
    <cellStyle name="20% - Cor3 32 3 4" xfId="39067" xr:uid="{8A160223-9334-4DB9-892B-E3C1F2677BCD}"/>
    <cellStyle name="20% - Cor3 32 4" xfId="11327" xr:uid="{00000000-0005-0000-0000-0000BD000000}"/>
    <cellStyle name="20% - Cor3 32 4 2" xfId="28846" xr:uid="{41413C9F-5528-4435-A478-E91A2E17B45E}"/>
    <cellStyle name="20% - Cor3 32 4 3" xfId="42727" xr:uid="{E28161DB-14F5-4636-8A15-5B4EF270A0A8}"/>
    <cellStyle name="20% - Cor3 32 5" xfId="31448" xr:uid="{A571DCEB-2667-453A-981A-2265E0BF9A11}"/>
    <cellStyle name="20% - Cor3 32 5 2" xfId="45315" xr:uid="{1D64F5AD-10EE-4ED0-820B-F5C19A5FE5F6}"/>
    <cellStyle name="20% - Cor3 32 6" xfId="20796" xr:uid="{9BA37C84-E29A-482A-894F-5F72040A8799}"/>
    <cellStyle name="20% - Cor3 32 7" xfId="34830" xr:uid="{461338F8-9247-48F7-9A28-9B594B7B8834}"/>
    <cellStyle name="20% - Cor3 33" xfId="2297" xr:uid="{00000000-0005-0000-0000-0000BE000000}"/>
    <cellStyle name="20% - Cor3 33 2" xfId="4353" xr:uid="{00000000-0005-0000-0000-0000BE000000}"/>
    <cellStyle name="20% - Cor3 33 2 2" xfId="8753" xr:uid="{00000000-0005-0000-0000-0000BE000000}"/>
    <cellStyle name="20% - Cor3 33 2 2 2" xfId="17575" xr:uid="{00000000-0005-0000-0000-0000BE000000}"/>
    <cellStyle name="20% - Cor3 33 2 2 3" xfId="26953" xr:uid="{E5497BA2-7D50-43A5-B7B4-29F65DEE5DAB}"/>
    <cellStyle name="20% - Cor3 33 2 2 4" xfId="40909" xr:uid="{230C8D80-EE59-4D93-8DD9-FC6D0192EB80}"/>
    <cellStyle name="20% - Cor3 33 2 3" xfId="13222" xr:uid="{00000000-0005-0000-0000-0000BE000000}"/>
    <cellStyle name="20% - Cor3 33 2 3 2" xfId="30035" xr:uid="{A364AD41-8D17-420D-97A0-3394463ABBBF}"/>
    <cellStyle name="20% - Cor3 33 2 3 3" xfId="43909" xr:uid="{634DA0A2-F23C-4442-BE54-5C23E173FE1A}"/>
    <cellStyle name="20% - Cor3 33 2 4" xfId="32627" xr:uid="{319E27C5-2C4C-4A9A-9B8C-6FF6E33126F0}"/>
    <cellStyle name="20% - Cor3 33 2 4 2" xfId="46494" xr:uid="{3EDF49CF-C98E-41E7-9339-4F0BAC83A1A4}"/>
    <cellStyle name="20% - Cor3 33 2 5" xfId="22695" xr:uid="{FB13C61D-CDD5-4676-96F0-579F83FEC900}"/>
    <cellStyle name="20% - Cor3 33 2 6" xfId="36666" xr:uid="{2FA0F2E4-D923-441D-B0CA-1B99E11B07A0}"/>
    <cellStyle name="20% - Cor3 33 3" xfId="6864" xr:uid="{00000000-0005-0000-0000-0000BE000000}"/>
    <cellStyle name="20% - Cor3 33 3 2" xfId="15690" xr:uid="{00000000-0005-0000-0000-0000BE000000}"/>
    <cellStyle name="20% - Cor3 33 3 3" xfId="25116" xr:uid="{9EB98B47-3432-4CAB-A00D-AF714EFFE9F0}"/>
    <cellStyle name="20% - Cor3 33 3 4" xfId="39068" xr:uid="{CECD7103-6995-49F6-8FFC-C6B1303CC0C7}"/>
    <cellStyle name="20% - Cor3 33 4" xfId="11328" xr:uid="{00000000-0005-0000-0000-0000BE000000}"/>
    <cellStyle name="20% - Cor3 33 4 2" xfId="28847" xr:uid="{BE2208B1-6CBF-4648-851E-DF29487D0B33}"/>
    <cellStyle name="20% - Cor3 33 4 3" xfId="42728" xr:uid="{1B8036AA-352B-4274-BAE7-C632A985CAD3}"/>
    <cellStyle name="20% - Cor3 33 5" xfId="31449" xr:uid="{EED0C0C2-CDC7-42EA-A0AB-E1828FF3FB0B}"/>
    <cellStyle name="20% - Cor3 33 5 2" xfId="45316" xr:uid="{C1FD7601-6C7C-4413-9C2C-B52AB80EBA85}"/>
    <cellStyle name="20% - Cor3 33 6" xfId="20797" xr:uid="{76E47755-9A65-4D1B-8641-CC1233DD3125}"/>
    <cellStyle name="20% - Cor3 33 7" xfId="34831" xr:uid="{44219FD4-5098-4DE6-849A-9FB2BAB776F0}"/>
    <cellStyle name="20% - Cor3 34" xfId="2298" xr:uid="{00000000-0005-0000-0000-0000BF000000}"/>
    <cellStyle name="20% - Cor3 34 2" xfId="4354" xr:uid="{00000000-0005-0000-0000-0000BF000000}"/>
    <cellStyle name="20% - Cor3 34 2 2" xfId="8754" xr:uid="{00000000-0005-0000-0000-0000BF000000}"/>
    <cellStyle name="20% - Cor3 34 2 2 2" xfId="17576" xr:uid="{00000000-0005-0000-0000-0000BF000000}"/>
    <cellStyle name="20% - Cor3 34 2 2 3" xfId="26954" xr:uid="{4B1F06BB-1CD1-4B78-83C2-49F0182E6CFF}"/>
    <cellStyle name="20% - Cor3 34 2 2 4" xfId="40910" xr:uid="{D4DE4651-49C4-4E97-BDF9-07AE03CE3B16}"/>
    <cellStyle name="20% - Cor3 34 2 3" xfId="13223" xr:uid="{00000000-0005-0000-0000-0000BF000000}"/>
    <cellStyle name="20% - Cor3 34 2 3 2" xfId="30036" xr:uid="{8FA51A17-A566-46C9-B128-F1060E7C5B9F}"/>
    <cellStyle name="20% - Cor3 34 2 3 3" xfId="43910" xr:uid="{FE41DB62-5FF7-484D-8CEA-7F6BBFA1BE4E}"/>
    <cellStyle name="20% - Cor3 34 2 4" xfId="32628" xr:uid="{7D55230E-76B2-42CE-9642-8D0E729E1D2D}"/>
    <cellStyle name="20% - Cor3 34 2 4 2" xfId="46495" xr:uid="{DCAF3DAA-5B0B-447E-A1CD-F18F099FCA15}"/>
    <cellStyle name="20% - Cor3 34 2 5" xfId="22696" xr:uid="{FDA1B572-B53D-41BE-8097-AEBC9FCF33BD}"/>
    <cellStyle name="20% - Cor3 34 2 6" xfId="36667" xr:uid="{A341678E-2EF3-4719-8D48-ED9D17588137}"/>
    <cellStyle name="20% - Cor3 34 3" xfId="6865" xr:uid="{00000000-0005-0000-0000-0000BF000000}"/>
    <cellStyle name="20% - Cor3 34 3 2" xfId="15691" xr:uid="{00000000-0005-0000-0000-0000BF000000}"/>
    <cellStyle name="20% - Cor3 34 3 3" xfId="25117" xr:uid="{757AF5DC-3A40-4CBC-8B46-216EB7DBB18A}"/>
    <cellStyle name="20% - Cor3 34 3 4" xfId="39069" xr:uid="{8AAE88CE-FB8F-4116-B847-93577934CC18}"/>
    <cellStyle name="20% - Cor3 34 4" xfId="11329" xr:uid="{00000000-0005-0000-0000-0000BF000000}"/>
    <cellStyle name="20% - Cor3 34 4 2" xfId="28848" xr:uid="{A808983F-8333-48E0-8C24-1C54B705E442}"/>
    <cellStyle name="20% - Cor3 34 4 3" xfId="42729" xr:uid="{51D0021A-EB10-4D56-999D-ECE69487AEED}"/>
    <cellStyle name="20% - Cor3 34 5" xfId="31450" xr:uid="{7DFFE2F4-3A52-4B8E-90F5-12937D1F4F4F}"/>
    <cellStyle name="20% - Cor3 34 5 2" xfId="45317" xr:uid="{7ACA7C47-E750-425A-8BA1-1F9C905AC06A}"/>
    <cellStyle name="20% - Cor3 34 6" xfId="20798" xr:uid="{47817681-853F-434A-9032-5812BBBBC5B1}"/>
    <cellStyle name="20% - Cor3 34 7" xfId="34832" xr:uid="{CC0598D6-18F1-4CE2-B451-0DD56C47BAA7}"/>
    <cellStyle name="20% - Cor3 35" xfId="2299" xr:uid="{00000000-0005-0000-0000-0000C0000000}"/>
    <cellStyle name="20% - Cor3 35 2" xfId="4355" xr:uid="{00000000-0005-0000-0000-0000C0000000}"/>
    <cellStyle name="20% - Cor3 35 2 2" xfId="8755" xr:uid="{00000000-0005-0000-0000-0000C0000000}"/>
    <cellStyle name="20% - Cor3 35 2 2 2" xfId="17577" xr:uid="{00000000-0005-0000-0000-0000C0000000}"/>
    <cellStyle name="20% - Cor3 35 2 2 3" xfId="26955" xr:uid="{358588D2-CDF6-4DC5-82DB-D480130BC3D7}"/>
    <cellStyle name="20% - Cor3 35 2 2 4" xfId="40911" xr:uid="{4BB1BA3C-26EE-4B1C-A521-0D6CA43A6758}"/>
    <cellStyle name="20% - Cor3 35 2 3" xfId="13224" xr:uid="{00000000-0005-0000-0000-0000C0000000}"/>
    <cellStyle name="20% - Cor3 35 2 3 2" xfId="30037" xr:uid="{EC0389FC-754B-4049-BBAC-215D484FF1F5}"/>
    <cellStyle name="20% - Cor3 35 2 3 3" xfId="43911" xr:uid="{6E8CB88A-CCA4-4675-9741-123A3EC3DE49}"/>
    <cellStyle name="20% - Cor3 35 2 4" xfId="32629" xr:uid="{B189820C-B945-426D-B8A0-A44D03A1806C}"/>
    <cellStyle name="20% - Cor3 35 2 4 2" xfId="46496" xr:uid="{4670E7C1-B4C9-4EA6-B4E7-570C7055D8B7}"/>
    <cellStyle name="20% - Cor3 35 2 5" xfId="22697" xr:uid="{EBF48C3C-6E81-4C17-B76A-A84563CBB6A5}"/>
    <cellStyle name="20% - Cor3 35 2 6" xfId="36668" xr:uid="{71F34EA4-0904-46C3-B3DA-AFB0560E8610}"/>
    <cellStyle name="20% - Cor3 35 3" xfId="6866" xr:uid="{00000000-0005-0000-0000-0000C0000000}"/>
    <cellStyle name="20% - Cor3 35 3 2" xfId="15692" xr:uid="{00000000-0005-0000-0000-0000C0000000}"/>
    <cellStyle name="20% - Cor3 35 3 3" xfId="25118" xr:uid="{D03A6232-A745-48ED-A322-CED0B813AFAD}"/>
    <cellStyle name="20% - Cor3 35 3 4" xfId="39070" xr:uid="{C25C7ACF-3689-41B7-9B60-471ADAB5F154}"/>
    <cellStyle name="20% - Cor3 35 4" xfId="11330" xr:uid="{00000000-0005-0000-0000-0000C0000000}"/>
    <cellStyle name="20% - Cor3 35 4 2" xfId="28849" xr:uid="{6BFE3639-BAB2-4A70-A4BD-EE1A538BE598}"/>
    <cellStyle name="20% - Cor3 35 4 3" xfId="42730" xr:uid="{61893E3F-8C5D-4C4B-A3D6-8BF8BF4E7252}"/>
    <cellStyle name="20% - Cor3 35 5" xfId="31451" xr:uid="{35803879-6916-43D3-838F-4B215A997B04}"/>
    <cellStyle name="20% - Cor3 35 5 2" xfId="45318" xr:uid="{12A7690A-11C5-46D6-845E-E18F127DD503}"/>
    <cellStyle name="20% - Cor3 35 6" xfId="20799" xr:uid="{07C78D4C-2A08-4331-B0B4-88F230494027}"/>
    <cellStyle name="20% - Cor3 35 7" xfId="34833" xr:uid="{20D1AF49-8C50-4AF3-8729-1A62074528E4}"/>
    <cellStyle name="20% - Cor3 36" xfId="2300" xr:uid="{00000000-0005-0000-0000-0000C1000000}"/>
    <cellStyle name="20% - Cor3 36 2" xfId="4356" xr:uid="{00000000-0005-0000-0000-0000C1000000}"/>
    <cellStyle name="20% - Cor3 36 2 2" xfId="8756" xr:uid="{00000000-0005-0000-0000-0000C1000000}"/>
    <cellStyle name="20% - Cor3 36 2 2 2" xfId="17578" xr:uid="{00000000-0005-0000-0000-0000C1000000}"/>
    <cellStyle name="20% - Cor3 36 2 2 3" xfId="26956" xr:uid="{9A05A9FD-B653-4270-A7C1-A41BB7CCF12B}"/>
    <cellStyle name="20% - Cor3 36 2 2 4" xfId="40912" xr:uid="{60E47C18-1140-4999-BFBE-8BA56800D896}"/>
    <cellStyle name="20% - Cor3 36 2 3" xfId="13225" xr:uid="{00000000-0005-0000-0000-0000C1000000}"/>
    <cellStyle name="20% - Cor3 36 2 3 2" xfId="30038" xr:uid="{4459C860-3227-4E6E-B130-AC4F4F9A1233}"/>
    <cellStyle name="20% - Cor3 36 2 3 3" xfId="43912" xr:uid="{5A1BDF86-1E55-41EF-AF6A-F39477F8C7FB}"/>
    <cellStyle name="20% - Cor3 36 2 4" xfId="32630" xr:uid="{C0C1254D-7461-44FC-BA8D-A94016A20718}"/>
    <cellStyle name="20% - Cor3 36 2 4 2" xfId="46497" xr:uid="{10BF6AF3-D0B2-49DA-A5EB-23354872E947}"/>
    <cellStyle name="20% - Cor3 36 2 5" xfId="22698" xr:uid="{97C019B7-CBB6-435F-A6DA-8D659DE89EC9}"/>
    <cellStyle name="20% - Cor3 36 2 6" xfId="36669" xr:uid="{AD8CC5C5-F71C-44E0-A79F-77F65535DA7A}"/>
    <cellStyle name="20% - Cor3 36 3" xfId="6867" xr:uid="{00000000-0005-0000-0000-0000C1000000}"/>
    <cellStyle name="20% - Cor3 36 3 2" xfId="15693" xr:uid="{00000000-0005-0000-0000-0000C1000000}"/>
    <cellStyle name="20% - Cor3 36 3 3" xfId="25119" xr:uid="{3728F01A-10E6-440A-82D5-79FF791F1273}"/>
    <cellStyle name="20% - Cor3 36 3 4" xfId="39071" xr:uid="{A634046A-4076-44AC-981D-419A50ECFE11}"/>
    <cellStyle name="20% - Cor3 36 4" xfId="11331" xr:uid="{00000000-0005-0000-0000-0000C1000000}"/>
    <cellStyle name="20% - Cor3 36 4 2" xfId="28850" xr:uid="{564A6325-15EE-40B0-8F02-173C3C7791F1}"/>
    <cellStyle name="20% - Cor3 36 4 3" xfId="42731" xr:uid="{2C08A983-10CB-40DF-BEC5-F058E3E1EE84}"/>
    <cellStyle name="20% - Cor3 36 5" xfId="31452" xr:uid="{B5C0BFF8-33DE-4A72-9900-25162B4523B8}"/>
    <cellStyle name="20% - Cor3 36 5 2" xfId="45319" xr:uid="{1B77CA07-6C0D-49C8-B495-A7784DFB5102}"/>
    <cellStyle name="20% - Cor3 36 6" xfId="20800" xr:uid="{DF60F0C7-E38A-4203-A441-E7709189414C}"/>
    <cellStyle name="20% - Cor3 36 7" xfId="34834" xr:uid="{C3BE0FA0-76A7-490A-A432-2C4FAC58A4AB}"/>
    <cellStyle name="20% - Cor3 37" xfId="2301" xr:uid="{00000000-0005-0000-0000-0000C2000000}"/>
    <cellStyle name="20% - Cor3 37 2" xfId="4357" xr:uid="{00000000-0005-0000-0000-0000C2000000}"/>
    <cellStyle name="20% - Cor3 37 2 2" xfId="8757" xr:uid="{00000000-0005-0000-0000-0000C2000000}"/>
    <cellStyle name="20% - Cor3 37 2 2 2" xfId="17579" xr:uid="{00000000-0005-0000-0000-0000C2000000}"/>
    <cellStyle name="20% - Cor3 37 2 2 3" xfId="26957" xr:uid="{2C851DBB-03F6-41E1-80D5-794111AE5849}"/>
    <cellStyle name="20% - Cor3 37 2 2 4" xfId="40913" xr:uid="{E584EAC4-00C6-447E-8FDC-0256B2BEAC3B}"/>
    <cellStyle name="20% - Cor3 37 2 3" xfId="13226" xr:uid="{00000000-0005-0000-0000-0000C2000000}"/>
    <cellStyle name="20% - Cor3 37 2 3 2" xfId="30039" xr:uid="{16160205-7517-4EAC-B62F-AA8687334E64}"/>
    <cellStyle name="20% - Cor3 37 2 3 3" xfId="43913" xr:uid="{CEB02978-293E-493E-8ED8-F535E9FA2BE5}"/>
    <cellStyle name="20% - Cor3 37 2 4" xfId="32631" xr:uid="{F4CA76FD-8AC8-43C0-96EE-3D47F61C339D}"/>
    <cellStyle name="20% - Cor3 37 2 4 2" xfId="46498" xr:uid="{D280802C-5D2A-4CEC-9C0F-C935C877325B}"/>
    <cellStyle name="20% - Cor3 37 2 5" xfId="22699" xr:uid="{ACB24870-B528-465A-9B76-AA638FE2791A}"/>
    <cellStyle name="20% - Cor3 37 2 6" xfId="36670" xr:uid="{CA6ADE88-22FD-4701-B148-46DAB20E0753}"/>
    <cellStyle name="20% - Cor3 37 3" xfId="6868" xr:uid="{00000000-0005-0000-0000-0000C2000000}"/>
    <cellStyle name="20% - Cor3 37 3 2" xfId="15694" xr:uid="{00000000-0005-0000-0000-0000C2000000}"/>
    <cellStyle name="20% - Cor3 37 3 3" xfId="25120" xr:uid="{989B2BD7-0A90-465B-B6C9-190DEB660EF5}"/>
    <cellStyle name="20% - Cor3 37 3 4" xfId="39072" xr:uid="{1E37C9DF-6B68-42A3-ABF3-119C1FA51961}"/>
    <cellStyle name="20% - Cor3 37 4" xfId="11332" xr:uid="{00000000-0005-0000-0000-0000C2000000}"/>
    <cellStyle name="20% - Cor3 37 4 2" xfId="28851" xr:uid="{606585EC-1F97-40B9-A7D6-DC465590BB39}"/>
    <cellStyle name="20% - Cor3 37 4 3" xfId="42732" xr:uid="{264D00D1-4270-4A30-BBC5-9305E2AEE88B}"/>
    <cellStyle name="20% - Cor3 37 5" xfId="31453" xr:uid="{FC14DAAC-4325-47CB-9FD5-51A8F0EE9255}"/>
    <cellStyle name="20% - Cor3 37 5 2" xfId="45320" xr:uid="{83FEFB1E-5099-4D19-AB36-423EFD4319BC}"/>
    <cellStyle name="20% - Cor3 37 6" xfId="20801" xr:uid="{86F0EBB3-712B-4ECE-9B31-2DC67B581B7F}"/>
    <cellStyle name="20% - Cor3 37 7" xfId="34835" xr:uid="{8692E800-97D9-446C-8A03-7B400732A5C4}"/>
    <cellStyle name="20% - Cor3 38" xfId="2302" xr:uid="{00000000-0005-0000-0000-0000C3000000}"/>
    <cellStyle name="20% - Cor3 38 2" xfId="4358" xr:uid="{00000000-0005-0000-0000-0000C3000000}"/>
    <cellStyle name="20% - Cor3 38 2 2" xfId="8758" xr:uid="{00000000-0005-0000-0000-0000C3000000}"/>
    <cellStyle name="20% - Cor3 38 2 2 2" xfId="17580" xr:uid="{00000000-0005-0000-0000-0000C3000000}"/>
    <cellStyle name="20% - Cor3 38 2 2 3" xfId="26958" xr:uid="{887D2259-8BDD-4C0F-AB98-E695E9B1D9BC}"/>
    <cellStyle name="20% - Cor3 38 2 2 4" xfId="40914" xr:uid="{44F46165-4104-42E8-A788-EDEEF23B4E10}"/>
    <cellStyle name="20% - Cor3 38 2 3" xfId="13227" xr:uid="{00000000-0005-0000-0000-0000C3000000}"/>
    <cellStyle name="20% - Cor3 38 2 3 2" xfId="30040" xr:uid="{892E5A5F-FBC1-4CFC-9EFF-52794016493E}"/>
    <cellStyle name="20% - Cor3 38 2 3 3" xfId="43914" xr:uid="{03CB0319-0404-4D57-9CEA-F07511EAAD9E}"/>
    <cellStyle name="20% - Cor3 38 2 4" xfId="32632" xr:uid="{6C5A962B-238B-4775-9E32-E810DF329D3B}"/>
    <cellStyle name="20% - Cor3 38 2 4 2" xfId="46499" xr:uid="{490950FE-3F4E-4F14-B266-EF904E6F9772}"/>
    <cellStyle name="20% - Cor3 38 2 5" xfId="22700" xr:uid="{7B0D5067-E2A6-4985-9944-E8B69EBCF2A0}"/>
    <cellStyle name="20% - Cor3 38 2 6" xfId="36671" xr:uid="{4451C56F-7EDA-4606-911D-D2C77FB88A5F}"/>
    <cellStyle name="20% - Cor3 38 3" xfId="6869" xr:uid="{00000000-0005-0000-0000-0000C3000000}"/>
    <cellStyle name="20% - Cor3 38 3 2" xfId="15695" xr:uid="{00000000-0005-0000-0000-0000C3000000}"/>
    <cellStyle name="20% - Cor3 38 3 3" xfId="25121" xr:uid="{0EAF5D5A-324E-4E69-A42E-83FA47366252}"/>
    <cellStyle name="20% - Cor3 38 3 4" xfId="39073" xr:uid="{5A881A25-E9C1-4C44-9A3A-70BCF4F7379F}"/>
    <cellStyle name="20% - Cor3 38 4" xfId="11333" xr:uid="{00000000-0005-0000-0000-0000C3000000}"/>
    <cellStyle name="20% - Cor3 38 4 2" xfId="28852" xr:uid="{49B13C6B-7047-4DF7-8957-8FFA34AEF93A}"/>
    <cellStyle name="20% - Cor3 38 4 3" xfId="42733" xr:uid="{E6279192-94F2-4C51-B85C-3F206D4637B2}"/>
    <cellStyle name="20% - Cor3 38 5" xfId="31454" xr:uid="{4EDF447B-3241-4E74-9083-67695BD05214}"/>
    <cellStyle name="20% - Cor3 38 5 2" xfId="45321" xr:uid="{AE62C120-3E65-4909-A3A4-0C3863B17740}"/>
    <cellStyle name="20% - Cor3 38 6" xfId="20802" xr:uid="{5E32C144-0A5E-44A8-BD46-15E0923BDE00}"/>
    <cellStyle name="20% - Cor3 38 7" xfId="34836" xr:uid="{77653E6A-8B28-4941-9062-96CF8316571B}"/>
    <cellStyle name="20% - Cor3 39" xfId="2303" xr:uid="{00000000-0005-0000-0000-0000C4000000}"/>
    <cellStyle name="20% - Cor3 39 2" xfId="4359" xr:uid="{00000000-0005-0000-0000-0000C4000000}"/>
    <cellStyle name="20% - Cor3 39 2 2" xfId="8759" xr:uid="{00000000-0005-0000-0000-0000C4000000}"/>
    <cellStyle name="20% - Cor3 39 2 2 2" xfId="17581" xr:uid="{00000000-0005-0000-0000-0000C4000000}"/>
    <cellStyle name="20% - Cor3 39 2 2 3" xfId="26959" xr:uid="{C987C703-719D-4E08-AF5B-4BAB5C23580D}"/>
    <cellStyle name="20% - Cor3 39 2 2 4" xfId="40915" xr:uid="{0E95D5B6-661D-4D29-8CC4-9B7DC8DDBDDE}"/>
    <cellStyle name="20% - Cor3 39 2 3" xfId="13228" xr:uid="{00000000-0005-0000-0000-0000C4000000}"/>
    <cellStyle name="20% - Cor3 39 2 3 2" xfId="30041" xr:uid="{17A15474-2C25-4473-8815-7E8E1D08CB4B}"/>
    <cellStyle name="20% - Cor3 39 2 3 3" xfId="43915" xr:uid="{20585560-F51E-4414-B280-00212DB6B95F}"/>
    <cellStyle name="20% - Cor3 39 2 4" xfId="32633" xr:uid="{F178C306-CD5B-4D5D-9BB7-35BB11558A51}"/>
    <cellStyle name="20% - Cor3 39 2 4 2" xfId="46500" xr:uid="{6220903D-D5F4-42DB-89D0-EFE4979698F8}"/>
    <cellStyle name="20% - Cor3 39 2 5" xfId="22701" xr:uid="{A40588EF-CD46-4A49-B277-7A8AADF3F989}"/>
    <cellStyle name="20% - Cor3 39 2 6" xfId="36672" xr:uid="{8E6E88D0-23EF-41BF-9773-9947CCEF668A}"/>
    <cellStyle name="20% - Cor3 39 3" xfId="6870" xr:uid="{00000000-0005-0000-0000-0000C4000000}"/>
    <cellStyle name="20% - Cor3 39 3 2" xfId="15696" xr:uid="{00000000-0005-0000-0000-0000C4000000}"/>
    <cellStyle name="20% - Cor3 39 3 3" xfId="25122" xr:uid="{D3892CBF-5AE2-47F1-9E04-9EF213D9AED4}"/>
    <cellStyle name="20% - Cor3 39 3 4" xfId="39074" xr:uid="{2C7E847E-8E00-42FF-885A-A88348BA5C2F}"/>
    <cellStyle name="20% - Cor3 39 4" xfId="11334" xr:uid="{00000000-0005-0000-0000-0000C4000000}"/>
    <cellStyle name="20% - Cor3 39 4 2" xfId="28853" xr:uid="{642B09CE-F0AE-455C-A0D9-CDA422376D0C}"/>
    <cellStyle name="20% - Cor3 39 4 3" xfId="42734" xr:uid="{C624BB81-0C18-41CD-A78F-5C75D5201073}"/>
    <cellStyle name="20% - Cor3 39 5" xfId="31455" xr:uid="{94F56708-9B7F-41F5-990D-E3E0772C1126}"/>
    <cellStyle name="20% - Cor3 39 5 2" xfId="45322" xr:uid="{3E05741A-0CE4-4E35-9E90-FAA172A02E4E}"/>
    <cellStyle name="20% - Cor3 39 6" xfId="20803" xr:uid="{BCEDC53A-7841-4338-A64B-69EC8CA37DE5}"/>
    <cellStyle name="20% - Cor3 39 7" xfId="34837" xr:uid="{BEB31068-9B56-4FA1-AB78-E33695505019}"/>
    <cellStyle name="20% - Cor3 4" xfId="340" xr:uid="{00000000-0005-0000-0000-00003F000000}"/>
    <cellStyle name="20% - Cor3 4 2" xfId="2305" xr:uid="{00000000-0005-0000-0000-0000C6000000}"/>
    <cellStyle name="20% - Cor3 4 2 2" xfId="4361" xr:uid="{00000000-0005-0000-0000-0000C6000000}"/>
    <cellStyle name="20% - Cor3 4 2 2 2" xfId="8761" xr:uid="{00000000-0005-0000-0000-0000C6000000}"/>
    <cellStyle name="20% - Cor3 4 2 2 2 2" xfId="17583" xr:uid="{00000000-0005-0000-0000-0000C6000000}"/>
    <cellStyle name="20% - Cor3 4 2 2 2 3" xfId="26961" xr:uid="{6320099F-824D-42AC-8319-B285C55CE192}"/>
    <cellStyle name="20% - Cor3 4 2 2 2 4" xfId="40917" xr:uid="{6AD178A8-F904-47D5-A11D-A231C6B04AC0}"/>
    <cellStyle name="20% - Cor3 4 2 2 3" xfId="13230" xr:uid="{00000000-0005-0000-0000-0000C6000000}"/>
    <cellStyle name="20% - Cor3 4 2 2 3 2" xfId="30043" xr:uid="{F7965A52-07D5-49D6-A217-0FD38D0D9B52}"/>
    <cellStyle name="20% - Cor3 4 2 2 3 3" xfId="43917" xr:uid="{AADCE03F-A2E0-4D19-BCE7-5EF23CD0F70D}"/>
    <cellStyle name="20% - Cor3 4 2 2 4" xfId="32635" xr:uid="{A5FF4396-0A75-4C78-8866-0DEBE6114A9B}"/>
    <cellStyle name="20% - Cor3 4 2 2 4 2" xfId="46502" xr:uid="{23BE125C-3406-4171-B6A9-A5B62F578CBD}"/>
    <cellStyle name="20% - Cor3 4 2 2 5" xfId="22703" xr:uid="{5A12B8FC-B83F-45C9-BB36-3DE2445C9D61}"/>
    <cellStyle name="20% - Cor3 4 2 2 6" xfId="36674" xr:uid="{3F9AF02C-8CDF-499E-8ED2-14A718D65ECF}"/>
    <cellStyle name="20% - Cor3 4 2 3" xfId="6872" xr:uid="{00000000-0005-0000-0000-0000C6000000}"/>
    <cellStyle name="20% - Cor3 4 2 3 2" xfId="15698" xr:uid="{00000000-0005-0000-0000-0000C6000000}"/>
    <cellStyle name="20% - Cor3 4 2 3 3" xfId="25124" xr:uid="{D7EFDFB7-E2AF-4BA6-BF87-4384D89411F5}"/>
    <cellStyle name="20% - Cor3 4 2 3 4" xfId="39076" xr:uid="{4BE84564-B3A2-48F4-9C67-00C6E4D05EB6}"/>
    <cellStyle name="20% - Cor3 4 2 4" xfId="11336" xr:uid="{00000000-0005-0000-0000-0000C6000000}"/>
    <cellStyle name="20% - Cor3 4 2 4 2" xfId="28855" xr:uid="{E4826573-60C7-43C8-BD97-20C82C312515}"/>
    <cellStyle name="20% - Cor3 4 2 4 3" xfId="42736" xr:uid="{6DD09EC3-E921-4A67-9451-5BC31815A490}"/>
    <cellStyle name="20% - Cor3 4 2 5" xfId="31457" xr:uid="{A58B8C60-9B05-4706-8E06-1ABDE7B10697}"/>
    <cellStyle name="20% - Cor3 4 2 5 2" xfId="45324" xr:uid="{3194F0F3-601E-4F4D-B3EA-6FEF373F90CD}"/>
    <cellStyle name="20% - Cor3 4 2 6" xfId="20805" xr:uid="{EECA6FEC-E98C-4CD8-815E-8BDACF322082}"/>
    <cellStyle name="20% - Cor3 4 2 7" xfId="34839" xr:uid="{B3713CA8-E3DD-4102-AED6-429FA8052D50}"/>
    <cellStyle name="20% - Cor3 4 3" xfId="2304" xr:uid="{00000000-0005-0000-0000-0000C5000000}"/>
    <cellStyle name="20% - Cor3 4 3 2" xfId="4360" xr:uid="{00000000-0005-0000-0000-0000C5000000}"/>
    <cellStyle name="20% - Cor3 4 3 2 2" xfId="8760" xr:uid="{00000000-0005-0000-0000-0000C5000000}"/>
    <cellStyle name="20% - Cor3 4 3 2 2 2" xfId="17582" xr:uid="{00000000-0005-0000-0000-0000C5000000}"/>
    <cellStyle name="20% - Cor3 4 3 2 2 3" xfId="26960" xr:uid="{50A3A69C-4112-45D7-9209-507CA78B0548}"/>
    <cellStyle name="20% - Cor3 4 3 2 2 4" xfId="40916" xr:uid="{14733AA5-C754-4619-A9CE-15FD0251B641}"/>
    <cellStyle name="20% - Cor3 4 3 2 3" xfId="13229" xr:uid="{00000000-0005-0000-0000-0000C5000000}"/>
    <cellStyle name="20% - Cor3 4 3 2 4" xfId="22702" xr:uid="{A2D933D6-A3D9-49DD-8975-3265BE160BEE}"/>
    <cellStyle name="20% - Cor3 4 3 2 5" xfId="36673" xr:uid="{CAFFB1DF-5EF1-4CCD-A462-ED13396152BA}"/>
    <cellStyle name="20% - Cor3 4 3 3" xfId="6871" xr:uid="{00000000-0005-0000-0000-0000C5000000}"/>
    <cellStyle name="20% - Cor3 4 3 3 2" xfId="15697" xr:uid="{00000000-0005-0000-0000-0000C5000000}"/>
    <cellStyle name="20% - Cor3 4 3 3 3" xfId="25123" xr:uid="{6D636830-8E4D-4334-BA0A-B5A1BF43CCD9}"/>
    <cellStyle name="20% - Cor3 4 3 3 4" xfId="39075" xr:uid="{88E7B01B-D9B6-48E8-A9B4-675EDC61F6DA}"/>
    <cellStyle name="20% - Cor3 4 3 4" xfId="11335" xr:uid="{00000000-0005-0000-0000-0000C5000000}"/>
    <cellStyle name="20% - Cor3 4 3 4 2" xfId="28854" xr:uid="{581B1AD8-39F2-4C14-9F08-4787A5131C99}"/>
    <cellStyle name="20% - Cor3 4 3 4 3" xfId="42735" xr:uid="{D2E4110E-7E4E-4C8D-83CD-0B7842055041}"/>
    <cellStyle name="20% - Cor3 4 3 5" xfId="31456" xr:uid="{C0A3C2ED-EF39-4580-A828-13E63817C941}"/>
    <cellStyle name="20% - Cor3 4 3 5 2" xfId="45323" xr:uid="{1A2CFA89-E94C-4939-8B32-FE9F77B62B93}"/>
    <cellStyle name="20% - Cor3 4 3 6" xfId="20804" xr:uid="{492AF2DE-2FD8-4907-9450-5441332EC240}"/>
    <cellStyle name="20% - Cor3 4 3 7" xfId="34838" xr:uid="{1925F9D6-AB3C-41D0-AE04-93365DC6B55D}"/>
    <cellStyle name="20% - Cor3 4 4" xfId="2006" xr:uid="{00000000-0005-0000-0000-000027020000}"/>
    <cellStyle name="20% - Cor3 4 4 2" xfId="6625" xr:uid="{00000000-0005-0000-0000-000027020000}"/>
    <cellStyle name="20% - Cor3 4 4 2 2" xfId="15453" xr:uid="{00000000-0005-0000-0000-000027020000}"/>
    <cellStyle name="20% - Cor3 4 4 2 3" xfId="24878" xr:uid="{659C6857-C456-42A0-A1AE-9521793E4D72}"/>
    <cellStyle name="20% - Cor3 4 4 2 4" xfId="38832" xr:uid="{BB94119B-5BA4-4CCD-A2EF-FF88C65969ED}"/>
    <cellStyle name="20% - Cor3 4 4 3" xfId="11085" xr:uid="{00000000-0005-0000-0000-000027020000}"/>
    <cellStyle name="20% - Cor3 4 4 3 2" xfId="30042" xr:uid="{F9B6548D-EA0A-4C95-BC49-7C97A4EDB4C6}"/>
    <cellStyle name="20% - Cor3 4 4 3 3" xfId="43916" xr:uid="{89A3B0F3-CC08-48A4-9B8A-F14348DEE5EC}"/>
    <cellStyle name="20% - Cor3 4 4 4" xfId="32634" xr:uid="{5E85BE41-31E4-41DC-9FF8-A48C1C811727}"/>
    <cellStyle name="20% - Cor3 4 4 4 2" xfId="46501" xr:uid="{63AFCA66-2254-4182-A073-217A231C4EA0}"/>
    <cellStyle name="20% - Cor3 4 4 5" xfId="20530" xr:uid="{D4B4F190-364C-4CC4-859C-F1CF0379FD8B}"/>
    <cellStyle name="20% - Cor3 4 4 6" xfId="34595" xr:uid="{028DE3D7-E668-4E71-AB19-4C9B9A298BAF}"/>
    <cellStyle name="20% - Cor3 4 5" xfId="4109" xr:uid="{00000000-0005-0000-0000-000027020000}"/>
    <cellStyle name="20% - Cor3 4 5 2" xfId="8509" xr:uid="{00000000-0005-0000-0000-000027020000}"/>
    <cellStyle name="20% - Cor3 4 5 2 2" xfId="17331" xr:uid="{00000000-0005-0000-0000-000027020000}"/>
    <cellStyle name="20% - Cor3 4 5 2 3" xfId="26710" xr:uid="{55669D87-BFF2-4F92-A91B-BD71E1ACF8C5}"/>
    <cellStyle name="20% - Cor3 4 5 2 4" xfId="40666" xr:uid="{E02CA125-84E0-4636-936A-179988162715}"/>
    <cellStyle name="20% - Cor3 4 5 3" xfId="12978" xr:uid="{00000000-0005-0000-0000-000027020000}"/>
    <cellStyle name="20% - Cor3 4 5 4" xfId="22452" xr:uid="{C2E9CAE4-184B-4BAC-A774-E96FB0730C9E}"/>
    <cellStyle name="20% - Cor3 4 5 5" xfId="36423" xr:uid="{5FA932F3-CC9D-4D0B-AFA4-E1B8E8A9F8F4}"/>
    <cellStyle name="20% - Cor3 4 6" xfId="28584" xr:uid="{EEF51F63-4993-4A30-B8E6-4F74A7FAA0E2}"/>
    <cellStyle name="20% - Cor3 4 6 2" xfId="42494" xr:uid="{21C90B86-C350-46AC-B8F4-8FDE3FCEBA7A}"/>
    <cellStyle name="20% - Cor3 4 7" xfId="31214" xr:uid="{380224DB-F597-41DA-A47C-E7241184EB50}"/>
    <cellStyle name="20% - Cor3 4 7 2" xfId="45079" xr:uid="{57176EA0-31EC-4B6E-9FCF-14F517760B84}"/>
    <cellStyle name="20% - Cor3 40" xfId="2306" xr:uid="{00000000-0005-0000-0000-0000C7000000}"/>
    <cellStyle name="20% - Cor3 40 2" xfId="4362" xr:uid="{00000000-0005-0000-0000-0000C7000000}"/>
    <cellStyle name="20% - Cor3 40 2 2" xfId="8762" xr:uid="{00000000-0005-0000-0000-0000C7000000}"/>
    <cellStyle name="20% - Cor3 40 2 2 2" xfId="17584" xr:uid="{00000000-0005-0000-0000-0000C7000000}"/>
    <cellStyle name="20% - Cor3 40 2 2 3" xfId="26962" xr:uid="{137B9B64-FA8E-43DA-BABE-392F5F593DDD}"/>
    <cellStyle name="20% - Cor3 40 2 2 4" xfId="40918" xr:uid="{181D2A5F-D33C-4B3A-A903-808C24CA1BCE}"/>
    <cellStyle name="20% - Cor3 40 2 3" xfId="13231" xr:uid="{00000000-0005-0000-0000-0000C7000000}"/>
    <cellStyle name="20% - Cor3 40 2 3 2" xfId="30044" xr:uid="{48FB5A04-ED9F-4524-A686-1A2DB4A470CF}"/>
    <cellStyle name="20% - Cor3 40 2 3 3" xfId="43918" xr:uid="{EF36F450-5297-4670-8F60-98D9BC4D4613}"/>
    <cellStyle name="20% - Cor3 40 2 4" xfId="32636" xr:uid="{18041028-5CCC-431E-97D5-BA3FFDCD7AE6}"/>
    <cellStyle name="20% - Cor3 40 2 4 2" xfId="46503" xr:uid="{6B6FA20E-28F4-4379-8F80-A91E1ADBBCF8}"/>
    <cellStyle name="20% - Cor3 40 2 5" xfId="22704" xr:uid="{3B192858-FAC6-4ABF-8551-F6C49208492B}"/>
    <cellStyle name="20% - Cor3 40 2 6" xfId="36675" xr:uid="{5222EF8C-F051-4508-8ADA-1712908D6529}"/>
    <cellStyle name="20% - Cor3 40 3" xfId="6873" xr:uid="{00000000-0005-0000-0000-0000C7000000}"/>
    <cellStyle name="20% - Cor3 40 3 2" xfId="15699" xr:uid="{00000000-0005-0000-0000-0000C7000000}"/>
    <cellStyle name="20% - Cor3 40 3 3" xfId="25125" xr:uid="{D9448E04-AF31-4699-A42C-5C378E251943}"/>
    <cellStyle name="20% - Cor3 40 3 4" xfId="39077" xr:uid="{EE8D41FA-83DE-4C27-BBCA-125C7CE0F692}"/>
    <cellStyle name="20% - Cor3 40 4" xfId="11337" xr:uid="{00000000-0005-0000-0000-0000C7000000}"/>
    <cellStyle name="20% - Cor3 40 4 2" xfId="28856" xr:uid="{C365C5EA-F307-4BF7-92A7-EC138BF3FA6A}"/>
    <cellStyle name="20% - Cor3 40 4 3" xfId="42737" xr:uid="{5F1ECA25-8DF1-439B-9485-C56E303C69AA}"/>
    <cellStyle name="20% - Cor3 40 5" xfId="31458" xr:uid="{517215DC-BE96-4387-B4DC-FAC56295DE36}"/>
    <cellStyle name="20% - Cor3 40 5 2" xfId="45325" xr:uid="{296CA81A-9030-4DFE-B91B-F8BA54DDCB8C}"/>
    <cellStyle name="20% - Cor3 40 6" xfId="20806" xr:uid="{0F69E29B-29BB-479F-88E8-853C6EE2E2DC}"/>
    <cellStyle name="20% - Cor3 40 7" xfId="34840" xr:uid="{8053184F-408C-46AB-AB4F-B97A1F17C43D}"/>
    <cellStyle name="20% - Cor3 41" xfId="2307" xr:uid="{00000000-0005-0000-0000-0000C8000000}"/>
    <cellStyle name="20% - Cor3 41 2" xfId="4363" xr:uid="{00000000-0005-0000-0000-0000C8000000}"/>
    <cellStyle name="20% - Cor3 41 2 2" xfId="8763" xr:uid="{00000000-0005-0000-0000-0000C8000000}"/>
    <cellStyle name="20% - Cor3 41 2 2 2" xfId="17585" xr:uid="{00000000-0005-0000-0000-0000C8000000}"/>
    <cellStyle name="20% - Cor3 41 2 2 3" xfId="26963" xr:uid="{251CF7FB-A3B5-424C-9BD9-5972E3147EE5}"/>
    <cellStyle name="20% - Cor3 41 2 2 4" xfId="40919" xr:uid="{AC6E446F-4BA1-4A35-A9D7-19EF7DC2BAAA}"/>
    <cellStyle name="20% - Cor3 41 2 3" xfId="13232" xr:uid="{00000000-0005-0000-0000-0000C8000000}"/>
    <cellStyle name="20% - Cor3 41 2 3 2" xfId="30045" xr:uid="{FF842BDF-C5C4-4B57-B6A5-D2E9F2E98EA8}"/>
    <cellStyle name="20% - Cor3 41 2 3 3" xfId="43919" xr:uid="{53F20958-722F-4279-B64F-42546F009EF5}"/>
    <cellStyle name="20% - Cor3 41 2 4" xfId="32637" xr:uid="{469EB3E0-6685-4C8B-82AC-6BA33B8BB42D}"/>
    <cellStyle name="20% - Cor3 41 2 4 2" xfId="46504" xr:uid="{888DD5CE-B27B-406E-B4BD-8E85DADC804F}"/>
    <cellStyle name="20% - Cor3 41 2 5" xfId="22705" xr:uid="{F337F4F0-7058-4182-A92E-9AED2E662229}"/>
    <cellStyle name="20% - Cor3 41 2 6" xfId="36676" xr:uid="{6E3F81C2-F4E3-488D-8BDA-80FA27FA7615}"/>
    <cellStyle name="20% - Cor3 41 3" xfId="6874" xr:uid="{00000000-0005-0000-0000-0000C8000000}"/>
    <cellStyle name="20% - Cor3 41 3 2" xfId="15700" xr:uid="{00000000-0005-0000-0000-0000C8000000}"/>
    <cellStyle name="20% - Cor3 41 3 3" xfId="25126" xr:uid="{59DA59F6-DC12-43C9-9FE3-E555686B9C9A}"/>
    <cellStyle name="20% - Cor3 41 3 4" xfId="39078" xr:uid="{19A88068-E55C-4A68-A01D-ED694A8FB878}"/>
    <cellStyle name="20% - Cor3 41 4" xfId="11338" xr:uid="{00000000-0005-0000-0000-0000C8000000}"/>
    <cellStyle name="20% - Cor3 41 4 2" xfId="28857" xr:uid="{9A1AEB09-339B-4E53-948C-CFC1F029C197}"/>
    <cellStyle name="20% - Cor3 41 4 3" xfId="42738" xr:uid="{C85E8337-2A17-4A4F-8301-D5CD6F8B83CE}"/>
    <cellStyle name="20% - Cor3 41 5" xfId="31459" xr:uid="{13CA0879-798F-468C-8C63-0AB8F79F820D}"/>
    <cellStyle name="20% - Cor3 41 5 2" xfId="45326" xr:uid="{EFCFCA31-738E-435A-B58C-23BF036DFF6B}"/>
    <cellStyle name="20% - Cor3 41 6" xfId="20807" xr:uid="{6FEFEDD3-3CA7-48D2-AE54-AC97F63B7CBE}"/>
    <cellStyle name="20% - Cor3 41 7" xfId="34841" xr:uid="{43AAF041-C6AB-4AA2-8580-2FCE667DA01A}"/>
    <cellStyle name="20% - Cor3 42" xfId="2308" xr:uid="{00000000-0005-0000-0000-0000C9000000}"/>
    <cellStyle name="20% - Cor3 42 2" xfId="4364" xr:uid="{00000000-0005-0000-0000-0000C9000000}"/>
    <cellStyle name="20% - Cor3 42 2 2" xfId="8764" xr:uid="{00000000-0005-0000-0000-0000C9000000}"/>
    <cellStyle name="20% - Cor3 42 2 2 2" xfId="17586" xr:uid="{00000000-0005-0000-0000-0000C9000000}"/>
    <cellStyle name="20% - Cor3 42 2 2 3" xfId="26964" xr:uid="{7DCE163C-F64A-4027-98FC-8BDC3CB61A06}"/>
    <cellStyle name="20% - Cor3 42 2 2 4" xfId="40920" xr:uid="{3F828871-2AB2-4240-971F-05E72B0CA3D0}"/>
    <cellStyle name="20% - Cor3 42 2 3" xfId="13233" xr:uid="{00000000-0005-0000-0000-0000C9000000}"/>
    <cellStyle name="20% - Cor3 42 2 3 2" xfId="30046" xr:uid="{174ACE9E-9EB6-4087-93EE-EF33A6C2B92F}"/>
    <cellStyle name="20% - Cor3 42 2 3 3" xfId="43920" xr:uid="{4CF6661F-AC3C-4329-8ED0-4882CEF81D37}"/>
    <cellStyle name="20% - Cor3 42 2 4" xfId="32638" xr:uid="{783763AC-DD79-49BA-B1D0-F6138EB929B5}"/>
    <cellStyle name="20% - Cor3 42 2 4 2" xfId="46505" xr:uid="{728A0D32-0600-4357-876E-4E110122A2BE}"/>
    <cellStyle name="20% - Cor3 42 2 5" xfId="22706" xr:uid="{831F5F8F-6EDA-4D93-ACC7-CE9D421EFD3D}"/>
    <cellStyle name="20% - Cor3 42 2 6" xfId="36677" xr:uid="{91F661A7-4DC9-419C-B306-935A90C4F185}"/>
    <cellStyle name="20% - Cor3 42 3" xfId="6875" xr:uid="{00000000-0005-0000-0000-0000C9000000}"/>
    <cellStyle name="20% - Cor3 42 3 2" xfId="15701" xr:uid="{00000000-0005-0000-0000-0000C9000000}"/>
    <cellStyle name="20% - Cor3 42 3 3" xfId="25127" xr:uid="{CA0581FB-953B-4E9D-BFE7-495AA8AB8B75}"/>
    <cellStyle name="20% - Cor3 42 3 4" xfId="39079" xr:uid="{9BE70416-35CD-4E1B-BE6F-869D26402942}"/>
    <cellStyle name="20% - Cor3 42 4" xfId="11339" xr:uid="{00000000-0005-0000-0000-0000C9000000}"/>
    <cellStyle name="20% - Cor3 42 4 2" xfId="28858" xr:uid="{0E90C0D2-B452-4CCB-849B-5337C147067E}"/>
    <cellStyle name="20% - Cor3 42 4 3" xfId="42739" xr:uid="{5C0D7553-CB87-4F8D-A25A-B86CD5196776}"/>
    <cellStyle name="20% - Cor3 42 5" xfId="31460" xr:uid="{1ED90A58-3C00-47FC-8907-8E77303D753A}"/>
    <cellStyle name="20% - Cor3 42 5 2" xfId="45327" xr:uid="{6B5B887B-3180-4925-AEA9-85536A2161A4}"/>
    <cellStyle name="20% - Cor3 42 6" xfId="20808" xr:uid="{42FBEE4E-23F9-44FB-A5F2-BAB85BFA6CC3}"/>
    <cellStyle name="20% - Cor3 42 7" xfId="34842" xr:uid="{197307F7-3A26-4FE7-A869-106B4C814AB5}"/>
    <cellStyle name="20% - Cor3 43" xfId="2309" xr:uid="{00000000-0005-0000-0000-0000CA000000}"/>
    <cellStyle name="20% - Cor3 43 2" xfId="4365" xr:uid="{00000000-0005-0000-0000-0000CA000000}"/>
    <cellStyle name="20% - Cor3 43 2 2" xfId="8765" xr:uid="{00000000-0005-0000-0000-0000CA000000}"/>
    <cellStyle name="20% - Cor3 43 2 2 2" xfId="17587" xr:uid="{00000000-0005-0000-0000-0000CA000000}"/>
    <cellStyle name="20% - Cor3 43 2 2 3" xfId="26965" xr:uid="{C4FA0E8E-B683-460F-9640-6270C01F5197}"/>
    <cellStyle name="20% - Cor3 43 2 2 4" xfId="40921" xr:uid="{5C82EC6E-2ED5-413F-AD77-35519237170A}"/>
    <cellStyle name="20% - Cor3 43 2 3" xfId="13234" xr:uid="{00000000-0005-0000-0000-0000CA000000}"/>
    <cellStyle name="20% - Cor3 43 2 3 2" xfId="30047" xr:uid="{DEB35470-1F9A-480D-BA9F-AF7E31E92CD7}"/>
    <cellStyle name="20% - Cor3 43 2 3 3" xfId="43921" xr:uid="{205A1E3F-FC70-4691-AAC5-DC20F6DB9AD1}"/>
    <cellStyle name="20% - Cor3 43 2 4" xfId="32639" xr:uid="{123D01FB-A4C8-4735-94BE-E95737EA44E2}"/>
    <cellStyle name="20% - Cor3 43 2 4 2" xfId="46506" xr:uid="{A97E6A7B-56C3-4D51-AD6C-9D84756DD30D}"/>
    <cellStyle name="20% - Cor3 43 2 5" xfId="22707" xr:uid="{AA8782A5-F377-40B5-8312-47FA8543F8D6}"/>
    <cellStyle name="20% - Cor3 43 2 6" xfId="36678" xr:uid="{26A02AB1-C250-4D9B-B3F2-2A5F1B094FCD}"/>
    <cellStyle name="20% - Cor3 43 3" xfId="6876" xr:uid="{00000000-0005-0000-0000-0000CA000000}"/>
    <cellStyle name="20% - Cor3 43 3 2" xfId="15702" xr:uid="{00000000-0005-0000-0000-0000CA000000}"/>
    <cellStyle name="20% - Cor3 43 3 3" xfId="25128" xr:uid="{E77D20AE-4DE3-4A57-AFF2-FD7796D54AD3}"/>
    <cellStyle name="20% - Cor3 43 3 4" xfId="39080" xr:uid="{48961DD8-9780-4AE4-A0E4-C3AD963E910E}"/>
    <cellStyle name="20% - Cor3 43 4" xfId="11340" xr:uid="{00000000-0005-0000-0000-0000CA000000}"/>
    <cellStyle name="20% - Cor3 43 4 2" xfId="28859" xr:uid="{7B32ABDB-5F36-4E0D-BDB4-3EE271DA6472}"/>
    <cellStyle name="20% - Cor3 43 4 3" xfId="42740" xr:uid="{6D29B96F-27F0-42BB-B54D-DAB1C06E2CEE}"/>
    <cellStyle name="20% - Cor3 43 5" xfId="31461" xr:uid="{D26DB4BE-2ED1-4989-837E-39155BEF5E43}"/>
    <cellStyle name="20% - Cor3 43 5 2" xfId="45328" xr:uid="{B6CDAA98-7EE0-41E8-B41E-F922EFA4E74A}"/>
    <cellStyle name="20% - Cor3 43 6" xfId="20809" xr:uid="{DB7DAA8B-BD14-4FB7-A8AD-18A03C42E754}"/>
    <cellStyle name="20% - Cor3 43 7" xfId="34843" xr:uid="{AACFC94C-1ACF-4969-9C0B-406EFF60B0B0}"/>
    <cellStyle name="20% - Cor3 44" xfId="2310" xr:uid="{00000000-0005-0000-0000-0000CB000000}"/>
    <cellStyle name="20% - Cor3 44 2" xfId="4366" xr:uid="{00000000-0005-0000-0000-0000CB000000}"/>
    <cellStyle name="20% - Cor3 44 2 2" xfId="8766" xr:uid="{00000000-0005-0000-0000-0000CB000000}"/>
    <cellStyle name="20% - Cor3 44 2 2 2" xfId="17588" xr:uid="{00000000-0005-0000-0000-0000CB000000}"/>
    <cellStyle name="20% - Cor3 44 2 2 3" xfId="26966" xr:uid="{A013D3A7-004F-4061-9398-74095E0B9E5B}"/>
    <cellStyle name="20% - Cor3 44 2 2 4" xfId="40922" xr:uid="{32030D02-213F-458E-8B85-2FD1515144EF}"/>
    <cellStyle name="20% - Cor3 44 2 3" xfId="13235" xr:uid="{00000000-0005-0000-0000-0000CB000000}"/>
    <cellStyle name="20% - Cor3 44 2 3 2" xfId="30048" xr:uid="{2BF11A15-986B-406E-85CF-B6C954D6FBB0}"/>
    <cellStyle name="20% - Cor3 44 2 3 3" xfId="43922" xr:uid="{C025D964-F0D0-4CDF-8E76-3362081EF555}"/>
    <cellStyle name="20% - Cor3 44 2 4" xfId="32640" xr:uid="{745F6891-A654-4B60-A1A1-13670103CB74}"/>
    <cellStyle name="20% - Cor3 44 2 4 2" xfId="46507" xr:uid="{BAAB6AC2-54CB-494B-80BB-DAD13AE97A54}"/>
    <cellStyle name="20% - Cor3 44 2 5" xfId="22708" xr:uid="{7EC38681-EF14-461E-B7C3-4308BFF7B960}"/>
    <cellStyle name="20% - Cor3 44 2 6" xfId="36679" xr:uid="{AD722722-FB06-4096-BE37-1219FDC16827}"/>
    <cellStyle name="20% - Cor3 44 3" xfId="6877" xr:uid="{00000000-0005-0000-0000-0000CB000000}"/>
    <cellStyle name="20% - Cor3 44 3 2" xfId="15703" xr:uid="{00000000-0005-0000-0000-0000CB000000}"/>
    <cellStyle name="20% - Cor3 44 3 3" xfId="25129" xr:uid="{597F9CC3-BA31-4D89-B400-56C93B608F41}"/>
    <cellStyle name="20% - Cor3 44 3 4" xfId="39081" xr:uid="{5A9683DF-7891-47A5-8FF3-E0D65455FB72}"/>
    <cellStyle name="20% - Cor3 44 4" xfId="11341" xr:uid="{00000000-0005-0000-0000-0000CB000000}"/>
    <cellStyle name="20% - Cor3 44 4 2" xfId="28860" xr:uid="{E1B6BED9-FC32-4377-AFD2-2B03E51142AD}"/>
    <cellStyle name="20% - Cor3 44 4 3" xfId="42741" xr:uid="{94F624CE-FBA1-492F-89D8-64E10EACF364}"/>
    <cellStyle name="20% - Cor3 44 5" xfId="31462" xr:uid="{2946F5AD-9BE6-4E01-AC7B-5EC854EC4C8F}"/>
    <cellStyle name="20% - Cor3 44 5 2" xfId="45329" xr:uid="{6BCFA862-27E2-49CB-8DB5-9A31E37E8F40}"/>
    <cellStyle name="20% - Cor3 44 6" xfId="20810" xr:uid="{BE269D2D-6A82-4DDC-9670-04E60AF5F0AA}"/>
    <cellStyle name="20% - Cor3 44 7" xfId="34844" xr:uid="{194F60AA-4DFD-4BCF-AB59-00C6717BD606}"/>
    <cellStyle name="20% - Cor3 45" xfId="2311" xr:uid="{00000000-0005-0000-0000-0000CC000000}"/>
    <cellStyle name="20% - Cor3 45 2" xfId="4367" xr:uid="{00000000-0005-0000-0000-0000CC000000}"/>
    <cellStyle name="20% - Cor3 45 2 2" xfId="8767" xr:uid="{00000000-0005-0000-0000-0000CC000000}"/>
    <cellStyle name="20% - Cor3 45 2 2 2" xfId="17589" xr:uid="{00000000-0005-0000-0000-0000CC000000}"/>
    <cellStyle name="20% - Cor3 45 2 2 3" xfId="26967" xr:uid="{E29D8751-B706-4C35-AA5A-0BC4D4CA9D3E}"/>
    <cellStyle name="20% - Cor3 45 2 2 4" xfId="40923" xr:uid="{36CEEF86-8EDE-48CA-92E0-EBEEE8A4E580}"/>
    <cellStyle name="20% - Cor3 45 2 3" xfId="13236" xr:uid="{00000000-0005-0000-0000-0000CC000000}"/>
    <cellStyle name="20% - Cor3 45 2 3 2" xfId="30049" xr:uid="{E73AE832-AB5E-43FD-9C1C-74AADE64B9C8}"/>
    <cellStyle name="20% - Cor3 45 2 3 3" xfId="43923" xr:uid="{DFE4E47A-DB56-4E26-A069-5462676ED48E}"/>
    <cellStyle name="20% - Cor3 45 2 4" xfId="32641" xr:uid="{E97DBC8A-76C2-4C42-88BA-AC8339B0E5AF}"/>
    <cellStyle name="20% - Cor3 45 2 4 2" xfId="46508" xr:uid="{55D8EBFF-8821-4405-A637-0D41C3384B61}"/>
    <cellStyle name="20% - Cor3 45 2 5" xfId="22709" xr:uid="{81190499-8F42-4531-B095-DBB3B40AAC06}"/>
    <cellStyle name="20% - Cor3 45 2 6" xfId="36680" xr:uid="{2BCA2D38-A48D-4F5B-8F1A-C86569006630}"/>
    <cellStyle name="20% - Cor3 45 3" xfId="6878" xr:uid="{00000000-0005-0000-0000-0000CC000000}"/>
    <cellStyle name="20% - Cor3 45 3 2" xfId="15704" xr:uid="{00000000-0005-0000-0000-0000CC000000}"/>
    <cellStyle name="20% - Cor3 45 3 3" xfId="25130" xr:uid="{93098886-68C6-4915-B69D-09482FC97978}"/>
    <cellStyle name="20% - Cor3 45 3 4" xfId="39082" xr:uid="{5E589014-F7E2-4EE2-8D8D-C403A9FD9C3F}"/>
    <cellStyle name="20% - Cor3 45 4" xfId="11342" xr:uid="{00000000-0005-0000-0000-0000CC000000}"/>
    <cellStyle name="20% - Cor3 45 4 2" xfId="28861" xr:uid="{AFED6A97-AE53-4ABA-A883-E3351A4DB2D7}"/>
    <cellStyle name="20% - Cor3 45 4 3" xfId="42742" xr:uid="{4D5821CA-237D-4011-9D79-87D2D014DAC5}"/>
    <cellStyle name="20% - Cor3 45 5" xfId="31463" xr:uid="{31BFE73F-CC99-4E02-85ED-3C85F71C53C9}"/>
    <cellStyle name="20% - Cor3 45 5 2" xfId="45330" xr:uid="{3816704C-EAA2-4AF9-847E-346C8BA60B54}"/>
    <cellStyle name="20% - Cor3 45 6" xfId="20811" xr:uid="{A490A7F5-6945-447A-B82A-AF47CCE2A067}"/>
    <cellStyle name="20% - Cor3 45 7" xfId="34845" xr:uid="{E729E572-6A4F-4E7D-BDEE-37FB0B94E36B}"/>
    <cellStyle name="20% - Cor3 46" xfId="2312" xr:uid="{00000000-0005-0000-0000-0000CD000000}"/>
    <cellStyle name="20% - Cor3 46 2" xfId="4368" xr:uid="{00000000-0005-0000-0000-0000CD000000}"/>
    <cellStyle name="20% - Cor3 46 2 2" xfId="8768" xr:uid="{00000000-0005-0000-0000-0000CD000000}"/>
    <cellStyle name="20% - Cor3 46 2 2 2" xfId="17590" xr:uid="{00000000-0005-0000-0000-0000CD000000}"/>
    <cellStyle name="20% - Cor3 46 2 2 3" xfId="26968" xr:uid="{AC4CCD40-3B8B-4734-A87A-50A6AA20D6D8}"/>
    <cellStyle name="20% - Cor3 46 2 2 4" xfId="40924" xr:uid="{A2364D3E-A9C6-47C0-BEEA-B436D4E8F4ED}"/>
    <cellStyle name="20% - Cor3 46 2 3" xfId="13237" xr:uid="{00000000-0005-0000-0000-0000CD000000}"/>
    <cellStyle name="20% - Cor3 46 2 3 2" xfId="30050" xr:uid="{DCB5319B-9313-45A8-9F54-F89DC5EE93DD}"/>
    <cellStyle name="20% - Cor3 46 2 3 3" xfId="43924" xr:uid="{7185D3E5-6928-4592-8267-A3431DB425A2}"/>
    <cellStyle name="20% - Cor3 46 2 4" xfId="32642" xr:uid="{6684EE8B-152D-4604-8A66-AD3332F50B9E}"/>
    <cellStyle name="20% - Cor3 46 2 4 2" xfId="46509" xr:uid="{FE3A41A8-239D-4141-AA9F-9856094705BF}"/>
    <cellStyle name="20% - Cor3 46 2 5" xfId="22710" xr:uid="{67F43462-86AD-4032-AA01-C274C3CD15DE}"/>
    <cellStyle name="20% - Cor3 46 2 6" xfId="36681" xr:uid="{CBD79610-005F-4435-B14B-493CD8B66B80}"/>
    <cellStyle name="20% - Cor3 46 3" xfId="6879" xr:uid="{00000000-0005-0000-0000-0000CD000000}"/>
    <cellStyle name="20% - Cor3 46 3 2" xfId="15705" xr:uid="{00000000-0005-0000-0000-0000CD000000}"/>
    <cellStyle name="20% - Cor3 46 3 3" xfId="25131" xr:uid="{37429C22-1BEF-4B57-BE48-C48B08EB742E}"/>
    <cellStyle name="20% - Cor3 46 3 4" xfId="39083" xr:uid="{F19BFF91-1130-477F-8BA6-D5543B143E67}"/>
    <cellStyle name="20% - Cor3 46 4" xfId="11343" xr:uid="{00000000-0005-0000-0000-0000CD000000}"/>
    <cellStyle name="20% - Cor3 46 4 2" xfId="28862" xr:uid="{ABD8A146-8269-4B24-9240-DA1EFEC59506}"/>
    <cellStyle name="20% - Cor3 46 4 3" xfId="42743" xr:uid="{E9DED27F-F12A-4F91-A8CD-F0F167765135}"/>
    <cellStyle name="20% - Cor3 46 5" xfId="31464" xr:uid="{C11AB1AE-8EDF-4F7F-8171-EAED5A064ED4}"/>
    <cellStyle name="20% - Cor3 46 5 2" xfId="45331" xr:uid="{EE894FC0-7934-4E30-8526-156760ED920C}"/>
    <cellStyle name="20% - Cor3 46 6" xfId="20812" xr:uid="{980D2A3C-AC17-4ECF-8BE7-3B0E8987017B}"/>
    <cellStyle name="20% - Cor3 46 7" xfId="34846" xr:uid="{38EAB2F7-C64D-47B7-A977-A20913BA0732}"/>
    <cellStyle name="20% - Cor3 47" xfId="2313" xr:uid="{00000000-0005-0000-0000-0000CE000000}"/>
    <cellStyle name="20% - Cor3 47 2" xfId="4369" xr:uid="{00000000-0005-0000-0000-0000CE000000}"/>
    <cellStyle name="20% - Cor3 47 2 2" xfId="8769" xr:uid="{00000000-0005-0000-0000-0000CE000000}"/>
    <cellStyle name="20% - Cor3 47 2 2 2" xfId="17591" xr:uid="{00000000-0005-0000-0000-0000CE000000}"/>
    <cellStyle name="20% - Cor3 47 2 2 3" xfId="26969" xr:uid="{43A3A5D5-EA17-4CF1-9092-54058724E700}"/>
    <cellStyle name="20% - Cor3 47 2 2 4" xfId="40925" xr:uid="{66C7D784-A695-4FBE-B13B-6B7236672EC2}"/>
    <cellStyle name="20% - Cor3 47 2 3" xfId="13238" xr:uid="{00000000-0005-0000-0000-0000CE000000}"/>
    <cellStyle name="20% - Cor3 47 2 3 2" xfId="30051" xr:uid="{3666E929-FAAE-4B1E-9CB2-71799F2D21EB}"/>
    <cellStyle name="20% - Cor3 47 2 3 3" xfId="43925" xr:uid="{92F052DF-DAB4-43DF-9311-E283A39DA348}"/>
    <cellStyle name="20% - Cor3 47 2 4" xfId="32643" xr:uid="{31565F07-B82F-4370-BC83-E178931FA579}"/>
    <cellStyle name="20% - Cor3 47 2 4 2" xfId="46510" xr:uid="{5429B667-3A82-4BEA-A563-31F7E1A26EF3}"/>
    <cellStyle name="20% - Cor3 47 2 5" xfId="22711" xr:uid="{B419D315-982C-4A2B-877B-5C6039F103E5}"/>
    <cellStyle name="20% - Cor3 47 2 6" xfId="36682" xr:uid="{21D20F53-FA26-4255-AB20-EF66285AE85E}"/>
    <cellStyle name="20% - Cor3 47 3" xfId="6880" xr:uid="{00000000-0005-0000-0000-0000CE000000}"/>
    <cellStyle name="20% - Cor3 47 3 2" xfId="15706" xr:uid="{00000000-0005-0000-0000-0000CE000000}"/>
    <cellStyle name="20% - Cor3 47 3 3" xfId="25132" xr:uid="{2D9259CD-637F-47FC-B5FE-EFA7F44C4327}"/>
    <cellStyle name="20% - Cor3 47 3 4" xfId="39084" xr:uid="{46BCD779-3EDF-44F1-B716-7DA65CCBB352}"/>
    <cellStyle name="20% - Cor3 47 4" xfId="11344" xr:uid="{00000000-0005-0000-0000-0000CE000000}"/>
    <cellStyle name="20% - Cor3 47 4 2" xfId="28863" xr:uid="{95AB98DB-4B7B-4104-9E27-63602EBB90AD}"/>
    <cellStyle name="20% - Cor3 47 4 3" xfId="42744" xr:uid="{D738135C-B9A1-465E-9DA4-79D36D1B6596}"/>
    <cellStyle name="20% - Cor3 47 5" xfId="31465" xr:uid="{18A5CEB2-898D-48EF-A025-A6E4C3F84513}"/>
    <cellStyle name="20% - Cor3 47 5 2" xfId="45332" xr:uid="{8E5EDC23-AA1D-4AF4-BA57-EAA06C82CB63}"/>
    <cellStyle name="20% - Cor3 47 6" xfId="20813" xr:uid="{EBC21AED-1BC4-40E2-B0B0-5F6BABEF78D4}"/>
    <cellStyle name="20% - Cor3 47 7" xfId="34847" xr:uid="{9E5DAF02-8CD7-4E82-ACC6-4C56D0849884}"/>
    <cellStyle name="20% - Cor3 48" xfId="2314" xr:uid="{00000000-0005-0000-0000-0000CF000000}"/>
    <cellStyle name="20% - Cor3 48 2" xfId="4370" xr:uid="{00000000-0005-0000-0000-0000CF000000}"/>
    <cellStyle name="20% - Cor3 48 2 2" xfId="8770" xr:uid="{00000000-0005-0000-0000-0000CF000000}"/>
    <cellStyle name="20% - Cor3 48 2 2 2" xfId="17592" xr:uid="{00000000-0005-0000-0000-0000CF000000}"/>
    <cellStyle name="20% - Cor3 48 2 2 3" xfId="26970" xr:uid="{4E01BCC8-A85F-409C-BD62-827CB2EF03C3}"/>
    <cellStyle name="20% - Cor3 48 2 2 4" xfId="40926" xr:uid="{A00EA55A-6FA0-4BE3-AAD6-10B4F6DA30E6}"/>
    <cellStyle name="20% - Cor3 48 2 3" xfId="13239" xr:uid="{00000000-0005-0000-0000-0000CF000000}"/>
    <cellStyle name="20% - Cor3 48 2 3 2" xfId="30052" xr:uid="{72D5CBEB-C6C3-4D36-92D8-F259D0996E19}"/>
    <cellStyle name="20% - Cor3 48 2 3 3" xfId="43926" xr:uid="{7ABA5D13-BBD0-4D4D-926E-412E2BCA99C1}"/>
    <cellStyle name="20% - Cor3 48 2 4" xfId="32644" xr:uid="{431D8393-14A0-425C-AE0B-DD4DCC7D651D}"/>
    <cellStyle name="20% - Cor3 48 2 4 2" xfId="46511" xr:uid="{8BEC7BA4-7B08-4CB5-A2D8-ECD08F1E120D}"/>
    <cellStyle name="20% - Cor3 48 2 5" xfId="22712" xr:uid="{CDC94F07-1BF5-4C0F-97D4-71297851271C}"/>
    <cellStyle name="20% - Cor3 48 2 6" xfId="36683" xr:uid="{E8B69591-84B0-459D-B676-1C854DB33A82}"/>
    <cellStyle name="20% - Cor3 48 3" xfId="6881" xr:uid="{00000000-0005-0000-0000-0000CF000000}"/>
    <cellStyle name="20% - Cor3 48 3 2" xfId="15707" xr:uid="{00000000-0005-0000-0000-0000CF000000}"/>
    <cellStyle name="20% - Cor3 48 3 3" xfId="25133" xr:uid="{1CC3FE1F-D234-42AF-9B92-40889360490E}"/>
    <cellStyle name="20% - Cor3 48 3 4" xfId="39085" xr:uid="{723B92E7-F6C4-4399-953B-1FBAE13A7633}"/>
    <cellStyle name="20% - Cor3 48 4" xfId="11345" xr:uid="{00000000-0005-0000-0000-0000CF000000}"/>
    <cellStyle name="20% - Cor3 48 4 2" xfId="28864" xr:uid="{B6D66370-19F4-4E7D-AF13-8B97C4B44ACF}"/>
    <cellStyle name="20% - Cor3 48 4 3" xfId="42745" xr:uid="{6D78A0F2-D2B1-4042-BC25-44E6F4E10C0D}"/>
    <cellStyle name="20% - Cor3 48 5" xfId="31466" xr:uid="{5396CA68-DE21-4EE0-9DFD-5C98C16B1C03}"/>
    <cellStyle name="20% - Cor3 48 5 2" xfId="45333" xr:uid="{BEC89911-2534-4E7F-BDAF-9005A07A6960}"/>
    <cellStyle name="20% - Cor3 48 6" xfId="20814" xr:uid="{45AE3FD2-1477-4653-A7AF-AFEEE902B72C}"/>
    <cellStyle name="20% - Cor3 48 7" xfId="34848" xr:uid="{7AA6399C-5460-4201-AD68-D340759CEF4F}"/>
    <cellStyle name="20% - Cor3 49" xfId="2315" xr:uid="{00000000-0005-0000-0000-0000D0000000}"/>
    <cellStyle name="20% - Cor3 49 2" xfId="4371" xr:uid="{00000000-0005-0000-0000-0000D0000000}"/>
    <cellStyle name="20% - Cor3 49 2 2" xfId="8771" xr:uid="{00000000-0005-0000-0000-0000D0000000}"/>
    <cellStyle name="20% - Cor3 49 2 2 2" xfId="17593" xr:uid="{00000000-0005-0000-0000-0000D0000000}"/>
    <cellStyle name="20% - Cor3 49 2 2 3" xfId="26971" xr:uid="{76176937-849D-4873-B925-FA90B6F17997}"/>
    <cellStyle name="20% - Cor3 49 2 2 4" xfId="40927" xr:uid="{DA5E89CF-E706-44DF-A7BD-905A300A38F0}"/>
    <cellStyle name="20% - Cor3 49 2 3" xfId="13240" xr:uid="{00000000-0005-0000-0000-0000D0000000}"/>
    <cellStyle name="20% - Cor3 49 2 3 2" xfId="30053" xr:uid="{49ABFF7A-0656-4CFF-8ECA-8D0FF355052D}"/>
    <cellStyle name="20% - Cor3 49 2 3 3" xfId="43927" xr:uid="{0B4ED1FA-3291-4400-8A9F-0821812EB4F8}"/>
    <cellStyle name="20% - Cor3 49 2 4" xfId="32645" xr:uid="{F99CC000-4E65-4CD5-88C2-799459BC18B9}"/>
    <cellStyle name="20% - Cor3 49 2 4 2" xfId="46512" xr:uid="{BEA9A0F9-74F4-44FA-80C9-43DCA4D2F8BB}"/>
    <cellStyle name="20% - Cor3 49 2 5" xfId="22713" xr:uid="{AE824A82-DA4D-4212-BF06-9682BB39927A}"/>
    <cellStyle name="20% - Cor3 49 2 6" xfId="36684" xr:uid="{61047C74-8A19-47E6-B279-5647FEA97B8E}"/>
    <cellStyle name="20% - Cor3 49 3" xfId="6882" xr:uid="{00000000-0005-0000-0000-0000D0000000}"/>
    <cellStyle name="20% - Cor3 49 3 2" xfId="15708" xr:uid="{00000000-0005-0000-0000-0000D0000000}"/>
    <cellStyle name="20% - Cor3 49 3 3" xfId="25134" xr:uid="{68200F58-7080-47AD-BB8F-E0DFE4CBA47B}"/>
    <cellStyle name="20% - Cor3 49 3 4" xfId="39086" xr:uid="{F56A392A-0054-4904-81E5-219CC2672917}"/>
    <cellStyle name="20% - Cor3 49 4" xfId="11346" xr:uid="{00000000-0005-0000-0000-0000D0000000}"/>
    <cellStyle name="20% - Cor3 49 4 2" xfId="28865" xr:uid="{42E4C2D1-6941-484A-8646-815E101BABDF}"/>
    <cellStyle name="20% - Cor3 49 4 3" xfId="42746" xr:uid="{61F09865-C6AE-43DB-9B01-2087F6E6DC15}"/>
    <cellStyle name="20% - Cor3 49 5" xfId="31467" xr:uid="{ABB6DF49-BB30-4171-BEB6-AFE1AE5977E5}"/>
    <cellStyle name="20% - Cor3 49 5 2" xfId="45334" xr:uid="{419265EC-05B7-400A-BD20-5F8610D0D282}"/>
    <cellStyle name="20% - Cor3 49 6" xfId="20815" xr:uid="{1CEA71E7-A223-45BB-A78B-7E39E99C3E5B}"/>
    <cellStyle name="20% - Cor3 49 7" xfId="34849" xr:uid="{A34922FA-EAD9-4A6C-A9D4-283CA3A103F8}"/>
    <cellStyle name="20% - Cor3 5" xfId="2032" xr:uid="{00000000-0005-0000-0000-000051020000}"/>
    <cellStyle name="20% - Cor3 5 2" xfId="2317" xr:uid="{00000000-0005-0000-0000-0000D2000000}"/>
    <cellStyle name="20% - Cor3 5 2 2" xfId="4373" xr:uid="{00000000-0005-0000-0000-0000D2000000}"/>
    <cellStyle name="20% - Cor3 5 2 2 2" xfId="8773" xr:uid="{00000000-0005-0000-0000-0000D2000000}"/>
    <cellStyle name="20% - Cor3 5 2 2 2 2" xfId="17595" xr:uid="{00000000-0005-0000-0000-0000D2000000}"/>
    <cellStyle name="20% - Cor3 5 2 2 2 3" xfId="26973" xr:uid="{084B86FE-90D1-4B0A-B72E-A9B3859661CD}"/>
    <cellStyle name="20% - Cor3 5 2 2 2 4" xfId="40929" xr:uid="{4CD481C5-03AF-444B-B8F8-8043A30E7150}"/>
    <cellStyle name="20% - Cor3 5 2 2 3" xfId="13242" xr:uid="{00000000-0005-0000-0000-0000D2000000}"/>
    <cellStyle name="20% - Cor3 5 2 2 3 2" xfId="30055" xr:uid="{6C533950-1D3C-4ADA-8573-0F61E9FB2FFC}"/>
    <cellStyle name="20% - Cor3 5 2 2 3 3" xfId="43929" xr:uid="{B78B0345-57E1-41E6-AFDE-9D257CA3C09B}"/>
    <cellStyle name="20% - Cor3 5 2 2 4" xfId="32647" xr:uid="{8411AD1C-0D76-470E-A2D9-F23D4BDF0FF5}"/>
    <cellStyle name="20% - Cor3 5 2 2 4 2" xfId="46514" xr:uid="{95428652-0F1F-4017-94E1-2774DFF4EFF0}"/>
    <cellStyle name="20% - Cor3 5 2 2 5" xfId="22715" xr:uid="{61A52C58-40B1-4B5D-8DCE-ADE1C64456F3}"/>
    <cellStyle name="20% - Cor3 5 2 2 6" xfId="36686" xr:uid="{9A2AF48A-CAD4-4037-A5A0-F3BA4630DBF7}"/>
    <cellStyle name="20% - Cor3 5 2 3" xfId="6884" xr:uid="{00000000-0005-0000-0000-0000D2000000}"/>
    <cellStyle name="20% - Cor3 5 2 3 2" xfId="15710" xr:uid="{00000000-0005-0000-0000-0000D2000000}"/>
    <cellStyle name="20% - Cor3 5 2 3 3" xfId="25136" xr:uid="{14091F09-3A0B-41EA-B6F1-47475FAAF648}"/>
    <cellStyle name="20% - Cor3 5 2 3 4" xfId="39088" xr:uid="{0E82D1C7-5C1D-4DDF-8F39-7D35889249E6}"/>
    <cellStyle name="20% - Cor3 5 2 4" xfId="11348" xr:uid="{00000000-0005-0000-0000-0000D2000000}"/>
    <cellStyle name="20% - Cor3 5 2 4 2" xfId="28867" xr:uid="{4896CD9E-D980-426C-AEB0-5D743E42563E}"/>
    <cellStyle name="20% - Cor3 5 2 4 3" xfId="42748" xr:uid="{8954ADF2-837F-46D2-A724-BCDAD37F1024}"/>
    <cellStyle name="20% - Cor3 5 2 5" xfId="31469" xr:uid="{DCCFED23-DE05-4CDD-ACDE-D38311AF5D10}"/>
    <cellStyle name="20% - Cor3 5 2 5 2" xfId="45336" xr:uid="{F5E269BF-C848-490B-8CD7-C4317E659CEC}"/>
    <cellStyle name="20% - Cor3 5 2 6" xfId="20817" xr:uid="{90D8237F-E6CC-42C1-93B6-4E941DBC91E2}"/>
    <cellStyle name="20% - Cor3 5 2 7" xfId="34851" xr:uid="{756BEF4B-7776-4345-8CE2-8E9D7F4D9465}"/>
    <cellStyle name="20% - Cor3 5 3" xfId="2316" xr:uid="{00000000-0005-0000-0000-0000D1000000}"/>
    <cellStyle name="20% - Cor3 5 3 2" xfId="4372" xr:uid="{00000000-0005-0000-0000-0000D1000000}"/>
    <cellStyle name="20% - Cor3 5 3 2 2" xfId="8772" xr:uid="{00000000-0005-0000-0000-0000D1000000}"/>
    <cellStyle name="20% - Cor3 5 3 2 2 2" xfId="17594" xr:uid="{00000000-0005-0000-0000-0000D1000000}"/>
    <cellStyle name="20% - Cor3 5 3 2 2 3" xfId="26972" xr:uid="{9525D4A2-66B9-47D4-9482-A14513A376FD}"/>
    <cellStyle name="20% - Cor3 5 3 2 2 4" xfId="40928" xr:uid="{F780EBB8-3F4B-42BB-BACE-5BC9099A3823}"/>
    <cellStyle name="20% - Cor3 5 3 2 3" xfId="13241" xr:uid="{00000000-0005-0000-0000-0000D1000000}"/>
    <cellStyle name="20% - Cor3 5 3 2 4" xfId="22714" xr:uid="{6D739B93-D8ED-48CA-BEDC-747120A13731}"/>
    <cellStyle name="20% - Cor3 5 3 2 5" xfId="36685" xr:uid="{24E83F00-D5CD-4CC7-9A37-C17DAB4A52DE}"/>
    <cellStyle name="20% - Cor3 5 3 3" xfId="6883" xr:uid="{00000000-0005-0000-0000-0000D1000000}"/>
    <cellStyle name="20% - Cor3 5 3 3 2" xfId="15709" xr:uid="{00000000-0005-0000-0000-0000D1000000}"/>
    <cellStyle name="20% - Cor3 5 3 3 3" xfId="25135" xr:uid="{C64DCDC2-7C2C-48E7-B98C-5D96123A96B8}"/>
    <cellStyle name="20% - Cor3 5 3 3 4" xfId="39087" xr:uid="{8504DBF5-E92E-4370-B582-A88269E7249B}"/>
    <cellStyle name="20% - Cor3 5 3 4" xfId="11347" xr:uid="{00000000-0005-0000-0000-0000D1000000}"/>
    <cellStyle name="20% - Cor3 5 3 4 2" xfId="28866" xr:uid="{39156298-EF00-4E77-A9E7-ED5DD23B8902}"/>
    <cellStyle name="20% - Cor3 5 3 4 3" xfId="42747" xr:uid="{EBA01442-36EF-4502-AD25-0D4B73173F3B}"/>
    <cellStyle name="20% - Cor3 5 3 5" xfId="31468" xr:uid="{8D3A84E6-CC29-4CA0-B55D-1B176D8FC156}"/>
    <cellStyle name="20% - Cor3 5 3 5 2" xfId="45335" xr:uid="{2CE3E7C4-A9C8-48B9-8741-AAC04A074306}"/>
    <cellStyle name="20% - Cor3 5 3 6" xfId="20816" xr:uid="{47E20883-88EF-401D-83C6-126E725CA7B1}"/>
    <cellStyle name="20% - Cor3 5 3 7" xfId="34850" xr:uid="{8944BBA6-CC7E-42E1-AF9B-404360E7F93A}"/>
    <cellStyle name="20% - Cor3 5 4" xfId="4130" xr:uid="{00000000-0005-0000-0000-000051020000}"/>
    <cellStyle name="20% - Cor3 5 4 2" xfId="8530" xr:uid="{00000000-0005-0000-0000-000051020000}"/>
    <cellStyle name="20% - Cor3 5 4 2 2" xfId="17352" xr:uid="{00000000-0005-0000-0000-000051020000}"/>
    <cellStyle name="20% - Cor3 5 4 2 3" xfId="26730" xr:uid="{54FAD875-B994-4EDD-9034-67E17953DFAF}"/>
    <cellStyle name="20% - Cor3 5 4 2 4" xfId="40686" xr:uid="{728D3DBC-ADDA-42A5-ADC9-E90B00EAFA06}"/>
    <cellStyle name="20% - Cor3 5 4 3" xfId="12999" xr:uid="{00000000-0005-0000-0000-000051020000}"/>
    <cellStyle name="20% - Cor3 5 4 3 2" xfId="30054" xr:uid="{19815AE1-8560-432A-B04B-023F65439FDB}"/>
    <cellStyle name="20% - Cor3 5 4 3 3" xfId="43928" xr:uid="{AAF4F9E7-EBB6-46FA-ADB2-A4E7240AEAD4}"/>
    <cellStyle name="20% - Cor3 5 4 4" xfId="32646" xr:uid="{5D2BF2F3-38C3-432D-9C67-BA4D5EF1717B}"/>
    <cellStyle name="20% - Cor3 5 4 4 2" xfId="46513" xr:uid="{CDB553E2-A653-424B-B26E-AE1B8D1003D8}"/>
    <cellStyle name="20% - Cor3 5 4 5" xfId="22472" xr:uid="{C744AB93-DD77-41BA-A9E2-3961D30901D6}"/>
    <cellStyle name="20% - Cor3 5 4 6" xfId="36443" xr:uid="{CBC7CCC2-8F3B-4BF5-ACE0-AEC2898CF835}"/>
    <cellStyle name="20% - Cor3 5 5" xfId="6646" xr:uid="{00000000-0005-0000-0000-000051020000}"/>
    <cellStyle name="20% - Cor3 5 5 2" xfId="15474" xr:uid="{00000000-0005-0000-0000-000051020000}"/>
    <cellStyle name="20% - Cor3 5 5 3" xfId="24898" xr:uid="{51748A5E-AB56-4520-B3A8-EFB93D2401FB}"/>
    <cellStyle name="20% - Cor3 5 5 4" xfId="38852" xr:uid="{EDB5F50E-9896-49F4-AAAC-62A8DEC0094C}"/>
    <cellStyle name="20% - Cor3 5 6" xfId="11106" xr:uid="{00000000-0005-0000-0000-000051020000}"/>
    <cellStyle name="20% - Cor3 5 6 2" xfId="28606" xr:uid="{9E9A17DF-77D8-4971-A41E-217F68BFD2C7}"/>
    <cellStyle name="20% - Cor3 5 6 3" xfId="42513" xr:uid="{96707C31-8BBA-4305-BA26-2655A40D9806}"/>
    <cellStyle name="20% - Cor3 5 7" xfId="31234" xr:uid="{A0C2A276-5408-473F-AE02-929F154EEAD7}"/>
    <cellStyle name="20% - Cor3 5 7 2" xfId="45101" xr:uid="{A9B50228-175F-4334-A174-49AAD064391A}"/>
    <cellStyle name="20% - Cor3 5 8" xfId="20553" xr:uid="{E58FA1E6-9CE3-4A06-A573-F9557131EE15}"/>
    <cellStyle name="20% - Cor3 5 9" xfId="34615" xr:uid="{1D9AC95C-538E-4292-8F43-50C281C80763}"/>
    <cellStyle name="20% - Cor3 50" xfId="2318" xr:uid="{00000000-0005-0000-0000-0000D3000000}"/>
    <cellStyle name="20% - Cor3 50 2" xfId="4374" xr:uid="{00000000-0005-0000-0000-0000D3000000}"/>
    <cellStyle name="20% - Cor3 50 2 2" xfId="8774" xr:uid="{00000000-0005-0000-0000-0000D3000000}"/>
    <cellStyle name="20% - Cor3 50 2 2 2" xfId="17596" xr:uid="{00000000-0005-0000-0000-0000D3000000}"/>
    <cellStyle name="20% - Cor3 50 2 2 3" xfId="26974" xr:uid="{8F0E1FE1-1C6A-4C0B-8D51-F4078DC3A2B4}"/>
    <cellStyle name="20% - Cor3 50 2 2 4" xfId="40930" xr:uid="{6BC2C026-5F90-4F03-80A9-1848849CC2DE}"/>
    <cellStyle name="20% - Cor3 50 2 3" xfId="13243" xr:uid="{00000000-0005-0000-0000-0000D3000000}"/>
    <cellStyle name="20% - Cor3 50 2 3 2" xfId="30056" xr:uid="{023905C8-6D4B-411F-BEA5-73F559F4AFBE}"/>
    <cellStyle name="20% - Cor3 50 2 3 3" xfId="43930" xr:uid="{CFC5E061-C8C7-406C-BBBA-BCC997110014}"/>
    <cellStyle name="20% - Cor3 50 2 4" xfId="32648" xr:uid="{307AF151-70B8-474E-970A-13613B536E90}"/>
    <cellStyle name="20% - Cor3 50 2 4 2" xfId="46515" xr:uid="{02A4C943-7C35-4A0A-AF6D-B23F2EC2699C}"/>
    <cellStyle name="20% - Cor3 50 2 5" xfId="22716" xr:uid="{1730D90C-77AC-47C6-9957-070B4BCD0E65}"/>
    <cellStyle name="20% - Cor3 50 2 6" xfId="36687" xr:uid="{BFFD8754-55DF-4523-8BA7-0E5A4935A4DE}"/>
    <cellStyle name="20% - Cor3 50 3" xfId="6885" xr:uid="{00000000-0005-0000-0000-0000D3000000}"/>
    <cellStyle name="20% - Cor3 50 3 2" xfId="15711" xr:uid="{00000000-0005-0000-0000-0000D3000000}"/>
    <cellStyle name="20% - Cor3 50 3 3" xfId="25137" xr:uid="{8D95344F-1CF7-4A23-8F44-58D87C236CCD}"/>
    <cellStyle name="20% - Cor3 50 3 4" xfId="39089" xr:uid="{54C39DC1-C061-4256-9449-35635087F097}"/>
    <cellStyle name="20% - Cor3 50 4" xfId="11349" xr:uid="{00000000-0005-0000-0000-0000D3000000}"/>
    <cellStyle name="20% - Cor3 50 4 2" xfId="28868" xr:uid="{87C9F980-9950-45ED-8B19-E6453A5F16BC}"/>
    <cellStyle name="20% - Cor3 50 4 3" xfId="42749" xr:uid="{76D02462-163D-4EE4-B48E-5F3C84A3F16F}"/>
    <cellStyle name="20% - Cor3 50 5" xfId="31470" xr:uid="{E08CA9C2-145B-4B44-83B7-14EAF2EC0F76}"/>
    <cellStyle name="20% - Cor3 50 5 2" xfId="45337" xr:uid="{8B2A9FF6-BA89-405F-AFBA-5F0FDF068977}"/>
    <cellStyle name="20% - Cor3 50 6" xfId="20818" xr:uid="{76A55A1D-093D-4F8C-A384-C26D1C0CF61B}"/>
    <cellStyle name="20% - Cor3 50 7" xfId="34852" xr:uid="{B5D748C7-85F8-4AEA-AB3D-E0DFEF8E80BC}"/>
    <cellStyle name="20% - Cor3 51" xfId="2319" xr:uid="{00000000-0005-0000-0000-0000D4000000}"/>
    <cellStyle name="20% - Cor3 51 2" xfId="4375" xr:uid="{00000000-0005-0000-0000-0000D4000000}"/>
    <cellStyle name="20% - Cor3 51 2 2" xfId="8775" xr:uid="{00000000-0005-0000-0000-0000D4000000}"/>
    <cellStyle name="20% - Cor3 51 2 2 2" xfId="17597" xr:uid="{00000000-0005-0000-0000-0000D4000000}"/>
    <cellStyle name="20% - Cor3 51 2 2 3" xfId="26975" xr:uid="{C9BC604E-1739-4877-8CE8-85462EC39EF5}"/>
    <cellStyle name="20% - Cor3 51 2 2 4" xfId="40931" xr:uid="{018676ED-9948-41BC-96E7-1A38BE0847A5}"/>
    <cellStyle name="20% - Cor3 51 2 3" xfId="13244" xr:uid="{00000000-0005-0000-0000-0000D4000000}"/>
    <cellStyle name="20% - Cor3 51 2 3 2" xfId="30057" xr:uid="{65C92D4D-CC38-4C01-989A-4DBF4BC9B4B6}"/>
    <cellStyle name="20% - Cor3 51 2 3 3" xfId="43931" xr:uid="{865EAD64-9C48-49A1-B801-9A5553817A78}"/>
    <cellStyle name="20% - Cor3 51 2 4" xfId="32649" xr:uid="{E58110B0-F768-4CCA-85FB-540949A0D831}"/>
    <cellStyle name="20% - Cor3 51 2 4 2" xfId="46516" xr:uid="{64D9EF78-CE74-4FA1-839F-2C44436B1508}"/>
    <cellStyle name="20% - Cor3 51 2 5" xfId="22717" xr:uid="{BBC01C5B-52D1-4E6B-94CE-D4D7A47CFEF5}"/>
    <cellStyle name="20% - Cor3 51 2 6" xfId="36688" xr:uid="{3E6F3013-FA72-4E36-B5E7-EDC946D993F0}"/>
    <cellStyle name="20% - Cor3 51 3" xfId="6886" xr:uid="{00000000-0005-0000-0000-0000D4000000}"/>
    <cellStyle name="20% - Cor3 51 3 2" xfId="15712" xr:uid="{00000000-0005-0000-0000-0000D4000000}"/>
    <cellStyle name="20% - Cor3 51 3 3" xfId="25138" xr:uid="{3EE298A0-7B1F-40DB-94EA-82AE25544C8D}"/>
    <cellStyle name="20% - Cor3 51 3 4" xfId="39090" xr:uid="{A712067B-B158-47ED-BC03-3CCC3758B4F0}"/>
    <cellStyle name="20% - Cor3 51 4" xfId="11350" xr:uid="{00000000-0005-0000-0000-0000D4000000}"/>
    <cellStyle name="20% - Cor3 51 4 2" xfId="28869" xr:uid="{33D60426-98CA-416D-B3FC-DD23DF4E735F}"/>
    <cellStyle name="20% - Cor3 51 4 3" xfId="42750" xr:uid="{20B46BC6-1E3D-49C2-9EA6-2D0AD2D48705}"/>
    <cellStyle name="20% - Cor3 51 5" xfId="31471" xr:uid="{019E57B0-31EA-4199-AF4A-1C2C03AABC60}"/>
    <cellStyle name="20% - Cor3 51 5 2" xfId="45338" xr:uid="{829202F9-9A32-433F-BFB4-D4E187840DE3}"/>
    <cellStyle name="20% - Cor3 51 6" xfId="20819" xr:uid="{B8DB8571-248F-4759-B457-D68CE007FD04}"/>
    <cellStyle name="20% - Cor3 51 7" xfId="34853" xr:uid="{78B15A6C-19C8-4CA0-86DA-02D2E4675B31}"/>
    <cellStyle name="20% - Cor3 52" xfId="2320" xr:uid="{00000000-0005-0000-0000-0000D5000000}"/>
    <cellStyle name="20% - Cor3 52 2" xfId="4376" xr:uid="{00000000-0005-0000-0000-0000D5000000}"/>
    <cellStyle name="20% - Cor3 52 2 2" xfId="8776" xr:uid="{00000000-0005-0000-0000-0000D5000000}"/>
    <cellStyle name="20% - Cor3 52 2 2 2" xfId="17598" xr:uid="{00000000-0005-0000-0000-0000D5000000}"/>
    <cellStyle name="20% - Cor3 52 2 2 3" xfId="26976" xr:uid="{7B72B170-D212-4169-A2D2-8B34BD16CB01}"/>
    <cellStyle name="20% - Cor3 52 2 2 4" xfId="40932" xr:uid="{1736EDB4-9BF6-4220-AC9E-9CC8C4B4A67B}"/>
    <cellStyle name="20% - Cor3 52 2 3" xfId="13245" xr:uid="{00000000-0005-0000-0000-0000D5000000}"/>
    <cellStyle name="20% - Cor3 52 2 3 2" xfId="30058" xr:uid="{10731F62-D2CF-4B52-9363-79119E3AC53F}"/>
    <cellStyle name="20% - Cor3 52 2 3 3" xfId="43932" xr:uid="{52D41E3F-1C5A-4B8D-BE58-11295CB58FDD}"/>
    <cellStyle name="20% - Cor3 52 2 4" xfId="32650" xr:uid="{7688AE6B-0D54-481A-A616-A532C5F8DE72}"/>
    <cellStyle name="20% - Cor3 52 2 4 2" xfId="46517" xr:uid="{C0DB0C42-8A50-46B4-8F52-184D3BC93802}"/>
    <cellStyle name="20% - Cor3 52 2 5" xfId="22718" xr:uid="{C67E7F2A-1D03-4716-8AEE-ACB7DCA96AE1}"/>
    <cellStyle name="20% - Cor3 52 2 6" xfId="36689" xr:uid="{C900CC94-9D98-4BE0-AA73-4A66154B5163}"/>
    <cellStyle name="20% - Cor3 52 3" xfId="6887" xr:uid="{00000000-0005-0000-0000-0000D5000000}"/>
    <cellStyle name="20% - Cor3 52 3 2" xfId="15713" xr:uid="{00000000-0005-0000-0000-0000D5000000}"/>
    <cellStyle name="20% - Cor3 52 3 3" xfId="25139" xr:uid="{AC894D69-6192-49FE-8388-9384207C622C}"/>
    <cellStyle name="20% - Cor3 52 3 4" xfId="39091" xr:uid="{3A226309-B1F8-4842-89C7-9CC7EB1A40CD}"/>
    <cellStyle name="20% - Cor3 52 4" xfId="11351" xr:uid="{00000000-0005-0000-0000-0000D5000000}"/>
    <cellStyle name="20% - Cor3 52 4 2" xfId="28870" xr:uid="{A0F2E3AA-70EA-40B0-89D9-AD3E6874CEF5}"/>
    <cellStyle name="20% - Cor3 52 4 3" xfId="42751" xr:uid="{8956CDF5-F838-4DB4-B245-0FC96144BE6C}"/>
    <cellStyle name="20% - Cor3 52 5" xfId="31472" xr:uid="{3DC01D39-2838-41C8-92CE-0A54AF7C03C3}"/>
    <cellStyle name="20% - Cor3 52 5 2" xfId="45339" xr:uid="{59AC5BB5-BD00-40CE-9065-27F15380566D}"/>
    <cellStyle name="20% - Cor3 52 6" xfId="20820" xr:uid="{8C7BF99D-477A-4F73-AEF6-454B1ABCC820}"/>
    <cellStyle name="20% - Cor3 52 7" xfId="34854" xr:uid="{8D0BFE41-42D4-42EB-B179-9F8D1AA58FD6}"/>
    <cellStyle name="20% - Cor3 53" xfId="2321" xr:uid="{00000000-0005-0000-0000-0000D6000000}"/>
    <cellStyle name="20% - Cor3 53 2" xfId="4377" xr:uid="{00000000-0005-0000-0000-0000D6000000}"/>
    <cellStyle name="20% - Cor3 53 2 2" xfId="8777" xr:uid="{00000000-0005-0000-0000-0000D6000000}"/>
    <cellStyle name="20% - Cor3 53 2 2 2" xfId="17599" xr:uid="{00000000-0005-0000-0000-0000D6000000}"/>
    <cellStyle name="20% - Cor3 53 2 2 3" xfId="26977" xr:uid="{F34402C0-5B9E-4559-A33C-30B534DAE320}"/>
    <cellStyle name="20% - Cor3 53 2 2 4" xfId="40933" xr:uid="{FFA4DBE0-E6A4-443F-AF4E-BB1855767F54}"/>
    <cellStyle name="20% - Cor3 53 2 3" xfId="13246" xr:uid="{00000000-0005-0000-0000-0000D6000000}"/>
    <cellStyle name="20% - Cor3 53 2 3 2" xfId="30059" xr:uid="{79846BAB-229E-4BA0-954B-3D752880496A}"/>
    <cellStyle name="20% - Cor3 53 2 3 3" xfId="43933" xr:uid="{C53A0C44-CED3-4FDD-90C5-A01F14D9013D}"/>
    <cellStyle name="20% - Cor3 53 2 4" xfId="32651" xr:uid="{32666FFE-BC49-496E-9EBD-F13B1CEE9E91}"/>
    <cellStyle name="20% - Cor3 53 2 4 2" xfId="46518" xr:uid="{E968141A-D1F7-478F-B74B-46B1BC67B887}"/>
    <cellStyle name="20% - Cor3 53 2 5" xfId="22719" xr:uid="{FF1B5B17-4EB9-4907-9330-908EB0872E74}"/>
    <cellStyle name="20% - Cor3 53 2 6" xfId="36690" xr:uid="{ED84CB58-16B8-4421-A320-F826D89A5339}"/>
    <cellStyle name="20% - Cor3 53 3" xfId="6888" xr:uid="{00000000-0005-0000-0000-0000D6000000}"/>
    <cellStyle name="20% - Cor3 53 3 2" xfId="15714" xr:uid="{00000000-0005-0000-0000-0000D6000000}"/>
    <cellStyle name="20% - Cor3 53 3 3" xfId="25140" xr:uid="{6021834C-0F15-4016-8FFF-02B50DDB56BE}"/>
    <cellStyle name="20% - Cor3 53 3 4" xfId="39092" xr:uid="{F4255900-C03C-47AA-BE00-CC7E5CD9E023}"/>
    <cellStyle name="20% - Cor3 53 4" xfId="11352" xr:uid="{00000000-0005-0000-0000-0000D6000000}"/>
    <cellStyle name="20% - Cor3 53 4 2" xfId="28871" xr:uid="{E14A3D25-A4EB-43A5-A59F-47714B1A06E5}"/>
    <cellStyle name="20% - Cor3 53 4 3" xfId="42752" xr:uid="{1988DAA1-6709-4D2D-83EA-002634DE0D6A}"/>
    <cellStyle name="20% - Cor3 53 5" xfId="31473" xr:uid="{AF53C5C5-F18A-42BD-B6C8-FD4E4F3964B9}"/>
    <cellStyle name="20% - Cor3 53 5 2" xfId="45340" xr:uid="{05221D1F-BB61-4014-A411-90FB52316B22}"/>
    <cellStyle name="20% - Cor3 53 6" xfId="20821" xr:uid="{D1BC70D6-F581-43F2-B6C8-7C82D1B667DB}"/>
    <cellStyle name="20% - Cor3 53 7" xfId="34855" xr:uid="{554B3C36-D44E-4F45-B406-0EB92D35F10D}"/>
    <cellStyle name="20% - Cor3 54" xfId="2322" xr:uid="{00000000-0005-0000-0000-0000D7000000}"/>
    <cellStyle name="20% - Cor3 54 2" xfId="4378" xr:uid="{00000000-0005-0000-0000-0000D7000000}"/>
    <cellStyle name="20% - Cor3 54 2 2" xfId="8778" xr:uid="{00000000-0005-0000-0000-0000D7000000}"/>
    <cellStyle name="20% - Cor3 54 2 2 2" xfId="17600" xr:uid="{00000000-0005-0000-0000-0000D7000000}"/>
    <cellStyle name="20% - Cor3 54 2 2 3" xfId="26978" xr:uid="{6D593411-E5B4-442C-9FAF-233AA3573380}"/>
    <cellStyle name="20% - Cor3 54 2 2 4" xfId="40934" xr:uid="{64D2F416-F88D-405B-BCAA-2B26CAD55523}"/>
    <cellStyle name="20% - Cor3 54 2 3" xfId="13247" xr:uid="{00000000-0005-0000-0000-0000D7000000}"/>
    <cellStyle name="20% - Cor3 54 2 3 2" xfId="30060" xr:uid="{25F5007F-8C69-4B47-8CCB-186702CF9863}"/>
    <cellStyle name="20% - Cor3 54 2 3 3" xfId="43934" xr:uid="{980734C8-03B8-4E17-91F7-479FC638FBDE}"/>
    <cellStyle name="20% - Cor3 54 2 4" xfId="32652" xr:uid="{33B7BD8A-EA65-4B1B-99F6-CACBA1DCC492}"/>
    <cellStyle name="20% - Cor3 54 2 4 2" xfId="46519" xr:uid="{747917E0-4FF5-46D5-8BA6-A5FC92C9EE72}"/>
    <cellStyle name="20% - Cor3 54 2 5" xfId="22720" xr:uid="{F7686D89-E25E-479A-AF02-88DB753D4D2F}"/>
    <cellStyle name="20% - Cor3 54 2 6" xfId="36691" xr:uid="{7663B6B1-7377-49C5-889C-1ED0981CECE2}"/>
    <cellStyle name="20% - Cor3 54 3" xfId="6889" xr:uid="{00000000-0005-0000-0000-0000D7000000}"/>
    <cellStyle name="20% - Cor3 54 3 2" xfId="15715" xr:uid="{00000000-0005-0000-0000-0000D7000000}"/>
    <cellStyle name="20% - Cor3 54 3 3" xfId="25141" xr:uid="{42C0DD68-E488-455D-9641-F17E83EEF7ED}"/>
    <cellStyle name="20% - Cor3 54 3 4" xfId="39093" xr:uid="{84C3C7D0-7CF6-41EA-A10D-1C88FCF4DC3F}"/>
    <cellStyle name="20% - Cor3 54 4" xfId="11353" xr:uid="{00000000-0005-0000-0000-0000D7000000}"/>
    <cellStyle name="20% - Cor3 54 4 2" xfId="28872" xr:uid="{310991BB-FA09-44B2-B9FD-3A9674F5C816}"/>
    <cellStyle name="20% - Cor3 54 4 3" xfId="42753" xr:uid="{0FAE566B-8FA8-46DC-B88A-204848BC67C1}"/>
    <cellStyle name="20% - Cor3 54 5" xfId="31474" xr:uid="{A537D053-32CD-4AD9-A817-E891A9911C39}"/>
    <cellStyle name="20% - Cor3 54 5 2" xfId="45341" xr:uid="{0895D9CF-C66F-48FB-B048-F9A493280409}"/>
    <cellStyle name="20% - Cor3 54 6" xfId="20822" xr:uid="{8CB40C04-8688-47BE-AB3D-7D5F54EDD912}"/>
    <cellStyle name="20% - Cor3 54 7" xfId="34856" xr:uid="{BA419AA5-8BD5-4B32-A430-068356D71559}"/>
    <cellStyle name="20% - Cor3 55" xfId="2323" xr:uid="{00000000-0005-0000-0000-0000D8000000}"/>
    <cellStyle name="20% - Cor3 55 2" xfId="4379" xr:uid="{00000000-0005-0000-0000-0000D8000000}"/>
    <cellStyle name="20% - Cor3 55 2 2" xfId="8779" xr:uid="{00000000-0005-0000-0000-0000D8000000}"/>
    <cellStyle name="20% - Cor3 55 2 2 2" xfId="17601" xr:uid="{00000000-0005-0000-0000-0000D8000000}"/>
    <cellStyle name="20% - Cor3 55 2 2 3" xfId="26979" xr:uid="{086FAE7D-4AEF-4A9E-9671-295BC52AB103}"/>
    <cellStyle name="20% - Cor3 55 2 2 4" xfId="40935" xr:uid="{26459EAB-159B-472A-906E-1650FEBB4E3A}"/>
    <cellStyle name="20% - Cor3 55 2 3" xfId="13248" xr:uid="{00000000-0005-0000-0000-0000D8000000}"/>
    <cellStyle name="20% - Cor3 55 2 3 2" xfId="30061" xr:uid="{CA5C1A6E-8AFB-4526-AAA0-67E9D47CD1FE}"/>
    <cellStyle name="20% - Cor3 55 2 3 3" xfId="43935" xr:uid="{D97378E0-F92A-4586-9C44-D7C17198214A}"/>
    <cellStyle name="20% - Cor3 55 2 4" xfId="32653" xr:uid="{85AE1131-3AA4-48D4-B1A2-E8FB149A6F87}"/>
    <cellStyle name="20% - Cor3 55 2 4 2" xfId="46520" xr:uid="{0A7473A0-D7D9-429D-A95A-E2F0B4ECD90E}"/>
    <cellStyle name="20% - Cor3 55 2 5" xfId="22721" xr:uid="{DCD55124-A8E7-4766-A750-742CB8E1842C}"/>
    <cellStyle name="20% - Cor3 55 2 6" xfId="36692" xr:uid="{7329F02B-4936-4898-B84B-6D130A39A601}"/>
    <cellStyle name="20% - Cor3 55 3" xfId="6890" xr:uid="{00000000-0005-0000-0000-0000D8000000}"/>
    <cellStyle name="20% - Cor3 55 3 2" xfId="15716" xr:uid="{00000000-0005-0000-0000-0000D8000000}"/>
    <cellStyle name="20% - Cor3 55 3 3" xfId="25142" xr:uid="{F8A35BFA-4339-4DFB-ADE3-5E72CB18A237}"/>
    <cellStyle name="20% - Cor3 55 3 4" xfId="39094" xr:uid="{879F93B9-C066-43F2-B899-3B39140E1124}"/>
    <cellStyle name="20% - Cor3 55 4" xfId="11354" xr:uid="{00000000-0005-0000-0000-0000D8000000}"/>
    <cellStyle name="20% - Cor3 55 4 2" xfId="28873" xr:uid="{3109943C-3FB6-47E7-ABAC-72492FFF2C91}"/>
    <cellStyle name="20% - Cor3 55 4 3" xfId="42754" xr:uid="{DA8AE939-4680-4168-A33C-11413140E84D}"/>
    <cellStyle name="20% - Cor3 55 5" xfId="31475" xr:uid="{B3E1C405-1FF3-4C3A-B6F7-AAB309CF8314}"/>
    <cellStyle name="20% - Cor3 55 5 2" xfId="45342" xr:uid="{EEBE332D-5243-43FE-8A34-43E1771EF1C0}"/>
    <cellStyle name="20% - Cor3 55 6" xfId="20823" xr:uid="{B62A1C20-9894-46C8-A04F-735D853E0830}"/>
    <cellStyle name="20% - Cor3 55 7" xfId="34857" xr:uid="{E16A6109-7C18-4459-A5E8-6C0E0EF433D5}"/>
    <cellStyle name="20% - Cor3 56" xfId="2324" xr:uid="{00000000-0005-0000-0000-0000D9000000}"/>
    <cellStyle name="20% - Cor3 56 2" xfId="4380" xr:uid="{00000000-0005-0000-0000-0000D9000000}"/>
    <cellStyle name="20% - Cor3 56 2 2" xfId="8780" xr:uid="{00000000-0005-0000-0000-0000D9000000}"/>
    <cellStyle name="20% - Cor3 56 2 2 2" xfId="17602" xr:uid="{00000000-0005-0000-0000-0000D9000000}"/>
    <cellStyle name="20% - Cor3 56 2 2 3" xfId="26980" xr:uid="{7152A6E9-BE3A-4813-899D-471CA3A0C39E}"/>
    <cellStyle name="20% - Cor3 56 2 2 4" xfId="40936" xr:uid="{4457EDD0-8F05-4D91-A196-27DD5E46898E}"/>
    <cellStyle name="20% - Cor3 56 2 3" xfId="13249" xr:uid="{00000000-0005-0000-0000-0000D9000000}"/>
    <cellStyle name="20% - Cor3 56 2 3 2" xfId="30062" xr:uid="{31412A84-038A-43DC-857F-AD233A4595C6}"/>
    <cellStyle name="20% - Cor3 56 2 3 3" xfId="43936" xr:uid="{4A0A7B93-C2AB-4400-8B3C-1A21CBD9B05A}"/>
    <cellStyle name="20% - Cor3 56 2 4" xfId="32654" xr:uid="{78354B65-CCF3-41EC-8DBE-661B2FE89E70}"/>
    <cellStyle name="20% - Cor3 56 2 4 2" xfId="46521" xr:uid="{FC85AF4F-214B-4A5B-B52A-FF6A246DFFA5}"/>
    <cellStyle name="20% - Cor3 56 2 5" xfId="22722" xr:uid="{D57983AB-F47D-444E-8057-7CFCBAC81D3D}"/>
    <cellStyle name="20% - Cor3 56 2 6" xfId="36693" xr:uid="{8348005E-A704-4E0B-8390-B35CAFCF9ED0}"/>
    <cellStyle name="20% - Cor3 56 3" xfId="6891" xr:uid="{00000000-0005-0000-0000-0000D9000000}"/>
    <cellStyle name="20% - Cor3 56 3 2" xfId="15717" xr:uid="{00000000-0005-0000-0000-0000D9000000}"/>
    <cellStyle name="20% - Cor3 56 3 3" xfId="25143" xr:uid="{898D53B3-B9FF-418D-9610-AA86452B3EDD}"/>
    <cellStyle name="20% - Cor3 56 3 4" xfId="39095" xr:uid="{17034D2B-75C5-46DF-87DD-27FFA569013F}"/>
    <cellStyle name="20% - Cor3 56 4" xfId="11355" xr:uid="{00000000-0005-0000-0000-0000D9000000}"/>
    <cellStyle name="20% - Cor3 56 4 2" xfId="28874" xr:uid="{BC9EB840-D98E-4917-9504-1D4456025F5A}"/>
    <cellStyle name="20% - Cor3 56 4 3" xfId="42755" xr:uid="{1B65F5C8-8917-4DF2-A146-E0AB50762EBE}"/>
    <cellStyle name="20% - Cor3 56 5" xfId="31476" xr:uid="{854A17A4-9325-41D3-8AB3-0A532A521461}"/>
    <cellStyle name="20% - Cor3 56 5 2" xfId="45343" xr:uid="{775DB3E0-3E7E-4AF9-8E3B-26FD94A81EF5}"/>
    <cellStyle name="20% - Cor3 56 6" xfId="20824" xr:uid="{EF3B9052-967D-46D4-8CF9-47AF98835247}"/>
    <cellStyle name="20% - Cor3 56 7" xfId="34858" xr:uid="{A9800411-F7FE-4E7A-82D0-6992BEE51C81}"/>
    <cellStyle name="20% - Cor3 57" xfId="2325" xr:uid="{00000000-0005-0000-0000-0000DA000000}"/>
    <cellStyle name="20% - Cor3 57 2" xfId="4381" xr:uid="{00000000-0005-0000-0000-0000DA000000}"/>
    <cellStyle name="20% - Cor3 57 2 2" xfId="8781" xr:uid="{00000000-0005-0000-0000-0000DA000000}"/>
    <cellStyle name="20% - Cor3 57 2 2 2" xfId="17603" xr:uid="{00000000-0005-0000-0000-0000DA000000}"/>
    <cellStyle name="20% - Cor3 57 2 2 3" xfId="26981" xr:uid="{DCD95AD0-5392-4D5B-AF6A-F6692C8086C9}"/>
    <cellStyle name="20% - Cor3 57 2 2 4" xfId="40937" xr:uid="{D251AEAF-17B5-4364-BF2D-0CE974D98A57}"/>
    <cellStyle name="20% - Cor3 57 2 3" xfId="13250" xr:uid="{00000000-0005-0000-0000-0000DA000000}"/>
    <cellStyle name="20% - Cor3 57 2 3 2" xfId="30063" xr:uid="{85940A56-2BA0-4746-A1B3-45AB0EBE7029}"/>
    <cellStyle name="20% - Cor3 57 2 3 3" xfId="43937" xr:uid="{DAF9C1D0-A15B-4D48-993B-9F59F4AB2042}"/>
    <cellStyle name="20% - Cor3 57 2 4" xfId="32655" xr:uid="{912849FC-E4F5-48B0-9443-854B1CAAC44A}"/>
    <cellStyle name="20% - Cor3 57 2 4 2" xfId="46522" xr:uid="{573DB7CE-2C4B-4E8B-B6AF-CC43FD091AC4}"/>
    <cellStyle name="20% - Cor3 57 2 5" xfId="22723" xr:uid="{B04FF607-37DF-495A-AC5E-D6B97955F2D4}"/>
    <cellStyle name="20% - Cor3 57 2 6" xfId="36694" xr:uid="{62563D37-1773-4A26-9973-AD1A552AD7AE}"/>
    <cellStyle name="20% - Cor3 57 3" xfId="6892" xr:uid="{00000000-0005-0000-0000-0000DA000000}"/>
    <cellStyle name="20% - Cor3 57 3 2" xfId="15718" xr:uid="{00000000-0005-0000-0000-0000DA000000}"/>
    <cellStyle name="20% - Cor3 57 3 3" xfId="25144" xr:uid="{FD226664-CCFF-4649-89C6-31C012AE4B30}"/>
    <cellStyle name="20% - Cor3 57 3 4" xfId="39096" xr:uid="{F130EC8F-B3E6-4FA5-8BCB-7F13AADC8C5C}"/>
    <cellStyle name="20% - Cor3 57 4" xfId="11356" xr:uid="{00000000-0005-0000-0000-0000DA000000}"/>
    <cellStyle name="20% - Cor3 57 4 2" xfId="28875" xr:uid="{A054FE86-648A-46E5-A4C7-8341DFF2D0F2}"/>
    <cellStyle name="20% - Cor3 57 4 3" xfId="42756" xr:uid="{D5B07692-06E7-4CDE-BB5D-196B115C35C3}"/>
    <cellStyle name="20% - Cor3 57 5" xfId="31477" xr:uid="{59B5919D-6386-4144-AAA3-9C8595053C11}"/>
    <cellStyle name="20% - Cor3 57 5 2" xfId="45344" xr:uid="{F19D5457-8679-4E9A-88FB-B8C873AFBF1A}"/>
    <cellStyle name="20% - Cor3 57 6" xfId="20825" xr:uid="{2F9297F3-6B9C-4FF6-8E5D-41B1D1939B17}"/>
    <cellStyle name="20% - Cor3 57 7" xfId="34859" xr:uid="{71AD2475-F954-414A-A6E9-CD16793B7956}"/>
    <cellStyle name="20% - Cor3 58" xfId="2326" xr:uid="{00000000-0005-0000-0000-0000DB000000}"/>
    <cellStyle name="20% - Cor3 58 2" xfId="4382" xr:uid="{00000000-0005-0000-0000-0000DB000000}"/>
    <cellStyle name="20% - Cor3 58 2 2" xfId="8782" xr:uid="{00000000-0005-0000-0000-0000DB000000}"/>
    <cellStyle name="20% - Cor3 58 2 2 2" xfId="17604" xr:uid="{00000000-0005-0000-0000-0000DB000000}"/>
    <cellStyle name="20% - Cor3 58 2 2 3" xfId="26982" xr:uid="{00A8F320-B1A7-4D43-8B6F-CA2AAC4212CA}"/>
    <cellStyle name="20% - Cor3 58 2 2 4" xfId="40938" xr:uid="{95612353-3C8B-4E9A-A300-E67980B3D577}"/>
    <cellStyle name="20% - Cor3 58 2 3" xfId="13251" xr:uid="{00000000-0005-0000-0000-0000DB000000}"/>
    <cellStyle name="20% - Cor3 58 2 3 2" xfId="30064" xr:uid="{38EB453E-7E05-4CAB-9991-13ECDE69564D}"/>
    <cellStyle name="20% - Cor3 58 2 3 3" xfId="43938" xr:uid="{AA97AC2E-E17E-4F58-B0ED-2EF5A7BF5304}"/>
    <cellStyle name="20% - Cor3 58 2 4" xfId="32656" xr:uid="{8AFE0991-C44B-4BF5-97F5-074B59A8E4E9}"/>
    <cellStyle name="20% - Cor3 58 2 4 2" xfId="46523" xr:uid="{A5686F73-5624-4CAF-9CF6-241B23636877}"/>
    <cellStyle name="20% - Cor3 58 2 5" xfId="22724" xr:uid="{2A557F03-D778-4F3F-9305-3C23321091AA}"/>
    <cellStyle name="20% - Cor3 58 2 6" xfId="36695" xr:uid="{77B90ECB-3F70-4379-B46E-6F342EEF09FC}"/>
    <cellStyle name="20% - Cor3 58 3" xfId="6893" xr:uid="{00000000-0005-0000-0000-0000DB000000}"/>
    <cellStyle name="20% - Cor3 58 3 2" xfId="15719" xr:uid="{00000000-0005-0000-0000-0000DB000000}"/>
    <cellStyle name="20% - Cor3 58 3 3" xfId="25145" xr:uid="{D5985A56-FE39-489C-BE7E-D73EDC365C22}"/>
    <cellStyle name="20% - Cor3 58 3 4" xfId="39097" xr:uid="{A855A47C-DAF7-4C16-9A2D-E159C65B58E0}"/>
    <cellStyle name="20% - Cor3 58 4" xfId="11357" xr:uid="{00000000-0005-0000-0000-0000DB000000}"/>
    <cellStyle name="20% - Cor3 58 4 2" xfId="28876" xr:uid="{48C92FAD-E12F-40B0-8334-E083AC04A42F}"/>
    <cellStyle name="20% - Cor3 58 4 3" xfId="42757" xr:uid="{D3791023-4ECE-420D-A642-FFE50CF606D7}"/>
    <cellStyle name="20% - Cor3 58 5" xfId="31478" xr:uid="{3672561F-B970-4021-98F3-5DD1B73D2512}"/>
    <cellStyle name="20% - Cor3 58 5 2" xfId="45345" xr:uid="{9EA535D8-0072-438C-8D62-03B56B3CE343}"/>
    <cellStyle name="20% - Cor3 58 6" xfId="20826" xr:uid="{7E73ED5B-27FC-4FD6-9B3E-2D491123D933}"/>
    <cellStyle name="20% - Cor3 58 7" xfId="34860" xr:uid="{CE12C572-8171-4995-8E0C-753DE4A3EF26}"/>
    <cellStyle name="20% - Cor3 59" xfId="2327" xr:uid="{00000000-0005-0000-0000-0000DC000000}"/>
    <cellStyle name="20% - Cor3 59 2" xfId="4383" xr:uid="{00000000-0005-0000-0000-0000DC000000}"/>
    <cellStyle name="20% - Cor3 59 2 2" xfId="8783" xr:uid="{00000000-0005-0000-0000-0000DC000000}"/>
    <cellStyle name="20% - Cor3 59 2 2 2" xfId="17605" xr:uid="{00000000-0005-0000-0000-0000DC000000}"/>
    <cellStyle name="20% - Cor3 59 2 2 3" xfId="26983" xr:uid="{1F6EB01A-8F73-4D63-B82F-D88A17DA09E9}"/>
    <cellStyle name="20% - Cor3 59 2 2 4" xfId="40939" xr:uid="{1A35E33F-DC47-413C-A79A-3680E59F58DD}"/>
    <cellStyle name="20% - Cor3 59 2 3" xfId="13252" xr:uid="{00000000-0005-0000-0000-0000DC000000}"/>
    <cellStyle name="20% - Cor3 59 2 3 2" xfId="30065" xr:uid="{5BF8D656-A796-4830-AB37-D529F3D186DF}"/>
    <cellStyle name="20% - Cor3 59 2 3 3" xfId="43939" xr:uid="{E831FBD0-46F7-4D9B-B333-08E0C5B5C5BC}"/>
    <cellStyle name="20% - Cor3 59 2 4" xfId="32657" xr:uid="{F922BFE1-D9A9-4D6E-9D1D-136358F16F61}"/>
    <cellStyle name="20% - Cor3 59 2 4 2" xfId="46524" xr:uid="{F0024147-1D5F-41C9-A9A1-B472278D2B51}"/>
    <cellStyle name="20% - Cor3 59 2 5" xfId="22725" xr:uid="{7D4F2D2F-3A43-4901-8155-12E43FBBF77F}"/>
    <cellStyle name="20% - Cor3 59 2 6" xfId="36696" xr:uid="{39217DEF-DA0F-45B4-B0BF-3A9030007DF2}"/>
    <cellStyle name="20% - Cor3 59 3" xfId="6894" xr:uid="{00000000-0005-0000-0000-0000DC000000}"/>
    <cellStyle name="20% - Cor3 59 3 2" xfId="15720" xr:uid="{00000000-0005-0000-0000-0000DC000000}"/>
    <cellStyle name="20% - Cor3 59 3 3" xfId="25146" xr:uid="{FBEC02A7-59C6-41A3-92B6-009ABF71146B}"/>
    <cellStyle name="20% - Cor3 59 3 4" xfId="39098" xr:uid="{6333DB77-3C68-4550-A835-8D6EDDB411E2}"/>
    <cellStyle name="20% - Cor3 59 4" xfId="11358" xr:uid="{00000000-0005-0000-0000-0000DC000000}"/>
    <cellStyle name="20% - Cor3 59 4 2" xfId="28877" xr:uid="{CFCE5188-9E84-4454-A052-B7E67862E644}"/>
    <cellStyle name="20% - Cor3 59 4 3" xfId="42758" xr:uid="{F7F65F6A-CAE0-4416-8BF2-3210E1AE656D}"/>
    <cellStyle name="20% - Cor3 59 5" xfId="31479" xr:uid="{6AC18F35-BCF3-42A1-AAE0-0A7BA87668A8}"/>
    <cellStyle name="20% - Cor3 59 5 2" xfId="45346" xr:uid="{9261C54F-F7A5-458A-8B4E-4DA1DDBEB8B3}"/>
    <cellStyle name="20% - Cor3 59 6" xfId="20827" xr:uid="{5FBC72ED-C4CA-4612-9BF5-08E1494C4451}"/>
    <cellStyle name="20% - Cor3 59 7" xfId="34861" xr:uid="{3B6E003B-41CD-46FE-B2A1-D6AF83A11931}"/>
    <cellStyle name="20% - Cor3 6" xfId="2328" xr:uid="{00000000-0005-0000-0000-0000DD000000}"/>
    <cellStyle name="20% - Cor3 6 2" xfId="2329" xr:uid="{00000000-0005-0000-0000-0000DE000000}"/>
    <cellStyle name="20% - Cor3 6 2 2" xfId="4385" xr:uid="{00000000-0005-0000-0000-0000DE000000}"/>
    <cellStyle name="20% - Cor3 6 2 2 2" xfId="8785" xr:uid="{00000000-0005-0000-0000-0000DE000000}"/>
    <cellStyle name="20% - Cor3 6 2 2 2 2" xfId="17607" xr:uid="{00000000-0005-0000-0000-0000DE000000}"/>
    <cellStyle name="20% - Cor3 6 2 2 2 3" xfId="26985" xr:uid="{595BF57E-87B1-49DA-AC17-D2C567BD31DA}"/>
    <cellStyle name="20% - Cor3 6 2 2 2 4" xfId="40941" xr:uid="{21004F44-F5B6-410D-9BF6-9C59848DCC27}"/>
    <cellStyle name="20% - Cor3 6 2 2 3" xfId="13254" xr:uid="{00000000-0005-0000-0000-0000DE000000}"/>
    <cellStyle name="20% - Cor3 6 2 2 3 2" xfId="30067" xr:uid="{58B1F92F-F1A0-4F5B-81CC-AB240D614257}"/>
    <cellStyle name="20% - Cor3 6 2 2 3 3" xfId="43941" xr:uid="{F9A1D7FA-9F28-4E55-BB5E-731C63A2F85D}"/>
    <cellStyle name="20% - Cor3 6 2 2 4" xfId="32659" xr:uid="{EEF1F071-D6CD-4A03-852C-38DC82D262FE}"/>
    <cellStyle name="20% - Cor3 6 2 2 4 2" xfId="46526" xr:uid="{0A8A7B08-3BA7-461D-AA50-4AF0F16BE383}"/>
    <cellStyle name="20% - Cor3 6 2 2 5" xfId="22727" xr:uid="{282B8F75-81AB-4379-B856-810A28111B7E}"/>
    <cellStyle name="20% - Cor3 6 2 2 6" xfId="36698" xr:uid="{39A53EF8-94ED-40AC-9F01-495DEDA6281B}"/>
    <cellStyle name="20% - Cor3 6 2 3" xfId="6896" xr:uid="{00000000-0005-0000-0000-0000DE000000}"/>
    <cellStyle name="20% - Cor3 6 2 3 2" xfId="15722" xr:uid="{00000000-0005-0000-0000-0000DE000000}"/>
    <cellStyle name="20% - Cor3 6 2 3 3" xfId="25148" xr:uid="{96592828-FFE7-42C0-9C17-E61914C550F3}"/>
    <cellStyle name="20% - Cor3 6 2 3 4" xfId="39100" xr:uid="{732991FD-D1A1-49D5-8C69-4AADCE4A385C}"/>
    <cellStyle name="20% - Cor3 6 2 4" xfId="11360" xr:uid="{00000000-0005-0000-0000-0000DE000000}"/>
    <cellStyle name="20% - Cor3 6 2 4 2" xfId="28879" xr:uid="{E83B820B-7BDC-4F84-9AFE-FD27A99983A4}"/>
    <cellStyle name="20% - Cor3 6 2 4 3" xfId="42760" xr:uid="{26197F8C-D8BC-4028-B4A4-0121A6017A4E}"/>
    <cellStyle name="20% - Cor3 6 2 5" xfId="31481" xr:uid="{BE7BA306-27A3-47CE-BD09-998BB7EE4B3C}"/>
    <cellStyle name="20% - Cor3 6 2 5 2" xfId="45348" xr:uid="{526260CD-999D-4855-9B5E-ED09461108FF}"/>
    <cellStyle name="20% - Cor3 6 2 6" xfId="20829" xr:uid="{61637DF9-9D3F-44BC-9BC0-F24DF7A4A98C}"/>
    <cellStyle name="20% - Cor3 6 2 7" xfId="34863" xr:uid="{E35B509F-6E5F-414E-AB70-193725C8E08E}"/>
    <cellStyle name="20% - Cor3 6 3" xfId="4384" xr:uid="{00000000-0005-0000-0000-0000DD000000}"/>
    <cellStyle name="20% - Cor3 6 3 2" xfId="8784" xr:uid="{00000000-0005-0000-0000-0000DD000000}"/>
    <cellStyle name="20% - Cor3 6 3 2 2" xfId="17606" xr:uid="{00000000-0005-0000-0000-0000DD000000}"/>
    <cellStyle name="20% - Cor3 6 3 2 3" xfId="26984" xr:uid="{3B680D86-83D5-4583-B7A8-62BB4BE8FC51}"/>
    <cellStyle name="20% - Cor3 6 3 2 4" xfId="40940" xr:uid="{A86552BE-A291-4AF4-9DBD-400809B7FF3D}"/>
    <cellStyle name="20% - Cor3 6 3 3" xfId="13253" xr:uid="{00000000-0005-0000-0000-0000DD000000}"/>
    <cellStyle name="20% - Cor3 6 3 3 2" xfId="30066" xr:uid="{2CF844D3-FD39-4C62-9130-A5F4334CDE1B}"/>
    <cellStyle name="20% - Cor3 6 3 3 3" xfId="43940" xr:uid="{F0F1BEEC-9736-4BC6-A43D-ED47C31901DC}"/>
    <cellStyle name="20% - Cor3 6 3 4" xfId="32658" xr:uid="{F11A71EE-CF2C-4912-9E36-061B5B3BAAEC}"/>
    <cellStyle name="20% - Cor3 6 3 4 2" xfId="46525" xr:uid="{C97999C7-8989-4079-B874-84610019AA69}"/>
    <cellStyle name="20% - Cor3 6 3 5" xfId="22726" xr:uid="{0DF101A0-8DAC-4DB3-ABC1-D33373FC2085}"/>
    <cellStyle name="20% - Cor3 6 3 6" xfId="36697" xr:uid="{462E64A5-7F69-446F-9B2B-6F96B23B760B}"/>
    <cellStyle name="20% - Cor3 6 4" xfId="6895" xr:uid="{00000000-0005-0000-0000-0000DD000000}"/>
    <cellStyle name="20% - Cor3 6 4 2" xfId="15721" xr:uid="{00000000-0005-0000-0000-0000DD000000}"/>
    <cellStyle name="20% - Cor3 6 4 3" xfId="25147" xr:uid="{1F46C3B5-DBFB-4552-BCBF-9077BF0BE003}"/>
    <cellStyle name="20% - Cor3 6 4 4" xfId="39099" xr:uid="{78192457-A9D6-49B6-A72C-A5BAC1F5FBEF}"/>
    <cellStyle name="20% - Cor3 6 5" xfId="11359" xr:uid="{00000000-0005-0000-0000-0000DD000000}"/>
    <cellStyle name="20% - Cor3 6 5 2" xfId="28878" xr:uid="{2D9C162B-2811-471F-8D7A-4438F32D0D72}"/>
    <cellStyle name="20% - Cor3 6 5 3" xfId="42759" xr:uid="{75B9CA26-2FB4-4220-B246-38EE9A759CD3}"/>
    <cellStyle name="20% - Cor3 6 6" xfId="31480" xr:uid="{CCEE0629-2FE5-4F0A-9CC8-4A4C3D2F2A81}"/>
    <cellStyle name="20% - Cor3 6 6 2" xfId="45347" xr:uid="{D13536FD-A632-49F0-BE2A-D3251B9E1A7D}"/>
    <cellStyle name="20% - Cor3 6 7" xfId="20828" xr:uid="{B38C0DD7-2FD2-42CD-BF02-8C78679603C8}"/>
    <cellStyle name="20% - Cor3 6 8" xfId="34862" xr:uid="{24641372-A104-44D8-B9EC-0319A4061800}"/>
    <cellStyle name="20% - Cor3 60" xfId="2330" xr:uid="{00000000-0005-0000-0000-0000DF000000}"/>
    <cellStyle name="20% - Cor3 60 2" xfId="4386" xr:uid="{00000000-0005-0000-0000-0000DF000000}"/>
    <cellStyle name="20% - Cor3 60 2 2" xfId="8786" xr:uid="{00000000-0005-0000-0000-0000DF000000}"/>
    <cellStyle name="20% - Cor3 60 2 2 2" xfId="17608" xr:uid="{00000000-0005-0000-0000-0000DF000000}"/>
    <cellStyle name="20% - Cor3 60 2 2 3" xfId="26986" xr:uid="{DAFBD0F3-2F24-497E-9CA4-96843A586747}"/>
    <cellStyle name="20% - Cor3 60 2 2 4" xfId="40942" xr:uid="{443DA9C6-E8C4-435F-981C-56E2EA5A8655}"/>
    <cellStyle name="20% - Cor3 60 2 3" xfId="13255" xr:uid="{00000000-0005-0000-0000-0000DF000000}"/>
    <cellStyle name="20% - Cor3 60 2 3 2" xfId="30068" xr:uid="{9B3FC8ED-C8D6-42DB-A829-23590F17F6D0}"/>
    <cellStyle name="20% - Cor3 60 2 3 3" xfId="43942" xr:uid="{B8624923-E1FB-45E3-A6C7-D257816A56FA}"/>
    <cellStyle name="20% - Cor3 60 2 4" xfId="32660" xr:uid="{5C5BA337-E9B3-410E-924F-8C92701F2B6D}"/>
    <cellStyle name="20% - Cor3 60 2 4 2" xfId="46527" xr:uid="{7A29B551-A11A-47D1-A763-0E9BF5DC75AA}"/>
    <cellStyle name="20% - Cor3 60 2 5" xfId="22728" xr:uid="{FC3EED45-DFA9-4605-B360-73B734A64673}"/>
    <cellStyle name="20% - Cor3 60 2 6" xfId="36699" xr:uid="{F2B1D114-97C3-4FF8-9000-F7BA7B02FA68}"/>
    <cellStyle name="20% - Cor3 60 3" xfId="6897" xr:uid="{00000000-0005-0000-0000-0000DF000000}"/>
    <cellStyle name="20% - Cor3 60 3 2" xfId="15723" xr:uid="{00000000-0005-0000-0000-0000DF000000}"/>
    <cellStyle name="20% - Cor3 60 3 3" xfId="25149" xr:uid="{3CC19154-3CA7-4825-A416-A7E568447C09}"/>
    <cellStyle name="20% - Cor3 60 3 4" xfId="39101" xr:uid="{0DB28A5C-AE1D-472B-ABC2-6D8B423D9422}"/>
    <cellStyle name="20% - Cor3 60 4" xfId="11361" xr:uid="{00000000-0005-0000-0000-0000DF000000}"/>
    <cellStyle name="20% - Cor3 60 4 2" xfId="28880" xr:uid="{2C935198-9832-41CD-B5E6-63CFB806E232}"/>
    <cellStyle name="20% - Cor3 60 4 3" xfId="42761" xr:uid="{368430D1-C633-421C-88DB-7293E854B48F}"/>
    <cellStyle name="20% - Cor3 60 5" xfId="31482" xr:uid="{BED0F1F2-184F-470C-A47A-3903BA8C8983}"/>
    <cellStyle name="20% - Cor3 60 5 2" xfId="45349" xr:uid="{3C90F3E9-8DCB-4E7C-9FC1-11BD69892FA3}"/>
    <cellStyle name="20% - Cor3 60 6" xfId="20830" xr:uid="{013CCB94-D979-49CD-940D-0E95B47F0399}"/>
    <cellStyle name="20% - Cor3 60 7" xfId="34864" xr:uid="{C04E1DD2-940F-4E1F-B08A-17D68D7FE6FC}"/>
    <cellStyle name="20% - Cor3 61" xfId="2331" xr:uid="{00000000-0005-0000-0000-0000E0000000}"/>
    <cellStyle name="20% - Cor3 61 2" xfId="4387" xr:uid="{00000000-0005-0000-0000-0000E0000000}"/>
    <cellStyle name="20% - Cor3 61 2 2" xfId="8787" xr:uid="{00000000-0005-0000-0000-0000E0000000}"/>
    <cellStyle name="20% - Cor3 61 2 2 2" xfId="17609" xr:uid="{00000000-0005-0000-0000-0000E0000000}"/>
    <cellStyle name="20% - Cor3 61 2 2 3" xfId="26987" xr:uid="{19541782-22F6-483E-9F5B-5BD3EFC14C07}"/>
    <cellStyle name="20% - Cor3 61 2 2 4" xfId="40943" xr:uid="{D945672A-8A8A-407E-94ED-80A67E6B9824}"/>
    <cellStyle name="20% - Cor3 61 2 3" xfId="13256" xr:uid="{00000000-0005-0000-0000-0000E0000000}"/>
    <cellStyle name="20% - Cor3 61 2 3 2" xfId="30069" xr:uid="{F945F367-2170-48F4-A106-EDEDB3E2E983}"/>
    <cellStyle name="20% - Cor3 61 2 3 3" xfId="43943" xr:uid="{D7BF0845-6D59-46B9-B216-73949BB95113}"/>
    <cellStyle name="20% - Cor3 61 2 4" xfId="32661" xr:uid="{E5CA813D-8160-48C7-87D7-DC86F79133B2}"/>
    <cellStyle name="20% - Cor3 61 2 4 2" xfId="46528" xr:uid="{50AFE294-3C71-4550-AF82-572E29A7C027}"/>
    <cellStyle name="20% - Cor3 61 2 5" xfId="22729" xr:uid="{9C2F6E71-6D59-4955-94D6-53E4359FAD8D}"/>
    <cellStyle name="20% - Cor3 61 2 6" xfId="36700" xr:uid="{AC8BCB3A-34DD-4756-B445-4C79AEFFB5A1}"/>
    <cellStyle name="20% - Cor3 61 3" xfId="6898" xr:uid="{00000000-0005-0000-0000-0000E0000000}"/>
    <cellStyle name="20% - Cor3 61 3 2" xfId="15724" xr:uid="{00000000-0005-0000-0000-0000E0000000}"/>
    <cellStyle name="20% - Cor3 61 3 3" xfId="25150" xr:uid="{E4098A63-00B2-482E-8688-1D185D1D34A3}"/>
    <cellStyle name="20% - Cor3 61 3 4" xfId="39102" xr:uid="{E73F0BB9-F07C-4BF7-9F38-98B69464E377}"/>
    <cellStyle name="20% - Cor3 61 4" xfId="11362" xr:uid="{00000000-0005-0000-0000-0000E0000000}"/>
    <cellStyle name="20% - Cor3 61 4 2" xfId="28881" xr:uid="{95F327A5-914D-457F-8B09-B49C854B7223}"/>
    <cellStyle name="20% - Cor3 61 4 3" xfId="42762" xr:uid="{956B3A03-79D4-40D9-872C-C80732A0246E}"/>
    <cellStyle name="20% - Cor3 61 5" xfId="31483" xr:uid="{9E775796-630C-414B-BC12-83366B7FB66D}"/>
    <cellStyle name="20% - Cor3 61 5 2" xfId="45350" xr:uid="{BFC5130F-6F6A-41D4-82DC-F86F63BB6814}"/>
    <cellStyle name="20% - Cor3 61 6" xfId="20831" xr:uid="{37805417-59B8-4942-A10D-D491DD5FD3D6}"/>
    <cellStyle name="20% - Cor3 61 7" xfId="34865" xr:uid="{13C284C8-ED4D-4120-95D1-33A477C7FEBC}"/>
    <cellStyle name="20% - Cor3 62" xfId="2332" xr:uid="{00000000-0005-0000-0000-0000E1000000}"/>
    <cellStyle name="20% - Cor3 62 2" xfId="4388" xr:uid="{00000000-0005-0000-0000-0000E1000000}"/>
    <cellStyle name="20% - Cor3 62 2 2" xfId="8788" xr:uid="{00000000-0005-0000-0000-0000E1000000}"/>
    <cellStyle name="20% - Cor3 62 2 2 2" xfId="17610" xr:uid="{00000000-0005-0000-0000-0000E1000000}"/>
    <cellStyle name="20% - Cor3 62 2 2 3" xfId="26988" xr:uid="{5CAC66A2-9224-4523-BE89-9B887F9D92D3}"/>
    <cellStyle name="20% - Cor3 62 2 2 4" xfId="40944" xr:uid="{586D68A2-02AF-4452-865E-A5610EFDF2C0}"/>
    <cellStyle name="20% - Cor3 62 2 3" xfId="13257" xr:uid="{00000000-0005-0000-0000-0000E1000000}"/>
    <cellStyle name="20% - Cor3 62 2 3 2" xfId="30070" xr:uid="{9FAE8907-202C-4A1F-8A70-DF74B272743C}"/>
    <cellStyle name="20% - Cor3 62 2 3 3" xfId="43944" xr:uid="{49FA9CF1-7167-498A-9F5A-D0BA1E1C5F33}"/>
    <cellStyle name="20% - Cor3 62 2 4" xfId="32662" xr:uid="{AB1C2DE4-DD3C-48E2-B037-FA59E68ED354}"/>
    <cellStyle name="20% - Cor3 62 2 4 2" xfId="46529" xr:uid="{D84FD139-EFB7-476F-B6F6-2CEDFE1A6BE2}"/>
    <cellStyle name="20% - Cor3 62 2 5" xfId="22730" xr:uid="{27698038-B566-4F2E-BB11-358DEF3B8118}"/>
    <cellStyle name="20% - Cor3 62 2 6" xfId="36701" xr:uid="{57BEC4CA-58C7-4785-8E56-37BF546F168E}"/>
    <cellStyle name="20% - Cor3 62 3" xfId="6899" xr:uid="{00000000-0005-0000-0000-0000E1000000}"/>
    <cellStyle name="20% - Cor3 62 3 2" xfId="15725" xr:uid="{00000000-0005-0000-0000-0000E1000000}"/>
    <cellStyle name="20% - Cor3 62 3 3" xfId="25151" xr:uid="{97153451-7541-40DE-A50B-B438873B9541}"/>
    <cellStyle name="20% - Cor3 62 3 4" xfId="39103" xr:uid="{189B78C4-2409-4C6C-A922-AEC7870DFF60}"/>
    <cellStyle name="20% - Cor3 62 4" xfId="11363" xr:uid="{00000000-0005-0000-0000-0000E1000000}"/>
    <cellStyle name="20% - Cor3 62 4 2" xfId="28882" xr:uid="{85BAE3F3-692F-4F40-AE93-D718CBFAEA14}"/>
    <cellStyle name="20% - Cor3 62 4 3" xfId="42763" xr:uid="{2886BC03-9D51-44D4-83B1-82D8A2EAA6D9}"/>
    <cellStyle name="20% - Cor3 62 5" xfId="31484" xr:uid="{B13EC377-3660-41E1-9106-28428E830600}"/>
    <cellStyle name="20% - Cor3 62 5 2" xfId="45351" xr:uid="{6048C21D-C46B-4DBE-B1CA-D8396550D48B}"/>
    <cellStyle name="20% - Cor3 62 6" xfId="20832" xr:uid="{A335DE8E-6257-44D6-A500-B4EEF6972311}"/>
    <cellStyle name="20% - Cor3 62 7" xfId="34866" xr:uid="{24CB2B63-5926-4A31-89F0-73887238DCD3}"/>
    <cellStyle name="20% - Cor3 63" xfId="2333" xr:uid="{00000000-0005-0000-0000-0000E2000000}"/>
    <cellStyle name="20% - Cor3 63 2" xfId="4389" xr:uid="{00000000-0005-0000-0000-0000E2000000}"/>
    <cellStyle name="20% - Cor3 63 2 2" xfId="8789" xr:uid="{00000000-0005-0000-0000-0000E2000000}"/>
    <cellStyle name="20% - Cor3 63 2 2 2" xfId="17611" xr:uid="{00000000-0005-0000-0000-0000E2000000}"/>
    <cellStyle name="20% - Cor3 63 2 2 3" xfId="26989" xr:uid="{FD4FD1F1-639D-4150-9810-5C9A5D0DDF12}"/>
    <cellStyle name="20% - Cor3 63 2 2 4" xfId="40945" xr:uid="{A8090E34-3B84-4095-A37F-E1B49FEAC89E}"/>
    <cellStyle name="20% - Cor3 63 2 3" xfId="13258" xr:uid="{00000000-0005-0000-0000-0000E2000000}"/>
    <cellStyle name="20% - Cor3 63 2 3 2" xfId="30071" xr:uid="{DC8F9590-68EA-4B78-9EDF-7F9DF352CAD8}"/>
    <cellStyle name="20% - Cor3 63 2 3 3" xfId="43945" xr:uid="{88A396C4-0F07-43A4-89AA-D640D6D4A5CF}"/>
    <cellStyle name="20% - Cor3 63 2 4" xfId="32663" xr:uid="{1459D2E7-5317-46E3-B6E8-3251DB240796}"/>
    <cellStyle name="20% - Cor3 63 2 4 2" xfId="46530" xr:uid="{20EC2478-AA0B-40DA-B04F-0CE303379F72}"/>
    <cellStyle name="20% - Cor3 63 2 5" xfId="22731" xr:uid="{47057E03-35EA-4C9F-AE30-629539A5191B}"/>
    <cellStyle name="20% - Cor3 63 2 6" xfId="36702" xr:uid="{A23C6D1F-2A38-49AE-82C4-8A7DF350AC85}"/>
    <cellStyle name="20% - Cor3 63 3" xfId="6900" xr:uid="{00000000-0005-0000-0000-0000E2000000}"/>
    <cellStyle name="20% - Cor3 63 3 2" xfId="15726" xr:uid="{00000000-0005-0000-0000-0000E2000000}"/>
    <cellStyle name="20% - Cor3 63 3 3" xfId="25152" xr:uid="{824421DD-470F-4CB9-BC30-597F574B5332}"/>
    <cellStyle name="20% - Cor3 63 3 4" xfId="39104" xr:uid="{1E836BD2-90B2-4220-8EC1-B4C5DC31ED0E}"/>
    <cellStyle name="20% - Cor3 63 4" xfId="11364" xr:uid="{00000000-0005-0000-0000-0000E2000000}"/>
    <cellStyle name="20% - Cor3 63 4 2" xfId="28883" xr:uid="{784FC601-0653-4AAE-B5DE-93FE23DC4079}"/>
    <cellStyle name="20% - Cor3 63 4 3" xfId="42764" xr:uid="{29D21D25-418A-4830-8568-B47D13087D0D}"/>
    <cellStyle name="20% - Cor3 63 5" xfId="31485" xr:uid="{DFF95469-1F9B-4675-8308-0A092F75B576}"/>
    <cellStyle name="20% - Cor3 63 5 2" xfId="45352" xr:uid="{21413AF3-B6ED-4417-B55C-770645A47B91}"/>
    <cellStyle name="20% - Cor3 63 6" xfId="20833" xr:uid="{37D95177-A65C-4A2F-AA4A-522E34799B70}"/>
    <cellStyle name="20% - Cor3 63 7" xfId="34867" xr:uid="{04F77AE5-588A-409F-B19C-BAAD94445B2B}"/>
    <cellStyle name="20% - Cor3 64" xfId="2334" xr:uid="{00000000-0005-0000-0000-0000E3000000}"/>
    <cellStyle name="20% - Cor3 64 2" xfId="4390" xr:uid="{00000000-0005-0000-0000-0000E3000000}"/>
    <cellStyle name="20% - Cor3 64 2 2" xfId="8790" xr:uid="{00000000-0005-0000-0000-0000E3000000}"/>
    <cellStyle name="20% - Cor3 64 2 2 2" xfId="17612" xr:uid="{00000000-0005-0000-0000-0000E3000000}"/>
    <cellStyle name="20% - Cor3 64 2 2 3" xfId="26990" xr:uid="{0210936E-A8EA-4BE3-8A63-10A128C17FA0}"/>
    <cellStyle name="20% - Cor3 64 2 2 4" xfId="40946" xr:uid="{7DC963FA-1AB7-48A9-970F-3AA2AF1CCEA1}"/>
    <cellStyle name="20% - Cor3 64 2 3" xfId="13259" xr:uid="{00000000-0005-0000-0000-0000E3000000}"/>
    <cellStyle name="20% - Cor3 64 2 3 2" xfId="30072" xr:uid="{4C438115-6057-4040-A4AF-FA9944B55FB3}"/>
    <cellStyle name="20% - Cor3 64 2 3 3" xfId="43946" xr:uid="{8CEBDC98-6FCA-47D0-B515-84DD93C818CD}"/>
    <cellStyle name="20% - Cor3 64 2 4" xfId="32664" xr:uid="{1A24AC53-6459-461C-9BF8-0F51F452847E}"/>
    <cellStyle name="20% - Cor3 64 2 4 2" xfId="46531" xr:uid="{8EB01F6D-A306-4A70-8942-D0C289F7F92C}"/>
    <cellStyle name="20% - Cor3 64 2 5" xfId="22732" xr:uid="{8CA5B7A7-1DE5-432D-AE40-4EE42E64214D}"/>
    <cellStyle name="20% - Cor3 64 2 6" xfId="36703" xr:uid="{2F26CA66-6F59-4E1C-B967-CD5D55057D1A}"/>
    <cellStyle name="20% - Cor3 64 3" xfId="6901" xr:uid="{00000000-0005-0000-0000-0000E3000000}"/>
    <cellStyle name="20% - Cor3 64 3 2" xfId="15727" xr:uid="{00000000-0005-0000-0000-0000E3000000}"/>
    <cellStyle name="20% - Cor3 64 3 3" xfId="25153" xr:uid="{46A4D9C8-71FB-4E32-A747-10B408491C0B}"/>
    <cellStyle name="20% - Cor3 64 3 4" xfId="39105" xr:uid="{FE87BA6B-2F3D-4EFC-AB7F-7FE56FD3AD0F}"/>
    <cellStyle name="20% - Cor3 64 4" xfId="11365" xr:uid="{00000000-0005-0000-0000-0000E3000000}"/>
    <cellStyle name="20% - Cor3 64 4 2" xfId="28884" xr:uid="{E88424EF-BEC8-4902-BF62-6C54FA0D43D7}"/>
    <cellStyle name="20% - Cor3 64 4 3" xfId="42765" xr:uid="{F736C7FA-A561-42DE-AD48-180508169856}"/>
    <cellStyle name="20% - Cor3 64 5" xfId="31486" xr:uid="{1ED86E5C-13C7-4AB1-923A-0EC01D3B9155}"/>
    <cellStyle name="20% - Cor3 64 5 2" xfId="45353" xr:uid="{3ACAC7EF-6FD4-4313-B5BA-F10AA25D393B}"/>
    <cellStyle name="20% - Cor3 64 6" xfId="20834" xr:uid="{A526E07F-2430-4232-A6CE-6A313335BF0B}"/>
    <cellStyle name="20% - Cor3 64 7" xfId="34868" xr:uid="{4A8335A5-CEBB-4F05-A6BA-D36DC0A7F403}"/>
    <cellStyle name="20% - Cor3 65" xfId="2335" xr:uid="{00000000-0005-0000-0000-0000E4000000}"/>
    <cellStyle name="20% - Cor3 65 2" xfId="4391" xr:uid="{00000000-0005-0000-0000-0000E4000000}"/>
    <cellStyle name="20% - Cor3 65 2 2" xfId="8791" xr:uid="{00000000-0005-0000-0000-0000E4000000}"/>
    <cellStyle name="20% - Cor3 65 2 2 2" xfId="17613" xr:uid="{00000000-0005-0000-0000-0000E4000000}"/>
    <cellStyle name="20% - Cor3 65 2 2 3" xfId="26991" xr:uid="{A152724B-FFA3-4836-9531-3EEE627E1189}"/>
    <cellStyle name="20% - Cor3 65 2 2 4" xfId="40947" xr:uid="{D7460457-C29B-4061-802C-8A84A9DACCC1}"/>
    <cellStyle name="20% - Cor3 65 2 3" xfId="13260" xr:uid="{00000000-0005-0000-0000-0000E4000000}"/>
    <cellStyle name="20% - Cor3 65 2 3 2" xfId="30073" xr:uid="{5B29E5BF-C03A-45F2-9A50-89240C697322}"/>
    <cellStyle name="20% - Cor3 65 2 3 3" xfId="43947" xr:uid="{B0A7C439-41FD-4839-A373-046D06C0CF7D}"/>
    <cellStyle name="20% - Cor3 65 2 4" xfId="32665" xr:uid="{0DDE9A40-0045-4152-A0C4-DBF14E73992D}"/>
    <cellStyle name="20% - Cor3 65 2 4 2" xfId="46532" xr:uid="{4902C63D-F145-4C59-B1A6-4686F4CDCD0D}"/>
    <cellStyle name="20% - Cor3 65 2 5" xfId="22733" xr:uid="{964246EE-4308-4A74-9ADF-E6DE20D2A4FE}"/>
    <cellStyle name="20% - Cor3 65 2 6" xfId="36704" xr:uid="{747033BF-DFD4-4544-AC5F-B8284A2DC41F}"/>
    <cellStyle name="20% - Cor3 65 3" xfId="6902" xr:uid="{00000000-0005-0000-0000-0000E4000000}"/>
    <cellStyle name="20% - Cor3 65 3 2" xfId="15728" xr:uid="{00000000-0005-0000-0000-0000E4000000}"/>
    <cellStyle name="20% - Cor3 65 3 3" xfId="25154" xr:uid="{E2EFACD0-9A87-4E8E-891F-D55FF463214E}"/>
    <cellStyle name="20% - Cor3 65 3 4" xfId="39106" xr:uid="{C0577EE2-AD02-49A6-AF72-C60380AFEFDB}"/>
    <cellStyle name="20% - Cor3 65 4" xfId="11366" xr:uid="{00000000-0005-0000-0000-0000E4000000}"/>
    <cellStyle name="20% - Cor3 65 4 2" xfId="28885" xr:uid="{1123DC53-F42E-4EC6-AB6F-AEFBA4B614FB}"/>
    <cellStyle name="20% - Cor3 65 4 3" xfId="42766" xr:uid="{BB26AFD9-8AE4-4E68-A713-00E2E6E76D2A}"/>
    <cellStyle name="20% - Cor3 65 5" xfId="31487" xr:uid="{CA6D7197-2D97-4565-96FA-E1674923A48C}"/>
    <cellStyle name="20% - Cor3 65 5 2" xfId="45354" xr:uid="{3EF4FFD4-DE46-4F5C-97CC-9C3196D905C4}"/>
    <cellStyle name="20% - Cor3 65 6" xfId="20835" xr:uid="{997C8ABC-A863-4E6F-B92E-3212BBE96761}"/>
    <cellStyle name="20% - Cor3 65 7" xfId="34869" xr:uid="{9C838632-515E-429B-97B2-481B70C546BD}"/>
    <cellStyle name="20% - Cor3 66" xfId="2336" xr:uid="{00000000-0005-0000-0000-0000E5000000}"/>
    <cellStyle name="20% - Cor3 66 2" xfId="4392" xr:uid="{00000000-0005-0000-0000-0000E5000000}"/>
    <cellStyle name="20% - Cor3 66 2 2" xfId="8792" xr:uid="{00000000-0005-0000-0000-0000E5000000}"/>
    <cellStyle name="20% - Cor3 66 2 2 2" xfId="17614" xr:uid="{00000000-0005-0000-0000-0000E5000000}"/>
    <cellStyle name="20% - Cor3 66 2 2 3" xfId="26992" xr:uid="{AE7017C8-05D0-49A7-B344-5867F105566F}"/>
    <cellStyle name="20% - Cor3 66 2 2 4" xfId="40948" xr:uid="{37ED3B71-D9E1-4133-B9FB-89FC751EBAD8}"/>
    <cellStyle name="20% - Cor3 66 2 3" xfId="13261" xr:uid="{00000000-0005-0000-0000-0000E5000000}"/>
    <cellStyle name="20% - Cor3 66 2 3 2" xfId="30074" xr:uid="{7B90E7B1-BD26-4129-9B7B-ED6F9434008D}"/>
    <cellStyle name="20% - Cor3 66 2 3 3" xfId="43948" xr:uid="{EC829399-F7EE-4349-8A26-DA9FB6764B8D}"/>
    <cellStyle name="20% - Cor3 66 2 4" xfId="32666" xr:uid="{8945AF01-F491-4B78-859A-2F031682E9C1}"/>
    <cellStyle name="20% - Cor3 66 2 4 2" xfId="46533" xr:uid="{FA4DD79A-5EED-46EE-8247-D67AE22F16C5}"/>
    <cellStyle name="20% - Cor3 66 2 5" xfId="22734" xr:uid="{30D459A8-0763-4411-8700-23C5B15C8BAE}"/>
    <cellStyle name="20% - Cor3 66 2 6" xfId="36705" xr:uid="{36B4B1D9-EEF4-4AC4-AA7A-69A0F38DE69B}"/>
    <cellStyle name="20% - Cor3 66 3" xfId="6903" xr:uid="{00000000-0005-0000-0000-0000E5000000}"/>
    <cellStyle name="20% - Cor3 66 3 2" xfId="15729" xr:uid="{00000000-0005-0000-0000-0000E5000000}"/>
    <cellStyle name="20% - Cor3 66 3 3" xfId="25155" xr:uid="{A3A5DCC6-3C6D-4231-BD90-66A9E6A0ECD7}"/>
    <cellStyle name="20% - Cor3 66 3 4" xfId="39107" xr:uid="{3D4A9718-3E23-406F-85CA-431B6EE032E3}"/>
    <cellStyle name="20% - Cor3 66 4" xfId="11367" xr:uid="{00000000-0005-0000-0000-0000E5000000}"/>
    <cellStyle name="20% - Cor3 66 4 2" xfId="28886" xr:uid="{950EBEC5-03F6-4205-9E97-B839AFC49182}"/>
    <cellStyle name="20% - Cor3 66 4 3" xfId="42767" xr:uid="{8F9B6F36-13DE-482F-9999-BA12871E58A8}"/>
    <cellStyle name="20% - Cor3 66 5" xfId="31488" xr:uid="{1C80E7A8-5D12-4D0A-8561-28CB02DB796F}"/>
    <cellStyle name="20% - Cor3 66 5 2" xfId="45355" xr:uid="{67B3CDD8-FEC8-4B43-AC38-32CE1382C611}"/>
    <cellStyle name="20% - Cor3 66 6" xfId="20836" xr:uid="{F1E2E69A-A893-4C3B-8CC7-C5B1D0870471}"/>
    <cellStyle name="20% - Cor3 66 7" xfId="34870" xr:uid="{86969775-6D14-47FA-A322-F772B41537BE}"/>
    <cellStyle name="20% - Cor3 67" xfId="2337" xr:uid="{00000000-0005-0000-0000-0000E6000000}"/>
    <cellStyle name="20% - Cor3 67 2" xfId="4393" xr:uid="{00000000-0005-0000-0000-0000E6000000}"/>
    <cellStyle name="20% - Cor3 67 2 2" xfId="8793" xr:uid="{00000000-0005-0000-0000-0000E6000000}"/>
    <cellStyle name="20% - Cor3 67 2 2 2" xfId="17615" xr:uid="{00000000-0005-0000-0000-0000E6000000}"/>
    <cellStyle name="20% - Cor3 67 2 2 3" xfId="26993" xr:uid="{235CFEB2-67D4-4D55-AE87-5204E97183CF}"/>
    <cellStyle name="20% - Cor3 67 2 2 4" xfId="40949" xr:uid="{7BE3ED99-E4D5-413F-821B-DA997A839095}"/>
    <cellStyle name="20% - Cor3 67 2 3" xfId="13262" xr:uid="{00000000-0005-0000-0000-0000E6000000}"/>
    <cellStyle name="20% - Cor3 67 2 3 2" xfId="30075" xr:uid="{1B2F0B87-A197-42B2-91C0-76B29DA09EF2}"/>
    <cellStyle name="20% - Cor3 67 2 3 3" xfId="43949" xr:uid="{3E74A6A3-E543-4398-AF7A-CE8AF1E73611}"/>
    <cellStyle name="20% - Cor3 67 2 4" xfId="32667" xr:uid="{3E199898-7FCA-40EE-8341-C54404180210}"/>
    <cellStyle name="20% - Cor3 67 2 4 2" xfId="46534" xr:uid="{10BA84BB-2B32-4B42-B58B-33C8DEB77365}"/>
    <cellStyle name="20% - Cor3 67 2 5" xfId="22735" xr:uid="{3745D0A6-BEB9-4F28-9851-726CF6599212}"/>
    <cellStyle name="20% - Cor3 67 2 6" xfId="36706" xr:uid="{FCBEAFAD-F326-43FA-81E0-CE84582CBFB8}"/>
    <cellStyle name="20% - Cor3 67 3" xfId="6904" xr:uid="{00000000-0005-0000-0000-0000E6000000}"/>
    <cellStyle name="20% - Cor3 67 3 2" xfId="15730" xr:uid="{00000000-0005-0000-0000-0000E6000000}"/>
    <cellStyle name="20% - Cor3 67 3 3" xfId="25156" xr:uid="{6760BDCE-412E-4C9C-AAD8-8CDD582014D5}"/>
    <cellStyle name="20% - Cor3 67 3 4" xfId="39108" xr:uid="{D2AF4C5A-D93D-498A-B0CC-85D4403C1992}"/>
    <cellStyle name="20% - Cor3 67 4" xfId="11368" xr:uid="{00000000-0005-0000-0000-0000E6000000}"/>
    <cellStyle name="20% - Cor3 67 4 2" xfId="28887" xr:uid="{A9E70F09-7882-41FE-BD88-D3B19583E519}"/>
    <cellStyle name="20% - Cor3 67 4 3" xfId="42768" xr:uid="{8BD8D35E-2217-4B82-962D-D6896A469510}"/>
    <cellStyle name="20% - Cor3 67 5" xfId="31489" xr:uid="{F4969F95-DABC-4661-89F7-F3A660FAD35E}"/>
    <cellStyle name="20% - Cor3 67 5 2" xfId="45356" xr:uid="{7FCACC05-64A9-4606-87CC-3E8D806B1984}"/>
    <cellStyle name="20% - Cor3 67 6" xfId="20837" xr:uid="{0C6BEDE0-4EA9-4418-AB7C-9E04D06C4457}"/>
    <cellStyle name="20% - Cor3 67 7" xfId="34871" xr:uid="{A04E9C71-B761-4C3A-A5BB-0BE4405A1A8C}"/>
    <cellStyle name="20% - Cor3 68" xfId="2338" xr:uid="{00000000-0005-0000-0000-0000E7000000}"/>
    <cellStyle name="20% - Cor3 68 2" xfId="4394" xr:uid="{00000000-0005-0000-0000-0000E7000000}"/>
    <cellStyle name="20% - Cor3 68 2 2" xfId="8794" xr:uid="{00000000-0005-0000-0000-0000E7000000}"/>
    <cellStyle name="20% - Cor3 68 2 2 2" xfId="17616" xr:uid="{00000000-0005-0000-0000-0000E7000000}"/>
    <cellStyle name="20% - Cor3 68 2 2 3" xfId="26994" xr:uid="{EE952FB6-8004-472B-A835-FCEC97B85C52}"/>
    <cellStyle name="20% - Cor3 68 2 2 4" xfId="40950" xr:uid="{F5899C6A-9C6D-48D4-B102-4AE5FEC5E0B6}"/>
    <cellStyle name="20% - Cor3 68 2 3" xfId="13263" xr:uid="{00000000-0005-0000-0000-0000E7000000}"/>
    <cellStyle name="20% - Cor3 68 2 3 2" xfId="30076" xr:uid="{5E73ACEE-A7D0-41DD-97A0-DC245309C7BC}"/>
    <cellStyle name="20% - Cor3 68 2 3 3" xfId="43950" xr:uid="{386940D1-5636-4814-B8E8-D109E451EF04}"/>
    <cellStyle name="20% - Cor3 68 2 4" xfId="32668" xr:uid="{56710F86-DCE4-48BC-8033-91BC1F6B53C7}"/>
    <cellStyle name="20% - Cor3 68 2 4 2" xfId="46535" xr:uid="{7BF35A5B-A895-4A10-810B-D79DB963EAB8}"/>
    <cellStyle name="20% - Cor3 68 2 5" xfId="22736" xr:uid="{E506605D-02C6-495E-8B29-614CCCB2B45D}"/>
    <cellStyle name="20% - Cor3 68 2 6" xfId="36707" xr:uid="{2633F795-9013-486D-8063-CB0B7EC72228}"/>
    <cellStyle name="20% - Cor3 68 3" xfId="6905" xr:uid="{00000000-0005-0000-0000-0000E7000000}"/>
    <cellStyle name="20% - Cor3 68 3 2" xfId="15731" xr:uid="{00000000-0005-0000-0000-0000E7000000}"/>
    <cellStyle name="20% - Cor3 68 3 3" xfId="25157" xr:uid="{E1DD822B-00ED-4F4A-9D50-622E701187ED}"/>
    <cellStyle name="20% - Cor3 68 3 4" xfId="39109" xr:uid="{15D55FD4-DD26-448D-97C9-D0C561DDC4D1}"/>
    <cellStyle name="20% - Cor3 68 4" xfId="11369" xr:uid="{00000000-0005-0000-0000-0000E7000000}"/>
    <cellStyle name="20% - Cor3 68 4 2" xfId="28888" xr:uid="{8066F99D-014E-457C-8B13-551DEC3D2332}"/>
    <cellStyle name="20% - Cor3 68 4 3" xfId="42769" xr:uid="{EB4D6523-8DEB-4D58-8734-A6CD4BF8932A}"/>
    <cellStyle name="20% - Cor3 68 5" xfId="31490" xr:uid="{62A27975-072A-4765-A1B6-733D0293C399}"/>
    <cellStyle name="20% - Cor3 68 5 2" xfId="45357" xr:uid="{15C70A57-4CD8-41F0-BC1A-C71BCECC6E31}"/>
    <cellStyle name="20% - Cor3 68 6" xfId="20838" xr:uid="{CB24BEF0-E5E9-4B8C-874E-8A304ACF7E6F}"/>
    <cellStyle name="20% - Cor3 68 7" xfId="34872" xr:uid="{85ECF519-32C6-4DAF-B4B3-DCA4E64B3AB6}"/>
    <cellStyle name="20% - Cor3 69" xfId="2339" xr:uid="{00000000-0005-0000-0000-0000E8000000}"/>
    <cellStyle name="20% - Cor3 69 2" xfId="4395" xr:uid="{00000000-0005-0000-0000-0000E8000000}"/>
    <cellStyle name="20% - Cor3 69 2 2" xfId="8795" xr:uid="{00000000-0005-0000-0000-0000E8000000}"/>
    <cellStyle name="20% - Cor3 69 2 2 2" xfId="17617" xr:uid="{00000000-0005-0000-0000-0000E8000000}"/>
    <cellStyle name="20% - Cor3 69 2 2 3" xfId="26995" xr:uid="{47AF170F-3443-4A77-9C30-9E22E2AC9F26}"/>
    <cellStyle name="20% - Cor3 69 2 2 4" xfId="40951" xr:uid="{6BC49C6C-0B66-42AD-BC39-A747E734407E}"/>
    <cellStyle name="20% - Cor3 69 2 3" xfId="13264" xr:uid="{00000000-0005-0000-0000-0000E8000000}"/>
    <cellStyle name="20% - Cor3 69 2 3 2" xfId="30077" xr:uid="{DF5FE11D-CE1F-4937-A4F8-002FB396A7EE}"/>
    <cellStyle name="20% - Cor3 69 2 3 3" xfId="43951" xr:uid="{BCBD9D14-1A31-4F86-ADDB-CFD5022B26C1}"/>
    <cellStyle name="20% - Cor3 69 2 4" xfId="32669" xr:uid="{4192E961-FCEF-44FC-8A7B-CAACB221F672}"/>
    <cellStyle name="20% - Cor3 69 2 4 2" xfId="46536" xr:uid="{B3B01D07-90DB-4248-A127-7DC9AA7AAF9D}"/>
    <cellStyle name="20% - Cor3 69 2 5" xfId="22737" xr:uid="{A5D7F87D-1955-4757-9037-CA70C88F1CF5}"/>
    <cellStyle name="20% - Cor3 69 2 6" xfId="36708" xr:uid="{806F7654-8F8D-49B1-8420-AE9C70211F24}"/>
    <cellStyle name="20% - Cor3 69 3" xfId="6906" xr:uid="{00000000-0005-0000-0000-0000E8000000}"/>
    <cellStyle name="20% - Cor3 69 3 2" xfId="15732" xr:uid="{00000000-0005-0000-0000-0000E8000000}"/>
    <cellStyle name="20% - Cor3 69 3 3" xfId="25158" xr:uid="{35F6E554-659B-445C-90C1-4A735FF763DE}"/>
    <cellStyle name="20% - Cor3 69 3 4" xfId="39110" xr:uid="{2509B3F6-AD71-4E51-84A1-1F134BD3F448}"/>
    <cellStyle name="20% - Cor3 69 4" xfId="11370" xr:uid="{00000000-0005-0000-0000-0000E8000000}"/>
    <cellStyle name="20% - Cor3 69 4 2" xfId="28889" xr:uid="{E896BE4D-39A1-4A0D-80C5-1E0E5CF44986}"/>
    <cellStyle name="20% - Cor3 69 4 3" xfId="42770" xr:uid="{9FDB9ADF-4CF0-4FA4-8464-941A352E3349}"/>
    <cellStyle name="20% - Cor3 69 5" xfId="31491" xr:uid="{06AD36C1-6A2C-4700-AE59-56614BE8B99C}"/>
    <cellStyle name="20% - Cor3 69 5 2" xfId="45358" xr:uid="{392F68E3-1302-4BDC-BAA3-E743421944D3}"/>
    <cellStyle name="20% - Cor3 69 6" xfId="20839" xr:uid="{757E6090-F457-4876-8AFC-E8FF13C4756D}"/>
    <cellStyle name="20% - Cor3 69 7" xfId="34873" xr:uid="{ACFF4BAC-1AF2-4FA3-B392-4A0CCC3EF01F}"/>
    <cellStyle name="20% - Cor3 7" xfId="2340" xr:uid="{00000000-0005-0000-0000-0000E9000000}"/>
    <cellStyle name="20% - Cor3 7 2" xfId="2341" xr:uid="{00000000-0005-0000-0000-0000EA000000}"/>
    <cellStyle name="20% - Cor3 7 2 2" xfId="4397" xr:uid="{00000000-0005-0000-0000-0000EA000000}"/>
    <cellStyle name="20% - Cor3 7 2 2 2" xfId="8797" xr:uid="{00000000-0005-0000-0000-0000EA000000}"/>
    <cellStyle name="20% - Cor3 7 2 2 2 2" xfId="17619" xr:uid="{00000000-0005-0000-0000-0000EA000000}"/>
    <cellStyle name="20% - Cor3 7 2 2 2 3" xfId="26997" xr:uid="{80A52066-19F0-4986-BD51-F85A65054DA5}"/>
    <cellStyle name="20% - Cor3 7 2 2 2 4" xfId="40953" xr:uid="{B9DCA57C-D1BB-442A-945E-A987D9DB25C3}"/>
    <cellStyle name="20% - Cor3 7 2 2 3" xfId="13266" xr:uid="{00000000-0005-0000-0000-0000EA000000}"/>
    <cellStyle name="20% - Cor3 7 2 2 3 2" xfId="30079" xr:uid="{063F5361-AF25-4ED8-8BA7-F99AEC6BC632}"/>
    <cellStyle name="20% - Cor3 7 2 2 3 3" xfId="43953" xr:uid="{E2A55C97-1B14-41BD-B7D3-EF88DDA41DA2}"/>
    <cellStyle name="20% - Cor3 7 2 2 4" xfId="32671" xr:uid="{BDADEF82-4783-4A74-A4AB-30A217A3A2FD}"/>
    <cellStyle name="20% - Cor3 7 2 2 4 2" xfId="46538" xr:uid="{ED5A9D45-CB5B-4C60-BE86-0A7E25E39419}"/>
    <cellStyle name="20% - Cor3 7 2 2 5" xfId="22739" xr:uid="{BB27A8CA-7FB2-446B-A385-08628A9B60AB}"/>
    <cellStyle name="20% - Cor3 7 2 2 6" xfId="36710" xr:uid="{40524F40-1AB3-4B88-BBD7-5783BFE68145}"/>
    <cellStyle name="20% - Cor3 7 2 3" xfId="6908" xr:uid="{00000000-0005-0000-0000-0000EA000000}"/>
    <cellStyle name="20% - Cor3 7 2 3 2" xfId="15734" xr:uid="{00000000-0005-0000-0000-0000EA000000}"/>
    <cellStyle name="20% - Cor3 7 2 3 3" xfId="25160" xr:uid="{8B13A6D0-ACC1-4BCE-950F-ABC4AF7C6891}"/>
    <cellStyle name="20% - Cor3 7 2 3 4" xfId="39112" xr:uid="{F96A7406-FC2F-4CE0-B8D0-83935CCBF8BE}"/>
    <cellStyle name="20% - Cor3 7 2 4" xfId="11372" xr:uid="{00000000-0005-0000-0000-0000EA000000}"/>
    <cellStyle name="20% - Cor3 7 2 4 2" xfId="28891" xr:uid="{ED329333-68F9-48D4-84EE-5B7EFE888DDF}"/>
    <cellStyle name="20% - Cor3 7 2 4 3" xfId="42772" xr:uid="{3EEC47C7-8498-450A-A665-1BD16253B19E}"/>
    <cellStyle name="20% - Cor3 7 2 5" xfId="31493" xr:uid="{69901002-CA47-46F4-AC57-AAAC15BCFB50}"/>
    <cellStyle name="20% - Cor3 7 2 5 2" xfId="45360" xr:uid="{6614899C-3CC0-4F92-A05D-13A8AAE017EB}"/>
    <cellStyle name="20% - Cor3 7 2 6" xfId="20841" xr:uid="{86D3E967-CD56-4046-8A87-E304EF567D86}"/>
    <cellStyle name="20% - Cor3 7 2 7" xfId="34875" xr:uid="{CF80CB03-CEBD-4012-9CEE-654AFE670C9D}"/>
    <cellStyle name="20% - Cor3 7 3" xfId="4396" xr:uid="{00000000-0005-0000-0000-0000E9000000}"/>
    <cellStyle name="20% - Cor3 7 3 2" xfId="8796" xr:uid="{00000000-0005-0000-0000-0000E9000000}"/>
    <cellStyle name="20% - Cor3 7 3 2 2" xfId="17618" xr:uid="{00000000-0005-0000-0000-0000E9000000}"/>
    <cellStyle name="20% - Cor3 7 3 2 3" xfId="26996" xr:uid="{8024A3C1-D47C-4A4E-A1C2-558D4BD12EF2}"/>
    <cellStyle name="20% - Cor3 7 3 2 4" xfId="40952" xr:uid="{50042D24-E3D6-407F-8A97-454C326CA1A7}"/>
    <cellStyle name="20% - Cor3 7 3 3" xfId="13265" xr:uid="{00000000-0005-0000-0000-0000E9000000}"/>
    <cellStyle name="20% - Cor3 7 3 3 2" xfId="30078" xr:uid="{D313F0D8-108B-4BE8-9CF2-4EA47273A9BB}"/>
    <cellStyle name="20% - Cor3 7 3 3 3" xfId="43952" xr:uid="{236400AC-5551-4CA0-8FDE-AB137A61E0F0}"/>
    <cellStyle name="20% - Cor3 7 3 4" xfId="32670" xr:uid="{A1E5A4D4-E09F-4F21-AB8A-D8602A159876}"/>
    <cellStyle name="20% - Cor3 7 3 4 2" xfId="46537" xr:uid="{79E08F64-1421-472D-A8F6-D5DB37B94845}"/>
    <cellStyle name="20% - Cor3 7 3 5" xfId="22738" xr:uid="{B22071FC-8F87-49D9-90A4-C251DE996431}"/>
    <cellStyle name="20% - Cor3 7 3 6" xfId="36709" xr:uid="{83749E36-9BD2-4300-9130-78F0B6C4C8AB}"/>
    <cellStyle name="20% - Cor3 7 4" xfId="6907" xr:uid="{00000000-0005-0000-0000-0000E9000000}"/>
    <cellStyle name="20% - Cor3 7 4 2" xfId="15733" xr:uid="{00000000-0005-0000-0000-0000E9000000}"/>
    <cellStyle name="20% - Cor3 7 4 3" xfId="25159" xr:uid="{FFD24CC2-F6C3-4E3A-A357-0EA0D6880718}"/>
    <cellStyle name="20% - Cor3 7 4 4" xfId="39111" xr:uid="{6518385C-8207-4838-8162-7671CFB7BC39}"/>
    <cellStyle name="20% - Cor3 7 5" xfId="11371" xr:uid="{00000000-0005-0000-0000-0000E9000000}"/>
    <cellStyle name="20% - Cor3 7 5 2" xfId="28890" xr:uid="{2FE07C9B-E166-4D74-BFE1-A9FD6B649723}"/>
    <cellStyle name="20% - Cor3 7 5 3" xfId="42771" xr:uid="{5DEDF137-F0F9-4874-AF08-8DD9B94FA326}"/>
    <cellStyle name="20% - Cor3 7 6" xfId="31492" xr:uid="{D10BA26A-4F78-4630-9D2C-42A8FF14BDA7}"/>
    <cellStyle name="20% - Cor3 7 6 2" xfId="45359" xr:uid="{BE3FE289-A359-4D73-8E2F-4BD5CB94D165}"/>
    <cellStyle name="20% - Cor3 7 7" xfId="20840" xr:uid="{A8AAB50E-B751-4D71-B1FB-0DE42C6CF55B}"/>
    <cellStyle name="20% - Cor3 7 8" xfId="34874" xr:uid="{720E7B7C-06CA-4818-8461-2F8477B6C967}"/>
    <cellStyle name="20% - Cor3 70" xfId="2342" xr:uid="{00000000-0005-0000-0000-0000EB000000}"/>
    <cellStyle name="20% - Cor3 70 2" xfId="4398" xr:uid="{00000000-0005-0000-0000-0000EB000000}"/>
    <cellStyle name="20% - Cor3 70 2 2" xfId="8798" xr:uid="{00000000-0005-0000-0000-0000EB000000}"/>
    <cellStyle name="20% - Cor3 70 2 2 2" xfId="17620" xr:uid="{00000000-0005-0000-0000-0000EB000000}"/>
    <cellStyle name="20% - Cor3 70 2 2 3" xfId="26998" xr:uid="{8DA3C17B-163C-4F18-9BAC-09AA8C948CB2}"/>
    <cellStyle name="20% - Cor3 70 2 2 4" xfId="40954" xr:uid="{5DA78799-E8A3-4665-B9F4-A6592980F35B}"/>
    <cellStyle name="20% - Cor3 70 2 3" xfId="13267" xr:uid="{00000000-0005-0000-0000-0000EB000000}"/>
    <cellStyle name="20% - Cor3 70 2 3 2" xfId="30080" xr:uid="{D2DE9663-FB07-46AF-985B-D72862EAC5E2}"/>
    <cellStyle name="20% - Cor3 70 2 3 3" xfId="43954" xr:uid="{EA3E60CE-4036-4A6B-82AA-5C4F4A332A1A}"/>
    <cellStyle name="20% - Cor3 70 2 4" xfId="32672" xr:uid="{7AE24E63-D1FF-48A5-BC75-CCAE9880997F}"/>
    <cellStyle name="20% - Cor3 70 2 4 2" xfId="46539" xr:uid="{C1800DF0-9E01-4EB9-8E21-1E78A5DC537A}"/>
    <cellStyle name="20% - Cor3 70 2 5" xfId="22740" xr:uid="{33FE7F58-C5D8-441C-B246-B6639E4D56CF}"/>
    <cellStyle name="20% - Cor3 70 2 6" xfId="36711" xr:uid="{1B40C57D-529E-4A99-A715-C436FA0422CC}"/>
    <cellStyle name="20% - Cor3 70 3" xfId="6909" xr:uid="{00000000-0005-0000-0000-0000EB000000}"/>
    <cellStyle name="20% - Cor3 70 3 2" xfId="15735" xr:uid="{00000000-0005-0000-0000-0000EB000000}"/>
    <cellStyle name="20% - Cor3 70 3 3" xfId="25161" xr:uid="{557389F5-0BDE-4F0C-95FE-DE6F87975DE2}"/>
    <cellStyle name="20% - Cor3 70 3 4" xfId="39113" xr:uid="{707E7241-B7DF-4EF6-AE34-BEF875BDD052}"/>
    <cellStyle name="20% - Cor3 70 4" xfId="11373" xr:uid="{00000000-0005-0000-0000-0000EB000000}"/>
    <cellStyle name="20% - Cor3 70 4 2" xfId="28892" xr:uid="{8238B36E-DD82-49F4-944D-897DD984D0D2}"/>
    <cellStyle name="20% - Cor3 70 4 3" xfId="42773" xr:uid="{CECDE399-390B-4CDE-BA3F-928C7C797255}"/>
    <cellStyle name="20% - Cor3 70 5" xfId="31494" xr:uid="{2294C786-DEE1-456C-8114-39E75A93DBAF}"/>
    <cellStyle name="20% - Cor3 70 5 2" xfId="45361" xr:uid="{453291EA-04D7-4F7C-BCDA-02673B65E3D8}"/>
    <cellStyle name="20% - Cor3 70 6" xfId="20842" xr:uid="{91411679-DCE1-4A46-BC8C-5D86688DBBB1}"/>
    <cellStyle name="20% - Cor3 70 7" xfId="34876" xr:uid="{D65B7443-08D7-451F-84DF-D6717FE4BE91}"/>
    <cellStyle name="20% - Cor3 71" xfId="2343" xr:uid="{00000000-0005-0000-0000-0000EC000000}"/>
    <cellStyle name="20% - Cor3 71 2" xfId="4399" xr:uid="{00000000-0005-0000-0000-0000EC000000}"/>
    <cellStyle name="20% - Cor3 71 2 2" xfId="8799" xr:uid="{00000000-0005-0000-0000-0000EC000000}"/>
    <cellStyle name="20% - Cor3 71 2 2 2" xfId="17621" xr:uid="{00000000-0005-0000-0000-0000EC000000}"/>
    <cellStyle name="20% - Cor3 71 2 2 3" xfId="26999" xr:uid="{73DEEE34-1FC3-4E17-B0DB-A0DB0349F3BC}"/>
    <cellStyle name="20% - Cor3 71 2 2 4" xfId="40955" xr:uid="{4699CDC1-7E1A-495A-BED6-4326484143D8}"/>
    <cellStyle name="20% - Cor3 71 2 3" xfId="13268" xr:uid="{00000000-0005-0000-0000-0000EC000000}"/>
    <cellStyle name="20% - Cor3 71 2 3 2" xfId="30081" xr:uid="{AC527B96-F0CB-4206-96FC-D837133A43D9}"/>
    <cellStyle name="20% - Cor3 71 2 3 3" xfId="43955" xr:uid="{5FE16D0E-F358-4808-B4AC-82B034FE799B}"/>
    <cellStyle name="20% - Cor3 71 2 4" xfId="32673" xr:uid="{924620A5-32B6-42F2-9D36-207A8F29F2F8}"/>
    <cellStyle name="20% - Cor3 71 2 4 2" xfId="46540" xr:uid="{66EC58E9-3923-4171-8B70-F080D2F12053}"/>
    <cellStyle name="20% - Cor3 71 2 5" xfId="22741" xr:uid="{D5E3756B-BED1-43F5-B999-5824AC16E076}"/>
    <cellStyle name="20% - Cor3 71 2 6" xfId="36712" xr:uid="{72059901-788F-435E-8464-CB87E37A609E}"/>
    <cellStyle name="20% - Cor3 71 3" xfId="6910" xr:uid="{00000000-0005-0000-0000-0000EC000000}"/>
    <cellStyle name="20% - Cor3 71 3 2" xfId="15736" xr:uid="{00000000-0005-0000-0000-0000EC000000}"/>
    <cellStyle name="20% - Cor3 71 3 3" xfId="25162" xr:uid="{4095B403-BE84-4593-B4BE-43299D709166}"/>
    <cellStyle name="20% - Cor3 71 3 4" xfId="39114" xr:uid="{90D98CFF-147B-455F-9DB7-29D1F5489972}"/>
    <cellStyle name="20% - Cor3 71 4" xfId="11374" xr:uid="{00000000-0005-0000-0000-0000EC000000}"/>
    <cellStyle name="20% - Cor3 71 4 2" xfId="28893" xr:uid="{05352606-9955-43B6-805F-8C6BFA7A47AF}"/>
    <cellStyle name="20% - Cor3 71 4 3" xfId="42774" xr:uid="{F10A8C6E-F17F-4A6E-BB10-7CBD05E85EA5}"/>
    <cellStyle name="20% - Cor3 71 5" xfId="31495" xr:uid="{5A821FA8-AF6C-45D6-8C29-4E56FA910070}"/>
    <cellStyle name="20% - Cor3 71 5 2" xfId="45362" xr:uid="{F97A6C0D-C82D-4C01-AC55-2203D39747EE}"/>
    <cellStyle name="20% - Cor3 71 6" xfId="20843" xr:uid="{601176FB-C10D-4396-A594-BEE1EB2B48B6}"/>
    <cellStyle name="20% - Cor3 71 7" xfId="34877" xr:uid="{BC2C75BE-3A3F-4F93-9203-62EE15DA168E}"/>
    <cellStyle name="20% - Cor3 72" xfId="2344" xr:uid="{00000000-0005-0000-0000-0000ED000000}"/>
    <cellStyle name="20% - Cor3 72 2" xfId="4400" xr:uid="{00000000-0005-0000-0000-0000ED000000}"/>
    <cellStyle name="20% - Cor3 72 2 2" xfId="8800" xr:uid="{00000000-0005-0000-0000-0000ED000000}"/>
    <cellStyle name="20% - Cor3 72 2 2 2" xfId="17622" xr:uid="{00000000-0005-0000-0000-0000ED000000}"/>
    <cellStyle name="20% - Cor3 72 2 2 3" xfId="27000" xr:uid="{555239EB-8341-4B36-A9E9-2F46F562BF17}"/>
    <cellStyle name="20% - Cor3 72 2 2 4" xfId="40956" xr:uid="{15B567DB-F758-4BC4-9051-91CBEBAED495}"/>
    <cellStyle name="20% - Cor3 72 2 3" xfId="13269" xr:uid="{00000000-0005-0000-0000-0000ED000000}"/>
    <cellStyle name="20% - Cor3 72 2 3 2" xfId="30082" xr:uid="{1AC42B25-9520-4DF5-A65D-B37438B9E6EA}"/>
    <cellStyle name="20% - Cor3 72 2 3 3" xfId="43956" xr:uid="{AAD30633-E333-4F71-A408-7D37B6A31859}"/>
    <cellStyle name="20% - Cor3 72 2 4" xfId="32674" xr:uid="{6822EDC9-716A-41AB-89C5-0872FBD00BE8}"/>
    <cellStyle name="20% - Cor3 72 2 4 2" xfId="46541" xr:uid="{4E0C7316-B391-4A06-8807-0D9DB9A71E1B}"/>
    <cellStyle name="20% - Cor3 72 2 5" xfId="22742" xr:uid="{A2FBC834-32D7-451F-9658-7AAAD277D221}"/>
    <cellStyle name="20% - Cor3 72 2 6" xfId="36713" xr:uid="{D9BB46E5-57A5-4E96-A244-45F99A72A417}"/>
    <cellStyle name="20% - Cor3 72 3" xfId="6911" xr:uid="{00000000-0005-0000-0000-0000ED000000}"/>
    <cellStyle name="20% - Cor3 72 3 2" xfId="15737" xr:uid="{00000000-0005-0000-0000-0000ED000000}"/>
    <cellStyle name="20% - Cor3 72 3 3" xfId="25163" xr:uid="{AFEC98D8-F1E4-40E6-ABB8-9C8628EBFE86}"/>
    <cellStyle name="20% - Cor3 72 3 4" xfId="39115" xr:uid="{C1063FC8-E175-4792-9DD3-C5F2CA830B90}"/>
    <cellStyle name="20% - Cor3 72 4" xfId="11375" xr:uid="{00000000-0005-0000-0000-0000ED000000}"/>
    <cellStyle name="20% - Cor3 72 4 2" xfId="28894" xr:uid="{4211FCFF-02B3-4725-84D7-FB7C834FD8A2}"/>
    <cellStyle name="20% - Cor3 72 4 3" xfId="42775" xr:uid="{39489ACC-F6FD-47FE-A40B-100E1C912ECB}"/>
    <cellStyle name="20% - Cor3 72 5" xfId="31496" xr:uid="{4467CDB9-966E-470A-9FF7-E70C79AAA054}"/>
    <cellStyle name="20% - Cor3 72 5 2" xfId="45363" xr:uid="{03AB3A65-4731-42DD-A618-3FCA87A159A0}"/>
    <cellStyle name="20% - Cor3 72 6" xfId="20844" xr:uid="{2367ACFE-686F-414F-9A7D-4A0AA50EE11E}"/>
    <cellStyle name="20% - Cor3 72 7" xfId="34878" xr:uid="{FBA34478-6E07-4186-9F73-3BFCC5D3B260}"/>
    <cellStyle name="20% - Cor3 73" xfId="2345" xr:uid="{00000000-0005-0000-0000-0000EE000000}"/>
    <cellStyle name="20% - Cor3 73 2" xfId="4401" xr:uid="{00000000-0005-0000-0000-0000EE000000}"/>
    <cellStyle name="20% - Cor3 73 2 2" xfId="8801" xr:uid="{00000000-0005-0000-0000-0000EE000000}"/>
    <cellStyle name="20% - Cor3 73 2 2 2" xfId="17623" xr:uid="{00000000-0005-0000-0000-0000EE000000}"/>
    <cellStyle name="20% - Cor3 73 2 2 3" xfId="27001" xr:uid="{4052EFF9-8231-437F-8123-230F549DE2CC}"/>
    <cellStyle name="20% - Cor3 73 2 2 4" xfId="40957" xr:uid="{F9F458D3-7B09-4753-9C0A-DB6886239727}"/>
    <cellStyle name="20% - Cor3 73 2 3" xfId="13270" xr:uid="{00000000-0005-0000-0000-0000EE000000}"/>
    <cellStyle name="20% - Cor3 73 2 3 2" xfId="30083" xr:uid="{862A4435-B045-442D-B57B-28C4B4AA019B}"/>
    <cellStyle name="20% - Cor3 73 2 3 3" xfId="43957" xr:uid="{F99F613B-F321-451C-8DE7-16530F05703F}"/>
    <cellStyle name="20% - Cor3 73 2 4" xfId="32675" xr:uid="{C56B8B9F-B43C-4A18-BDA4-3473B6130045}"/>
    <cellStyle name="20% - Cor3 73 2 4 2" xfId="46542" xr:uid="{DAE46E2A-3BD2-4D93-BBFF-23A93591BDEF}"/>
    <cellStyle name="20% - Cor3 73 2 5" xfId="22743" xr:uid="{F3FB669F-4FF5-4FB1-90A4-157095546DF7}"/>
    <cellStyle name="20% - Cor3 73 2 6" xfId="36714" xr:uid="{C2C50514-F4AE-40E9-8F75-6F1EA1BCEDEF}"/>
    <cellStyle name="20% - Cor3 73 3" xfId="6912" xr:uid="{00000000-0005-0000-0000-0000EE000000}"/>
    <cellStyle name="20% - Cor3 73 3 2" xfId="15738" xr:uid="{00000000-0005-0000-0000-0000EE000000}"/>
    <cellStyle name="20% - Cor3 73 3 3" xfId="25164" xr:uid="{5F609E8C-BC62-4BE1-95C9-F6D70BA7F871}"/>
    <cellStyle name="20% - Cor3 73 3 4" xfId="39116" xr:uid="{8E55388C-449D-4224-A551-F799099C51B2}"/>
    <cellStyle name="20% - Cor3 73 4" xfId="11376" xr:uid="{00000000-0005-0000-0000-0000EE000000}"/>
    <cellStyle name="20% - Cor3 73 4 2" xfId="28895" xr:uid="{5420915B-E2D3-4E5F-99FB-CFD8ADEFF220}"/>
    <cellStyle name="20% - Cor3 73 4 3" xfId="42776" xr:uid="{2931D5EF-9544-4CDD-8BF7-F6697531E9F8}"/>
    <cellStyle name="20% - Cor3 73 5" xfId="31497" xr:uid="{A6905A32-ABB2-4F41-B37C-D3597A7F9118}"/>
    <cellStyle name="20% - Cor3 73 5 2" xfId="45364" xr:uid="{C259EAD6-F049-44DD-A3BC-9608372B0B5E}"/>
    <cellStyle name="20% - Cor3 73 6" xfId="20845" xr:uid="{78BE7B46-CFEA-4BEA-B16C-3ED7A52CF041}"/>
    <cellStyle name="20% - Cor3 73 7" xfId="34879" xr:uid="{EA3BDC64-3373-4CE8-84B7-AD0EF72A79C3}"/>
    <cellStyle name="20% - Cor3 74" xfId="2079" xr:uid="{00000000-0005-0000-0000-000009030000}"/>
    <cellStyle name="20% - Cor3 74 2" xfId="4153" xr:uid="{00000000-0005-0000-0000-000009030000}"/>
    <cellStyle name="20% - Cor3 74 2 2" xfId="8553" xr:uid="{00000000-0005-0000-0000-000009030000}"/>
    <cellStyle name="20% - Cor3 74 2 2 2" xfId="17375" xr:uid="{00000000-0005-0000-0000-000009030000}"/>
    <cellStyle name="20% - Cor3 74 2 2 3" xfId="26753" xr:uid="{A520C377-6247-4B04-ABCB-2EFE502AD1E6}"/>
    <cellStyle name="20% - Cor3 74 2 2 4" xfId="40709" xr:uid="{27B8E970-8023-49A4-92A5-C2EA06DEA511}"/>
    <cellStyle name="20% - Cor3 74 2 3" xfId="13022" xr:uid="{00000000-0005-0000-0000-000009030000}"/>
    <cellStyle name="20% - Cor3 74 2 4" xfId="22495" xr:uid="{51881C3C-6B75-4603-892D-6C2E41887B6B}"/>
    <cellStyle name="20% - Cor3 74 2 5" xfId="36466" xr:uid="{F7C10241-7979-4E04-B6C2-8DDBB39E15AB}"/>
    <cellStyle name="20% - Cor3 74 3" xfId="6669" xr:uid="{00000000-0005-0000-0000-000009030000}"/>
    <cellStyle name="20% - Cor3 74 3 2" xfId="15495" xr:uid="{00000000-0005-0000-0000-000009030000}"/>
    <cellStyle name="20% - Cor3 74 3 3" xfId="24921" xr:uid="{F4E531A6-13C2-4828-9C72-BD30BE041A35}"/>
    <cellStyle name="20% - Cor3 74 3 4" xfId="38873" xr:uid="{C2F10494-510F-4510-BF72-A5A3E9C60E74}"/>
    <cellStyle name="20% - Cor3 74 4" xfId="11128" xr:uid="{00000000-0005-0000-0000-000009030000}"/>
    <cellStyle name="20% - Cor3 74 4 2" xfId="28653" xr:uid="{926A35FB-4CD2-4C7F-8F83-4617BF6A053B}"/>
    <cellStyle name="20% - Cor3 74 4 3" xfId="42534" xr:uid="{DF8ECA4E-D672-4E6D-843C-7F2031524F7B}"/>
    <cellStyle name="20% - Cor3 74 5" xfId="31255" xr:uid="{7A115F07-8561-4DB6-B341-46C3B0558541}"/>
    <cellStyle name="20% - Cor3 74 5 2" xfId="45122" xr:uid="{3F95D58F-30A3-4672-B6A6-BE3EA6D890D8}"/>
    <cellStyle name="20% - Cor3 74 6" xfId="20600" xr:uid="{9C20FB00-4A5C-4CEF-A5B5-3B297DD6A395}"/>
    <cellStyle name="20% - Cor3 74 7" xfId="34636" xr:uid="{3194F396-8900-483E-9C53-ECC592465FFB}"/>
    <cellStyle name="20% - Cor3 75" xfId="4086" xr:uid="{00000000-0005-0000-0000-000013100000}"/>
    <cellStyle name="20% - Cor3 75 2" xfId="8486" xr:uid="{00000000-0005-0000-0000-000013100000}"/>
    <cellStyle name="20% - Cor3 75 2 2" xfId="17308" xr:uid="{00000000-0005-0000-0000-000013100000}"/>
    <cellStyle name="20% - Cor3 75 2 3" xfId="26688" xr:uid="{71642F6D-5D6D-4E72-8FA1-FBD08361993D}"/>
    <cellStyle name="20% - Cor3 75 2 4" xfId="40643" xr:uid="{AC7916A1-E2BE-4EC2-ABA6-72625DCB6967}"/>
    <cellStyle name="20% - Cor3 75 3" xfId="12956" xr:uid="{00000000-0005-0000-0000-000013100000}"/>
    <cellStyle name="20% - Cor3 75 3 2" xfId="29807" xr:uid="{2788A82B-781A-48D8-BB45-86A3E4656BB8}"/>
    <cellStyle name="20% - Cor3 75 3 3" xfId="43688" xr:uid="{665DE316-DF32-455D-8BEE-72758ADBB054}"/>
    <cellStyle name="20% - Cor3 75 4" xfId="32407" xr:uid="{02DBF23F-6F06-4FFE-B917-6D651BB965BA}"/>
    <cellStyle name="20% - Cor3 75 4 2" xfId="46274" xr:uid="{7B84118C-F98B-454D-89E9-6B8761C1E996}"/>
    <cellStyle name="20% - Cor3 75 5" xfId="22429" xr:uid="{98689D4C-892C-4091-A0EA-4DBC97B62896}"/>
    <cellStyle name="20% - Cor3 75 6" xfId="36401" xr:uid="{A5D9CC56-B7FF-4BB3-86C2-422340D6E9B8}"/>
    <cellStyle name="20% - Cor3 76" xfId="5750" xr:uid="{00000000-0005-0000-0000-00001D180000}"/>
    <cellStyle name="20% - Cor3 76 2" xfId="14599" xr:uid="{00000000-0005-0000-0000-00001D180000}"/>
    <cellStyle name="20% - Cor3 76 2 2" xfId="29841" xr:uid="{F55C3E2B-FC78-4B9C-97A2-14BED8B0AA8B}"/>
    <cellStyle name="20% - Cor3 76 2 3" xfId="43715" xr:uid="{2D161628-E4CA-4564-B10F-377E5E9EC1F6}"/>
    <cellStyle name="20% - Cor3 76 3" xfId="32433" xr:uid="{3A5800B3-72EE-4CBE-A393-0B0DDC31BD80}"/>
    <cellStyle name="20% - Cor3 76 3 2" xfId="46300" xr:uid="{16972BF6-650B-46BF-AC68-9D30121CEB43}"/>
    <cellStyle name="20% - Cor3 76 4" xfId="24079" xr:uid="{AD3A1D2D-F5D7-4416-A8D1-77B36BBDEECB}"/>
    <cellStyle name="20% - Cor3 76 5" xfId="38034" xr:uid="{8727D6E4-249D-40F3-BCAC-17C85DCB5289}"/>
    <cellStyle name="20% - Cor3 77" xfId="10815" xr:uid="{00000000-0005-0000-0000-0000C32A0000}"/>
    <cellStyle name="20% - Cor3 77 2" xfId="28548" xr:uid="{128F8443-39BA-439A-A681-D469E55677D3}"/>
    <cellStyle name="20% - Cor3 77 3" xfId="42473" xr:uid="{758E7222-137E-4290-BEBB-496FE2653CD3}"/>
    <cellStyle name="20% - Cor3 78" xfId="33605" xr:uid="{118BBB6E-E8E2-4EAB-A6EF-79C75B62BC95}"/>
    <cellStyle name="20% - Cor3 78 2" xfId="47470" xr:uid="{0021E0E7-1880-4374-AB6D-50D443C66F4F}"/>
    <cellStyle name="20% - Cor3 79" xfId="34369" xr:uid="{89C83E35-1CFA-45F3-A43F-8F76A510E21B}"/>
    <cellStyle name="20% - Cor3 8" xfId="2346" xr:uid="{00000000-0005-0000-0000-0000EF000000}"/>
    <cellStyle name="20% - Cor3 8 2" xfId="2347" xr:uid="{00000000-0005-0000-0000-0000F0000000}"/>
    <cellStyle name="20% - Cor3 8 2 2" xfId="4403" xr:uid="{00000000-0005-0000-0000-0000F0000000}"/>
    <cellStyle name="20% - Cor3 8 2 2 2" xfId="8803" xr:uid="{00000000-0005-0000-0000-0000F0000000}"/>
    <cellStyle name="20% - Cor3 8 2 2 2 2" xfId="17625" xr:uid="{00000000-0005-0000-0000-0000F0000000}"/>
    <cellStyle name="20% - Cor3 8 2 2 2 3" xfId="27003" xr:uid="{D02E595D-B545-4200-ACD5-1CFD72A05939}"/>
    <cellStyle name="20% - Cor3 8 2 2 2 4" xfId="40959" xr:uid="{B767691C-B1CC-4ED1-AE2F-B957F86EE640}"/>
    <cellStyle name="20% - Cor3 8 2 2 3" xfId="13272" xr:uid="{00000000-0005-0000-0000-0000F0000000}"/>
    <cellStyle name="20% - Cor3 8 2 2 3 2" xfId="30085" xr:uid="{2B00CB57-CE5F-49C9-8739-A3E47FB454A2}"/>
    <cellStyle name="20% - Cor3 8 2 2 3 3" xfId="43959" xr:uid="{FF95251B-04DD-4564-A67F-D6F7742C8584}"/>
    <cellStyle name="20% - Cor3 8 2 2 4" xfId="32677" xr:uid="{31AFEFA5-83A0-4EF5-A240-3BD8BE7AAEDE}"/>
    <cellStyle name="20% - Cor3 8 2 2 4 2" xfId="46544" xr:uid="{6362D3C5-BCD1-4F33-A2FF-2D49E387A5E6}"/>
    <cellStyle name="20% - Cor3 8 2 2 5" xfId="22745" xr:uid="{C242DD59-5479-4E1D-B0BB-5C1C1321AFC5}"/>
    <cellStyle name="20% - Cor3 8 2 2 6" xfId="36716" xr:uid="{98589427-7F0F-4FDD-9649-0902E326D38C}"/>
    <cellStyle name="20% - Cor3 8 2 3" xfId="6914" xr:uid="{00000000-0005-0000-0000-0000F0000000}"/>
    <cellStyle name="20% - Cor3 8 2 3 2" xfId="15740" xr:uid="{00000000-0005-0000-0000-0000F0000000}"/>
    <cellStyle name="20% - Cor3 8 2 3 3" xfId="25166" xr:uid="{49EA1F80-AA2D-4534-B548-026708CFFD80}"/>
    <cellStyle name="20% - Cor3 8 2 3 4" xfId="39118" xr:uid="{93465C52-3FE9-48F4-9E79-FEEB05F5F8C1}"/>
    <cellStyle name="20% - Cor3 8 2 4" xfId="11378" xr:uid="{00000000-0005-0000-0000-0000F0000000}"/>
    <cellStyle name="20% - Cor3 8 2 4 2" xfId="28897" xr:uid="{57697A87-70A2-4198-8730-AF8A2FA783C4}"/>
    <cellStyle name="20% - Cor3 8 2 4 3" xfId="42778" xr:uid="{E8A0275C-3CF2-4226-BAEC-33DEF82043DB}"/>
    <cellStyle name="20% - Cor3 8 2 5" xfId="31499" xr:uid="{B05A7DEB-6F2D-43D0-84B1-99FD5F2FE18C}"/>
    <cellStyle name="20% - Cor3 8 2 5 2" xfId="45366" xr:uid="{FD5D63B7-FE37-4D58-9566-E18697379409}"/>
    <cellStyle name="20% - Cor3 8 2 6" xfId="20847" xr:uid="{492121C8-DA6C-48BE-800A-CE63569EA85F}"/>
    <cellStyle name="20% - Cor3 8 2 7" xfId="34881" xr:uid="{09157F71-C067-4762-BA45-FD952F076C8B}"/>
    <cellStyle name="20% - Cor3 8 3" xfId="4402" xr:uid="{00000000-0005-0000-0000-0000EF000000}"/>
    <cellStyle name="20% - Cor3 8 3 2" xfId="8802" xr:uid="{00000000-0005-0000-0000-0000EF000000}"/>
    <cellStyle name="20% - Cor3 8 3 2 2" xfId="17624" xr:uid="{00000000-0005-0000-0000-0000EF000000}"/>
    <cellStyle name="20% - Cor3 8 3 2 3" xfId="27002" xr:uid="{55E0EB83-947A-4C78-BC4C-507ACC4B268F}"/>
    <cellStyle name="20% - Cor3 8 3 2 4" xfId="40958" xr:uid="{460991AD-C46F-42F9-8186-B5D38F73B1DD}"/>
    <cellStyle name="20% - Cor3 8 3 3" xfId="13271" xr:uid="{00000000-0005-0000-0000-0000EF000000}"/>
    <cellStyle name="20% - Cor3 8 3 3 2" xfId="30084" xr:uid="{25F471CC-72D6-4829-807D-9CE0A489342D}"/>
    <cellStyle name="20% - Cor3 8 3 3 3" xfId="43958" xr:uid="{2198B87A-CCAF-48FF-A692-E1E69330C92C}"/>
    <cellStyle name="20% - Cor3 8 3 4" xfId="32676" xr:uid="{72AE5840-B534-4D55-8F3A-303460B4E037}"/>
    <cellStyle name="20% - Cor3 8 3 4 2" xfId="46543" xr:uid="{11D8B21C-FD8A-4A4E-9D4D-AB1ED9D8E63F}"/>
    <cellStyle name="20% - Cor3 8 3 5" xfId="22744" xr:uid="{061009DF-DD1F-45C4-8493-03678CB295C9}"/>
    <cellStyle name="20% - Cor3 8 3 6" xfId="36715" xr:uid="{5870EB30-7A9B-42C7-BC82-8FDD3B184157}"/>
    <cellStyle name="20% - Cor3 8 4" xfId="6913" xr:uid="{00000000-0005-0000-0000-0000EF000000}"/>
    <cellStyle name="20% - Cor3 8 4 2" xfId="15739" xr:uid="{00000000-0005-0000-0000-0000EF000000}"/>
    <cellStyle name="20% - Cor3 8 4 3" xfId="25165" xr:uid="{F3C6FBC2-DB48-4B16-A5B8-567FA9373A7B}"/>
    <cellStyle name="20% - Cor3 8 4 4" xfId="39117" xr:uid="{38290132-4494-4C21-802C-E0103302D6D9}"/>
    <cellStyle name="20% - Cor3 8 5" xfId="11377" xr:uid="{00000000-0005-0000-0000-0000EF000000}"/>
    <cellStyle name="20% - Cor3 8 5 2" xfId="28896" xr:uid="{1F6E65BB-2D88-416E-B811-97740C3874B0}"/>
    <cellStyle name="20% - Cor3 8 5 3" xfId="42777" xr:uid="{285364F1-E099-4E41-95F5-3C18780D2757}"/>
    <cellStyle name="20% - Cor3 8 6" xfId="31498" xr:uid="{CE1C4BCC-2644-4570-B27F-F85FA714BA71}"/>
    <cellStyle name="20% - Cor3 8 6 2" xfId="45365" xr:uid="{7F9A4F02-C3E6-472D-8D0D-40B5646BF6DB}"/>
    <cellStyle name="20% - Cor3 8 7" xfId="20846" xr:uid="{B29BFA00-E2B9-469E-9727-E589FDA43D73}"/>
    <cellStyle name="20% - Cor3 8 8" xfId="34880" xr:uid="{8F85784F-C9B6-449A-B304-E3781610B686}"/>
    <cellStyle name="20% - Cor3 9" xfId="2348" xr:uid="{00000000-0005-0000-0000-0000F1000000}"/>
    <cellStyle name="20% - Cor3 9 2" xfId="2349" xr:uid="{00000000-0005-0000-0000-0000F2000000}"/>
    <cellStyle name="20% - Cor3 9 2 2" xfId="4405" xr:uid="{00000000-0005-0000-0000-0000F2000000}"/>
    <cellStyle name="20% - Cor3 9 2 2 2" xfId="8805" xr:uid="{00000000-0005-0000-0000-0000F2000000}"/>
    <cellStyle name="20% - Cor3 9 2 2 2 2" xfId="17627" xr:uid="{00000000-0005-0000-0000-0000F2000000}"/>
    <cellStyle name="20% - Cor3 9 2 2 2 3" xfId="27005" xr:uid="{111C146F-E629-4D79-94FC-A4D2ADAB6A43}"/>
    <cellStyle name="20% - Cor3 9 2 2 2 4" xfId="40961" xr:uid="{91E0E8EB-BF99-4836-880D-76768AF2B98D}"/>
    <cellStyle name="20% - Cor3 9 2 2 3" xfId="13274" xr:uid="{00000000-0005-0000-0000-0000F2000000}"/>
    <cellStyle name="20% - Cor3 9 2 2 3 2" xfId="30087" xr:uid="{FC8915CE-E1D5-4AB5-83C1-2B5CE971F9C9}"/>
    <cellStyle name="20% - Cor3 9 2 2 3 3" xfId="43961" xr:uid="{EA0041AF-342C-4271-B804-89BF4D936EEB}"/>
    <cellStyle name="20% - Cor3 9 2 2 4" xfId="32679" xr:uid="{B7307C1D-A280-45AF-8380-76102FE5C5C2}"/>
    <cellStyle name="20% - Cor3 9 2 2 4 2" xfId="46546" xr:uid="{4349D76F-554C-413C-A325-7277645B9E64}"/>
    <cellStyle name="20% - Cor3 9 2 2 5" xfId="22747" xr:uid="{8BE510AC-50AE-45BB-B52F-9F773AA251DA}"/>
    <cellStyle name="20% - Cor3 9 2 2 6" xfId="36718" xr:uid="{448910DD-580C-45EA-9399-019560C89D69}"/>
    <cellStyle name="20% - Cor3 9 2 3" xfId="6916" xr:uid="{00000000-0005-0000-0000-0000F2000000}"/>
    <cellStyle name="20% - Cor3 9 2 3 2" xfId="15742" xr:uid="{00000000-0005-0000-0000-0000F2000000}"/>
    <cellStyle name="20% - Cor3 9 2 3 3" xfId="25168" xr:uid="{18BACBB9-4606-4FE3-8F12-0EEDC1B4BAFD}"/>
    <cellStyle name="20% - Cor3 9 2 3 4" xfId="39120" xr:uid="{E7562D48-5C6A-4362-B9DF-440ECD87F248}"/>
    <cellStyle name="20% - Cor3 9 2 4" xfId="11380" xr:uid="{00000000-0005-0000-0000-0000F2000000}"/>
    <cellStyle name="20% - Cor3 9 2 4 2" xfId="28899" xr:uid="{E90B08A2-C83B-44CE-B80C-FCCA4FB1C330}"/>
    <cellStyle name="20% - Cor3 9 2 4 3" xfId="42780" xr:uid="{965C82E3-0BC8-41BA-8D92-5D8A4733E8A6}"/>
    <cellStyle name="20% - Cor3 9 2 5" xfId="31501" xr:uid="{A126C507-4455-4E80-AC4D-6B462B27466C}"/>
    <cellStyle name="20% - Cor3 9 2 5 2" xfId="45368" xr:uid="{B34E8BA5-0EB9-4D5F-9B3C-07E22F703091}"/>
    <cellStyle name="20% - Cor3 9 2 6" xfId="20849" xr:uid="{476E1FF9-F8E2-4B46-AFB1-3A2893DCFB30}"/>
    <cellStyle name="20% - Cor3 9 2 7" xfId="34883" xr:uid="{4176B564-9F94-4C16-86E0-06929313A27A}"/>
    <cellStyle name="20% - Cor3 9 3" xfId="4404" xr:uid="{00000000-0005-0000-0000-0000F1000000}"/>
    <cellStyle name="20% - Cor3 9 3 2" xfId="8804" xr:uid="{00000000-0005-0000-0000-0000F1000000}"/>
    <cellStyle name="20% - Cor3 9 3 2 2" xfId="17626" xr:uid="{00000000-0005-0000-0000-0000F1000000}"/>
    <cellStyle name="20% - Cor3 9 3 2 3" xfId="27004" xr:uid="{A22CCA50-C0F7-4B28-AC80-5D935A7B644F}"/>
    <cellStyle name="20% - Cor3 9 3 2 4" xfId="40960" xr:uid="{FED9B039-26EA-4D5E-B919-5F228C9A306A}"/>
    <cellStyle name="20% - Cor3 9 3 3" xfId="13273" xr:uid="{00000000-0005-0000-0000-0000F1000000}"/>
    <cellStyle name="20% - Cor3 9 3 3 2" xfId="30086" xr:uid="{A28CE6CA-7518-4C3F-A9A0-5D6999A8A240}"/>
    <cellStyle name="20% - Cor3 9 3 3 3" xfId="43960" xr:uid="{1607DEE4-6193-4CFC-B702-2EA90B091609}"/>
    <cellStyle name="20% - Cor3 9 3 4" xfId="32678" xr:uid="{57550E82-23C7-4590-B186-5FD0B3074A3B}"/>
    <cellStyle name="20% - Cor3 9 3 4 2" xfId="46545" xr:uid="{34645018-5BFA-4BE7-BB28-11F1517A6286}"/>
    <cellStyle name="20% - Cor3 9 3 5" xfId="22746" xr:uid="{ED01BC27-5638-4418-B942-AB5B9D2CBE47}"/>
    <cellStyle name="20% - Cor3 9 3 6" xfId="36717" xr:uid="{67CE5FCE-2B28-4CF2-9ACA-6812EE7B0795}"/>
    <cellStyle name="20% - Cor3 9 4" xfId="6915" xr:uid="{00000000-0005-0000-0000-0000F1000000}"/>
    <cellStyle name="20% - Cor3 9 4 2" xfId="15741" xr:uid="{00000000-0005-0000-0000-0000F1000000}"/>
    <cellStyle name="20% - Cor3 9 4 3" xfId="25167" xr:uid="{6D4AD546-D35D-4A6F-BDFD-D16C98DD24A5}"/>
    <cellStyle name="20% - Cor3 9 4 4" xfId="39119" xr:uid="{457A3E6C-A81D-4F72-85B9-359C78ABFB1D}"/>
    <cellStyle name="20% - Cor3 9 5" xfId="11379" xr:uid="{00000000-0005-0000-0000-0000F1000000}"/>
    <cellStyle name="20% - Cor3 9 5 2" xfId="28898" xr:uid="{28C13931-93AE-4C4F-84BE-EBB72C481DE6}"/>
    <cellStyle name="20% - Cor3 9 5 3" xfId="42779" xr:uid="{8EE9E168-7C04-4F5A-AB7F-0459BAABD843}"/>
    <cellStyle name="20% - Cor3 9 6" xfId="31500" xr:uid="{0814A258-5474-4692-941A-DC947E2337AE}"/>
    <cellStyle name="20% - Cor3 9 6 2" xfId="45367" xr:uid="{2E16C9DA-79B4-49C8-9D5D-601E307F300F}"/>
    <cellStyle name="20% - Cor3 9 7" xfId="20848" xr:uid="{AF3294C4-F786-4D9D-AA89-67EAB5CE420B}"/>
    <cellStyle name="20% - Cor3 9 8" xfId="34882" xr:uid="{A3DD29F3-9514-459C-A510-1A9CBE730227}"/>
    <cellStyle name="20% - Cor4" xfId="19607" builtinId="42" customBuiltin="1"/>
    <cellStyle name="20% - Cor4 10" xfId="2350" xr:uid="{00000000-0005-0000-0000-0000F4000000}"/>
    <cellStyle name="20% - Cor4 10 2" xfId="4406" xr:uid="{00000000-0005-0000-0000-0000F4000000}"/>
    <cellStyle name="20% - Cor4 10 2 2" xfId="8806" xr:uid="{00000000-0005-0000-0000-0000F4000000}"/>
    <cellStyle name="20% - Cor4 10 2 2 2" xfId="17628" xr:uid="{00000000-0005-0000-0000-0000F4000000}"/>
    <cellStyle name="20% - Cor4 10 2 2 3" xfId="27006" xr:uid="{E8F13746-3ADC-4BBC-A7CC-168B55F43CDF}"/>
    <cellStyle name="20% - Cor4 10 2 2 4" xfId="40962" xr:uid="{D1F70CFF-3443-4356-9E5F-D2745FB26ED2}"/>
    <cellStyle name="20% - Cor4 10 2 3" xfId="13275" xr:uid="{00000000-0005-0000-0000-0000F4000000}"/>
    <cellStyle name="20% - Cor4 10 2 3 2" xfId="30088" xr:uid="{7A6DC033-A2B5-40ED-ADC6-EEB8F5C83554}"/>
    <cellStyle name="20% - Cor4 10 2 3 3" xfId="43962" xr:uid="{964C7336-DF9F-466C-8991-FEDD36897593}"/>
    <cellStyle name="20% - Cor4 10 2 4" xfId="32680" xr:uid="{AC1BF660-0B84-4B65-9CE8-9FC91E3614D9}"/>
    <cellStyle name="20% - Cor4 10 2 4 2" xfId="46547" xr:uid="{1BD53CB9-9B99-48C6-8B18-7AD058EE1B4A}"/>
    <cellStyle name="20% - Cor4 10 2 5" xfId="22748" xr:uid="{17E33817-1727-440B-80EF-9C50A07D1DCE}"/>
    <cellStyle name="20% - Cor4 10 2 6" xfId="36719" xr:uid="{97EEFE3F-0566-46ED-BF34-84BCF583DA2E}"/>
    <cellStyle name="20% - Cor4 10 3" xfId="6917" xr:uid="{00000000-0005-0000-0000-0000F4000000}"/>
    <cellStyle name="20% - Cor4 10 3 2" xfId="15743" xr:uid="{00000000-0005-0000-0000-0000F4000000}"/>
    <cellStyle name="20% - Cor4 10 3 3" xfId="25169" xr:uid="{F6EDA3CA-DC79-40EC-A073-E92527874D55}"/>
    <cellStyle name="20% - Cor4 10 3 4" xfId="39121" xr:uid="{1B384956-19BB-4138-AE98-E746C2D4CD96}"/>
    <cellStyle name="20% - Cor4 10 4" xfId="11381" xr:uid="{00000000-0005-0000-0000-0000F4000000}"/>
    <cellStyle name="20% - Cor4 10 4 2" xfId="28900" xr:uid="{2B952FE4-021C-42BB-B1A5-10F73F4DADE0}"/>
    <cellStyle name="20% - Cor4 10 4 3" xfId="42781" xr:uid="{6E647431-9878-45AC-A927-12C13D3AA7A7}"/>
    <cellStyle name="20% - Cor4 10 5" xfId="31502" xr:uid="{9CD60E13-5459-4BD9-8A14-9A3C40CD703F}"/>
    <cellStyle name="20% - Cor4 10 5 2" xfId="45369" xr:uid="{E5E51466-C62D-40DA-8B72-B06894AA2A4D}"/>
    <cellStyle name="20% - Cor4 10 6" xfId="20850" xr:uid="{9EC7960C-F1F6-4F08-BBBE-A27A6FB88AF3}"/>
    <cellStyle name="20% - Cor4 10 7" xfId="34884" xr:uid="{84152221-6007-4AE5-8225-341B9D91893D}"/>
    <cellStyle name="20% - Cor4 11" xfId="2351" xr:uid="{00000000-0005-0000-0000-0000F5000000}"/>
    <cellStyle name="20% - Cor4 11 2" xfId="4407" xr:uid="{00000000-0005-0000-0000-0000F5000000}"/>
    <cellStyle name="20% - Cor4 11 2 2" xfId="8807" xr:uid="{00000000-0005-0000-0000-0000F5000000}"/>
    <cellStyle name="20% - Cor4 11 2 2 2" xfId="17629" xr:uid="{00000000-0005-0000-0000-0000F5000000}"/>
    <cellStyle name="20% - Cor4 11 2 2 3" xfId="27007" xr:uid="{9864A157-8C0E-4704-B1B1-2F7E870086AD}"/>
    <cellStyle name="20% - Cor4 11 2 2 4" xfId="40963" xr:uid="{69909ABE-CC64-4AFD-8D81-434217E015B5}"/>
    <cellStyle name="20% - Cor4 11 2 3" xfId="13276" xr:uid="{00000000-0005-0000-0000-0000F5000000}"/>
    <cellStyle name="20% - Cor4 11 2 3 2" xfId="30089" xr:uid="{8082BCA6-6F19-4962-A376-6381370E62C4}"/>
    <cellStyle name="20% - Cor4 11 2 3 3" xfId="43963" xr:uid="{9966A74D-8008-4B74-A5C3-CD6A14FB9AEE}"/>
    <cellStyle name="20% - Cor4 11 2 4" xfId="32681" xr:uid="{541D40C6-365B-464D-AC2A-16DEB6EEDA52}"/>
    <cellStyle name="20% - Cor4 11 2 4 2" xfId="46548" xr:uid="{8AF61EB2-B9C1-4FE0-BFE0-F402DC988AE4}"/>
    <cellStyle name="20% - Cor4 11 2 5" xfId="22749" xr:uid="{175774C6-CB00-4D85-9588-30C72FD2E601}"/>
    <cellStyle name="20% - Cor4 11 2 6" xfId="36720" xr:uid="{E056AD23-C3B8-45E4-8629-139DDD394A22}"/>
    <cellStyle name="20% - Cor4 11 3" xfId="6918" xr:uid="{00000000-0005-0000-0000-0000F5000000}"/>
    <cellStyle name="20% - Cor4 11 3 2" xfId="15744" xr:uid="{00000000-0005-0000-0000-0000F5000000}"/>
    <cellStyle name="20% - Cor4 11 3 3" xfId="25170" xr:uid="{29C3B231-1A2A-4854-95B5-116CAE402ABE}"/>
    <cellStyle name="20% - Cor4 11 3 4" xfId="39122" xr:uid="{5C72FF98-5366-4CB8-8CD7-BE321ECE013D}"/>
    <cellStyle name="20% - Cor4 11 4" xfId="11382" xr:uid="{00000000-0005-0000-0000-0000F5000000}"/>
    <cellStyle name="20% - Cor4 11 4 2" xfId="28901" xr:uid="{F3AA420B-AAFE-4872-8766-A4469B6F7C42}"/>
    <cellStyle name="20% - Cor4 11 4 3" xfId="42782" xr:uid="{420254A1-2429-4D1B-B3DA-EDEFF03B9366}"/>
    <cellStyle name="20% - Cor4 11 5" xfId="31503" xr:uid="{6364B3F7-B7C3-41A6-9D5E-3C7D902C94CC}"/>
    <cellStyle name="20% - Cor4 11 5 2" xfId="45370" xr:uid="{64533B01-9CBC-4D6D-BB9B-507E57A53EF9}"/>
    <cellStyle name="20% - Cor4 11 6" xfId="20851" xr:uid="{B6DC87E3-0FC1-4AB7-8032-B7EEF13C0A35}"/>
    <cellStyle name="20% - Cor4 11 7" xfId="34885" xr:uid="{93A52E40-2A52-449E-B091-C14C44F75BCA}"/>
    <cellStyle name="20% - Cor4 12" xfId="2352" xr:uid="{00000000-0005-0000-0000-0000F6000000}"/>
    <cellStyle name="20% - Cor4 12 2" xfId="4408" xr:uid="{00000000-0005-0000-0000-0000F6000000}"/>
    <cellStyle name="20% - Cor4 12 2 2" xfId="8808" xr:uid="{00000000-0005-0000-0000-0000F6000000}"/>
    <cellStyle name="20% - Cor4 12 2 2 2" xfId="17630" xr:uid="{00000000-0005-0000-0000-0000F6000000}"/>
    <cellStyle name="20% - Cor4 12 2 2 3" xfId="27008" xr:uid="{AD98C481-9FCB-4B97-906F-EA79CFE840EA}"/>
    <cellStyle name="20% - Cor4 12 2 2 4" xfId="40964" xr:uid="{A300B550-4428-4BFD-A0EA-FC04A1E3A37F}"/>
    <cellStyle name="20% - Cor4 12 2 3" xfId="13277" xr:uid="{00000000-0005-0000-0000-0000F6000000}"/>
    <cellStyle name="20% - Cor4 12 2 3 2" xfId="30090" xr:uid="{660907B7-6200-4146-AF72-69332C41E7A5}"/>
    <cellStyle name="20% - Cor4 12 2 3 3" xfId="43964" xr:uid="{39CA19C8-5918-450F-A0FB-84EF5E1DF667}"/>
    <cellStyle name="20% - Cor4 12 2 4" xfId="32682" xr:uid="{ED1D9EDE-BC98-4BA5-8D02-C2BBDF0F9ADE}"/>
    <cellStyle name="20% - Cor4 12 2 4 2" xfId="46549" xr:uid="{5677A145-3446-4499-B2E1-DC87127C8F71}"/>
    <cellStyle name="20% - Cor4 12 2 5" xfId="22750" xr:uid="{DC61D283-8413-4BD0-BC51-6FFB2FA91569}"/>
    <cellStyle name="20% - Cor4 12 2 6" xfId="36721" xr:uid="{F97CF896-FC17-40EA-8663-7B3FCF17D673}"/>
    <cellStyle name="20% - Cor4 12 3" xfId="6919" xr:uid="{00000000-0005-0000-0000-0000F6000000}"/>
    <cellStyle name="20% - Cor4 12 3 2" xfId="15745" xr:uid="{00000000-0005-0000-0000-0000F6000000}"/>
    <cellStyle name="20% - Cor4 12 3 3" xfId="25171" xr:uid="{E9158325-D588-40F3-B6A2-DFF90B1C6E70}"/>
    <cellStyle name="20% - Cor4 12 3 4" xfId="39123" xr:uid="{9509C3A6-E190-40DD-90CA-0A8F8731AC5D}"/>
    <cellStyle name="20% - Cor4 12 4" xfId="11383" xr:uid="{00000000-0005-0000-0000-0000F6000000}"/>
    <cellStyle name="20% - Cor4 12 4 2" xfId="28902" xr:uid="{CB1CAAD8-3368-42C2-94EB-FCE72C240944}"/>
    <cellStyle name="20% - Cor4 12 4 3" xfId="42783" xr:uid="{DEFD9345-EBED-4297-979D-EB57C4698B42}"/>
    <cellStyle name="20% - Cor4 12 5" xfId="31504" xr:uid="{61BB645B-0DAC-4146-99E7-2E4D17E9E85F}"/>
    <cellStyle name="20% - Cor4 12 5 2" xfId="45371" xr:uid="{1147EA1D-F084-44BF-B83E-2FE75F6D41B1}"/>
    <cellStyle name="20% - Cor4 12 6" xfId="20852" xr:uid="{F1BFDE60-8A9E-4522-B0E4-7B048A1A6ABF}"/>
    <cellStyle name="20% - Cor4 12 7" xfId="34886" xr:uid="{0B16D889-8D1B-47CD-B0A6-2D5BCEBEA473}"/>
    <cellStyle name="20% - Cor4 13" xfId="2353" xr:uid="{00000000-0005-0000-0000-0000F7000000}"/>
    <cellStyle name="20% - Cor4 13 2" xfId="4409" xr:uid="{00000000-0005-0000-0000-0000F7000000}"/>
    <cellStyle name="20% - Cor4 13 2 2" xfId="8809" xr:uid="{00000000-0005-0000-0000-0000F7000000}"/>
    <cellStyle name="20% - Cor4 13 2 2 2" xfId="17631" xr:uid="{00000000-0005-0000-0000-0000F7000000}"/>
    <cellStyle name="20% - Cor4 13 2 2 3" xfId="27009" xr:uid="{CF918992-3E5F-450E-A200-A3A7F66E444C}"/>
    <cellStyle name="20% - Cor4 13 2 2 4" xfId="40965" xr:uid="{8BAC0F45-1057-41DD-9CBE-3FE14CD3D65D}"/>
    <cellStyle name="20% - Cor4 13 2 3" xfId="13278" xr:uid="{00000000-0005-0000-0000-0000F7000000}"/>
    <cellStyle name="20% - Cor4 13 2 3 2" xfId="30091" xr:uid="{01CF664E-B8D4-4F68-8709-FAB938050820}"/>
    <cellStyle name="20% - Cor4 13 2 3 3" xfId="43965" xr:uid="{F70BF5CF-B4B8-4EB6-95A4-37B2D8C9836C}"/>
    <cellStyle name="20% - Cor4 13 2 4" xfId="32683" xr:uid="{84FC6E91-9730-4864-A37A-CEEAA1C47D6F}"/>
    <cellStyle name="20% - Cor4 13 2 4 2" xfId="46550" xr:uid="{290AB0CB-E4F9-4F00-88D0-D2186418E534}"/>
    <cellStyle name="20% - Cor4 13 2 5" xfId="22751" xr:uid="{54E9C006-F1E0-436D-83A6-22EE07B132AE}"/>
    <cellStyle name="20% - Cor4 13 2 6" xfId="36722" xr:uid="{C961238B-A842-4651-BB38-01228C6322F1}"/>
    <cellStyle name="20% - Cor4 13 3" xfId="6920" xr:uid="{00000000-0005-0000-0000-0000F7000000}"/>
    <cellStyle name="20% - Cor4 13 3 2" xfId="15746" xr:uid="{00000000-0005-0000-0000-0000F7000000}"/>
    <cellStyle name="20% - Cor4 13 3 3" xfId="25172" xr:uid="{6D7FEBD2-6CFA-4711-A628-D8613B456137}"/>
    <cellStyle name="20% - Cor4 13 3 4" xfId="39124" xr:uid="{535F6B9F-670C-42D4-8217-F510C7B4C393}"/>
    <cellStyle name="20% - Cor4 13 4" xfId="11384" xr:uid="{00000000-0005-0000-0000-0000F7000000}"/>
    <cellStyle name="20% - Cor4 13 4 2" xfId="28903" xr:uid="{80890BB2-547F-4F3F-9A55-3FE15AE49C9C}"/>
    <cellStyle name="20% - Cor4 13 4 3" xfId="42784" xr:uid="{DF72DF25-BA74-46A4-B4D7-580E5F35C2B9}"/>
    <cellStyle name="20% - Cor4 13 5" xfId="31505" xr:uid="{57D38FB4-F84D-42FB-B142-A56721435015}"/>
    <cellStyle name="20% - Cor4 13 5 2" xfId="45372" xr:uid="{DEE6770B-A838-4F32-B210-7F2F84123FE1}"/>
    <cellStyle name="20% - Cor4 13 6" xfId="20853" xr:uid="{E8B6B37E-FB79-4D27-BAE4-8E436FD94040}"/>
    <cellStyle name="20% - Cor4 13 7" xfId="34887" xr:uid="{A79B73B4-A8A2-4204-95B9-4856F849F60A}"/>
    <cellStyle name="20% - Cor4 14" xfId="2354" xr:uid="{00000000-0005-0000-0000-0000F8000000}"/>
    <cellStyle name="20% - Cor4 14 2" xfId="4410" xr:uid="{00000000-0005-0000-0000-0000F8000000}"/>
    <cellStyle name="20% - Cor4 14 2 2" xfId="8810" xr:uid="{00000000-0005-0000-0000-0000F8000000}"/>
    <cellStyle name="20% - Cor4 14 2 2 2" xfId="17632" xr:uid="{00000000-0005-0000-0000-0000F8000000}"/>
    <cellStyle name="20% - Cor4 14 2 2 3" xfId="27010" xr:uid="{37FB99E4-F4EC-4A6A-A0A0-A15412ECEBC1}"/>
    <cellStyle name="20% - Cor4 14 2 2 4" xfId="40966" xr:uid="{2F23E285-AB07-4FAC-A761-E68EB233DEB7}"/>
    <cellStyle name="20% - Cor4 14 2 3" xfId="13279" xr:uid="{00000000-0005-0000-0000-0000F8000000}"/>
    <cellStyle name="20% - Cor4 14 2 3 2" xfId="30092" xr:uid="{2F7C624D-8BA1-4052-A82B-2D173106B81A}"/>
    <cellStyle name="20% - Cor4 14 2 3 3" xfId="43966" xr:uid="{668F01CF-3B35-4699-A812-87F4E43FAB46}"/>
    <cellStyle name="20% - Cor4 14 2 4" xfId="32684" xr:uid="{D5FCA256-4034-4892-9AD9-81B43080F1BF}"/>
    <cellStyle name="20% - Cor4 14 2 4 2" xfId="46551" xr:uid="{3A36A160-E370-42E9-974B-9906B7371262}"/>
    <cellStyle name="20% - Cor4 14 2 5" xfId="22752" xr:uid="{8295AC19-9E7C-4148-941C-1A858B2425EF}"/>
    <cellStyle name="20% - Cor4 14 2 6" xfId="36723" xr:uid="{9A7190F9-B140-40D5-82ED-AB4099399047}"/>
    <cellStyle name="20% - Cor4 14 3" xfId="6921" xr:uid="{00000000-0005-0000-0000-0000F8000000}"/>
    <cellStyle name="20% - Cor4 14 3 2" xfId="15747" xr:uid="{00000000-0005-0000-0000-0000F8000000}"/>
    <cellStyle name="20% - Cor4 14 3 3" xfId="25173" xr:uid="{2EA4EF57-6CF6-4C5B-92BC-92DBB39CFD7D}"/>
    <cellStyle name="20% - Cor4 14 3 4" xfId="39125" xr:uid="{294FADCD-93C5-4737-8BF2-2DFFA932F89B}"/>
    <cellStyle name="20% - Cor4 14 4" xfId="11385" xr:uid="{00000000-0005-0000-0000-0000F8000000}"/>
    <cellStyle name="20% - Cor4 14 4 2" xfId="28904" xr:uid="{C3C64984-480B-40F3-9793-56DBF8A0B63D}"/>
    <cellStyle name="20% - Cor4 14 4 3" xfId="42785" xr:uid="{B1A0AEBF-9F7F-4BDA-868F-17B61D2F6B49}"/>
    <cellStyle name="20% - Cor4 14 5" xfId="31506" xr:uid="{50D9D3B6-25A8-4CAE-B4BE-D44508C68252}"/>
    <cellStyle name="20% - Cor4 14 5 2" xfId="45373" xr:uid="{547B5DAC-DDF5-4855-9BB5-3EC93F03BBF0}"/>
    <cellStyle name="20% - Cor4 14 6" xfId="20854" xr:uid="{FA2176D2-0006-4528-BED6-1C3207EC834E}"/>
    <cellStyle name="20% - Cor4 14 7" xfId="34888" xr:uid="{4353CFA9-C7A7-4D25-9BE0-022588410BC9}"/>
    <cellStyle name="20% - Cor4 15" xfId="2355" xr:uid="{00000000-0005-0000-0000-0000F9000000}"/>
    <cellStyle name="20% - Cor4 15 2" xfId="4411" xr:uid="{00000000-0005-0000-0000-0000F9000000}"/>
    <cellStyle name="20% - Cor4 15 2 2" xfId="8811" xr:uid="{00000000-0005-0000-0000-0000F9000000}"/>
    <cellStyle name="20% - Cor4 15 2 2 2" xfId="17633" xr:uid="{00000000-0005-0000-0000-0000F9000000}"/>
    <cellStyle name="20% - Cor4 15 2 2 3" xfId="27011" xr:uid="{B0B8CE00-2410-48D9-9BB8-4F6BE226FFCF}"/>
    <cellStyle name="20% - Cor4 15 2 2 4" xfId="40967" xr:uid="{96ED2421-0346-4D53-8D1A-68C673118CB0}"/>
    <cellStyle name="20% - Cor4 15 2 3" xfId="13280" xr:uid="{00000000-0005-0000-0000-0000F9000000}"/>
    <cellStyle name="20% - Cor4 15 2 3 2" xfId="30093" xr:uid="{64906CA0-8A55-4964-806A-A4F67C892577}"/>
    <cellStyle name="20% - Cor4 15 2 3 3" xfId="43967" xr:uid="{533142C8-1B5A-4CD5-A997-3BF26BC50CE3}"/>
    <cellStyle name="20% - Cor4 15 2 4" xfId="32685" xr:uid="{F89382E1-75AA-4222-B5E9-5BDE0F8BC901}"/>
    <cellStyle name="20% - Cor4 15 2 4 2" xfId="46552" xr:uid="{BDF65C50-2797-460C-94ED-FBA2709E76B7}"/>
    <cellStyle name="20% - Cor4 15 2 5" xfId="22753" xr:uid="{2A25A231-345C-45CA-891F-43825D05D2D2}"/>
    <cellStyle name="20% - Cor4 15 2 6" xfId="36724" xr:uid="{C199EBF2-865F-45C9-8536-CE7CB7B4D9F6}"/>
    <cellStyle name="20% - Cor4 15 3" xfId="6922" xr:uid="{00000000-0005-0000-0000-0000F9000000}"/>
    <cellStyle name="20% - Cor4 15 3 2" xfId="15748" xr:uid="{00000000-0005-0000-0000-0000F9000000}"/>
    <cellStyle name="20% - Cor4 15 3 3" xfId="25174" xr:uid="{7FAE925B-0AAA-48A8-8E45-6C02F358E497}"/>
    <cellStyle name="20% - Cor4 15 3 4" xfId="39126" xr:uid="{02D9C097-C90C-4B39-9167-D1B23D280CB0}"/>
    <cellStyle name="20% - Cor4 15 4" xfId="11386" xr:uid="{00000000-0005-0000-0000-0000F9000000}"/>
    <cellStyle name="20% - Cor4 15 4 2" xfId="28905" xr:uid="{570969F8-6D33-446A-82D9-BCACF8B121B5}"/>
    <cellStyle name="20% - Cor4 15 4 3" xfId="42786" xr:uid="{7295B5F0-39F7-4ED6-A826-A0E2132258B5}"/>
    <cellStyle name="20% - Cor4 15 5" xfId="31507" xr:uid="{5342DF92-95AF-42D0-92EA-B5217BE5FEF5}"/>
    <cellStyle name="20% - Cor4 15 5 2" xfId="45374" xr:uid="{6CC32399-CB97-48C3-B86A-AB12DBDB72BD}"/>
    <cellStyle name="20% - Cor4 15 6" xfId="20855" xr:uid="{EED06B7B-3BC6-451D-8106-FD199FA39643}"/>
    <cellStyle name="20% - Cor4 15 7" xfId="34889" xr:uid="{6FD4AD7E-FC56-4B36-A0D5-49A191C453ED}"/>
    <cellStyle name="20% - Cor4 16" xfId="2356" xr:uid="{00000000-0005-0000-0000-0000FA000000}"/>
    <cellStyle name="20% - Cor4 16 2" xfId="4412" xr:uid="{00000000-0005-0000-0000-0000FA000000}"/>
    <cellStyle name="20% - Cor4 16 2 2" xfId="8812" xr:uid="{00000000-0005-0000-0000-0000FA000000}"/>
    <cellStyle name="20% - Cor4 16 2 2 2" xfId="17634" xr:uid="{00000000-0005-0000-0000-0000FA000000}"/>
    <cellStyle name="20% - Cor4 16 2 2 3" xfId="27012" xr:uid="{38DF8F43-AD1E-4C08-B7A8-BE1C89495855}"/>
    <cellStyle name="20% - Cor4 16 2 2 4" xfId="40968" xr:uid="{4D8042A1-200A-4997-B758-253B28599BAE}"/>
    <cellStyle name="20% - Cor4 16 2 3" xfId="13281" xr:uid="{00000000-0005-0000-0000-0000FA000000}"/>
    <cellStyle name="20% - Cor4 16 2 3 2" xfId="30094" xr:uid="{0D09E185-9462-41CA-984F-70E02C772163}"/>
    <cellStyle name="20% - Cor4 16 2 3 3" xfId="43968" xr:uid="{C4864F14-CC34-42CC-BE6E-B3E022E5F259}"/>
    <cellStyle name="20% - Cor4 16 2 4" xfId="32686" xr:uid="{08E12166-C9C9-4C55-A89B-FFBB870591FA}"/>
    <cellStyle name="20% - Cor4 16 2 4 2" xfId="46553" xr:uid="{69DD8D8E-681F-4773-AD93-0E04F223650F}"/>
    <cellStyle name="20% - Cor4 16 2 5" xfId="22754" xr:uid="{83E18F33-FB58-4326-9AA0-62CD9A08834E}"/>
    <cellStyle name="20% - Cor4 16 2 6" xfId="36725" xr:uid="{2A61A9FA-4541-4879-9EF7-3DE193AEB00B}"/>
    <cellStyle name="20% - Cor4 16 3" xfId="6923" xr:uid="{00000000-0005-0000-0000-0000FA000000}"/>
    <cellStyle name="20% - Cor4 16 3 2" xfId="15749" xr:uid="{00000000-0005-0000-0000-0000FA000000}"/>
    <cellStyle name="20% - Cor4 16 3 3" xfId="25175" xr:uid="{A18048FB-40A2-4691-BB92-F767611D6F94}"/>
    <cellStyle name="20% - Cor4 16 3 4" xfId="39127" xr:uid="{B6A89AB7-44B3-46BF-A2A0-EC018914D6AF}"/>
    <cellStyle name="20% - Cor4 16 4" xfId="11387" xr:uid="{00000000-0005-0000-0000-0000FA000000}"/>
    <cellStyle name="20% - Cor4 16 4 2" xfId="28906" xr:uid="{0B06BB4B-442A-4A7E-9CA8-F30108A6FF6B}"/>
    <cellStyle name="20% - Cor4 16 4 3" xfId="42787" xr:uid="{83AA01D0-D0AE-45F0-BEE0-FCC00529A6AA}"/>
    <cellStyle name="20% - Cor4 16 5" xfId="31508" xr:uid="{F99233F8-ACF9-4E66-8FD5-CC59893E6CEA}"/>
    <cellStyle name="20% - Cor4 16 5 2" xfId="45375" xr:uid="{FCE464CC-922F-4157-8570-39CCC1BD0234}"/>
    <cellStyle name="20% - Cor4 16 6" xfId="20856" xr:uid="{1F3FAB8A-AF6C-4D89-A377-4825592669B6}"/>
    <cellStyle name="20% - Cor4 16 7" xfId="34890" xr:uid="{971A564A-B4EA-4E4D-BEB8-4151D6D1763B}"/>
    <cellStyle name="20% - Cor4 17" xfId="2357" xr:uid="{00000000-0005-0000-0000-0000FB000000}"/>
    <cellStyle name="20% - Cor4 17 2" xfId="4413" xr:uid="{00000000-0005-0000-0000-0000FB000000}"/>
    <cellStyle name="20% - Cor4 17 2 2" xfId="8813" xr:uid="{00000000-0005-0000-0000-0000FB000000}"/>
    <cellStyle name="20% - Cor4 17 2 2 2" xfId="17635" xr:uid="{00000000-0005-0000-0000-0000FB000000}"/>
    <cellStyle name="20% - Cor4 17 2 2 3" xfId="27013" xr:uid="{C6BB7428-D4DD-4130-9BBD-672144D42F47}"/>
    <cellStyle name="20% - Cor4 17 2 2 4" xfId="40969" xr:uid="{B920136E-890A-42D1-B7FB-899458AF3DC4}"/>
    <cellStyle name="20% - Cor4 17 2 3" xfId="13282" xr:uid="{00000000-0005-0000-0000-0000FB000000}"/>
    <cellStyle name="20% - Cor4 17 2 3 2" xfId="30095" xr:uid="{75228F1A-6969-4AFA-AB9A-56EFAE788B7E}"/>
    <cellStyle name="20% - Cor4 17 2 3 3" xfId="43969" xr:uid="{5E7A602A-59B7-4CB7-B5C8-6EF8F17F7A14}"/>
    <cellStyle name="20% - Cor4 17 2 4" xfId="32687" xr:uid="{31D795B6-BA29-4A29-BEE0-EF68FF5F48A7}"/>
    <cellStyle name="20% - Cor4 17 2 4 2" xfId="46554" xr:uid="{462BCB27-05F2-459B-8A20-ADC9A0CF47E0}"/>
    <cellStyle name="20% - Cor4 17 2 5" xfId="22755" xr:uid="{F8D233E4-2FE9-417F-9F9D-52CA55E39218}"/>
    <cellStyle name="20% - Cor4 17 2 6" xfId="36726" xr:uid="{74C08A33-3ECF-485E-8B0B-E2F01CC41F11}"/>
    <cellStyle name="20% - Cor4 17 3" xfId="6924" xr:uid="{00000000-0005-0000-0000-0000FB000000}"/>
    <cellStyle name="20% - Cor4 17 3 2" xfId="15750" xr:uid="{00000000-0005-0000-0000-0000FB000000}"/>
    <cellStyle name="20% - Cor4 17 3 3" xfId="25176" xr:uid="{BA9F529B-2A00-4DD5-AC1C-9CABE4D8BA5F}"/>
    <cellStyle name="20% - Cor4 17 3 4" xfId="39128" xr:uid="{8BEBB3CE-30BB-45D5-A940-6FD39FDBA889}"/>
    <cellStyle name="20% - Cor4 17 4" xfId="11388" xr:uid="{00000000-0005-0000-0000-0000FB000000}"/>
    <cellStyle name="20% - Cor4 17 4 2" xfId="28907" xr:uid="{E500D2E3-7FB2-417D-BB40-79A3E021BA48}"/>
    <cellStyle name="20% - Cor4 17 4 3" xfId="42788" xr:uid="{A180EC5F-0188-4303-92F7-14DF373CEE61}"/>
    <cellStyle name="20% - Cor4 17 5" xfId="31509" xr:uid="{12A54E73-EC26-4780-B791-5B257286935F}"/>
    <cellStyle name="20% - Cor4 17 5 2" xfId="45376" xr:uid="{39D59E79-82C2-4917-8556-D390CE9E3AE1}"/>
    <cellStyle name="20% - Cor4 17 6" xfId="20857" xr:uid="{2308D775-F390-4016-8223-442AAC1261CA}"/>
    <cellStyle name="20% - Cor4 17 7" xfId="34891" xr:uid="{0EF2EC68-B00A-4EFF-8122-EBA50EBBC6ED}"/>
    <cellStyle name="20% - Cor4 18" xfId="2358" xr:uid="{00000000-0005-0000-0000-0000FC000000}"/>
    <cellStyle name="20% - Cor4 18 2" xfId="4414" xr:uid="{00000000-0005-0000-0000-0000FC000000}"/>
    <cellStyle name="20% - Cor4 18 2 2" xfId="8814" xr:uid="{00000000-0005-0000-0000-0000FC000000}"/>
    <cellStyle name="20% - Cor4 18 2 2 2" xfId="17636" xr:uid="{00000000-0005-0000-0000-0000FC000000}"/>
    <cellStyle name="20% - Cor4 18 2 2 3" xfId="27014" xr:uid="{A1ED1308-3AC1-4025-8CD2-0DB12528B2B4}"/>
    <cellStyle name="20% - Cor4 18 2 2 4" xfId="40970" xr:uid="{3513DDB4-8A03-4164-9129-F2857A309A29}"/>
    <cellStyle name="20% - Cor4 18 2 3" xfId="13283" xr:uid="{00000000-0005-0000-0000-0000FC000000}"/>
    <cellStyle name="20% - Cor4 18 2 3 2" xfId="30096" xr:uid="{5439D202-D871-4B12-B201-5C0E23C15216}"/>
    <cellStyle name="20% - Cor4 18 2 3 3" xfId="43970" xr:uid="{CDB87E75-15DD-46F6-AC96-D56BAAF39B3F}"/>
    <cellStyle name="20% - Cor4 18 2 4" xfId="32688" xr:uid="{D037EB2B-1DAB-4B12-A672-5E882A3AAA00}"/>
    <cellStyle name="20% - Cor4 18 2 4 2" xfId="46555" xr:uid="{B2D92B5E-6B6A-4DBC-9874-48D386BF2047}"/>
    <cellStyle name="20% - Cor4 18 2 5" xfId="22756" xr:uid="{8E7D3D20-B8B4-4BBE-9A58-C3F3460153FF}"/>
    <cellStyle name="20% - Cor4 18 2 6" xfId="36727" xr:uid="{82A6B08C-9620-48F4-AB9F-184555341E16}"/>
    <cellStyle name="20% - Cor4 18 3" xfId="6925" xr:uid="{00000000-0005-0000-0000-0000FC000000}"/>
    <cellStyle name="20% - Cor4 18 3 2" xfId="15751" xr:uid="{00000000-0005-0000-0000-0000FC000000}"/>
    <cellStyle name="20% - Cor4 18 3 3" xfId="25177" xr:uid="{FB2361B1-872E-4149-9A06-CA7DF508970D}"/>
    <cellStyle name="20% - Cor4 18 3 4" xfId="39129" xr:uid="{CD14938E-ED98-49BB-8A3D-BBF9E8CD9E74}"/>
    <cellStyle name="20% - Cor4 18 4" xfId="11389" xr:uid="{00000000-0005-0000-0000-0000FC000000}"/>
    <cellStyle name="20% - Cor4 18 4 2" xfId="28908" xr:uid="{61BCB92F-C4A7-4728-B8CD-97E19CA52B50}"/>
    <cellStyle name="20% - Cor4 18 4 3" xfId="42789" xr:uid="{B1AFF9CE-AF7B-4024-9F29-00EE7C94B346}"/>
    <cellStyle name="20% - Cor4 18 5" xfId="31510" xr:uid="{86DA67D0-E667-4E5C-BF47-596886E3B2F7}"/>
    <cellStyle name="20% - Cor4 18 5 2" xfId="45377" xr:uid="{3279C617-E8FA-4574-ACA9-1FC52A554FD5}"/>
    <cellStyle name="20% - Cor4 18 6" xfId="20858" xr:uid="{D678B174-C71B-4F8A-AD0A-A212C9E207B5}"/>
    <cellStyle name="20% - Cor4 18 7" xfId="34892" xr:uid="{00D491AB-DB86-47FC-8971-CB10EE804DFD}"/>
    <cellStyle name="20% - Cor4 19" xfId="2359" xr:uid="{00000000-0005-0000-0000-0000FD000000}"/>
    <cellStyle name="20% - Cor4 2" xfId="136" xr:uid="{00000000-0005-0000-0000-000040000000}"/>
    <cellStyle name="20% - Cor4 2 10" xfId="33854" xr:uid="{EFF81F49-13BD-4E74-B16E-D8BDE363F3C5}"/>
    <cellStyle name="20% - Cor4 2 2" xfId="146" xr:uid="{00000000-0005-0000-0000-000041000000}"/>
    <cellStyle name="20% - Cor4 2 2 2" xfId="2361" xr:uid="{00000000-0005-0000-0000-0000FF000000}"/>
    <cellStyle name="20% - Cor4 2 2 2 2" xfId="4416" xr:uid="{00000000-0005-0000-0000-0000FF000000}"/>
    <cellStyle name="20% - Cor4 2 2 2 2 2" xfId="8816" xr:uid="{00000000-0005-0000-0000-0000FF000000}"/>
    <cellStyle name="20% - Cor4 2 2 2 2 2 2" xfId="17638" xr:uid="{00000000-0005-0000-0000-0000FF000000}"/>
    <cellStyle name="20% - Cor4 2 2 2 2 2 3" xfId="27016" xr:uid="{DD087575-33C9-4B87-ABC7-48A5D36A55D8}"/>
    <cellStyle name="20% - Cor4 2 2 2 2 2 4" xfId="40972" xr:uid="{072C735C-1C96-4D0C-B134-D14EF75E6522}"/>
    <cellStyle name="20% - Cor4 2 2 2 2 3" xfId="13285" xr:uid="{00000000-0005-0000-0000-0000FF000000}"/>
    <cellStyle name="20% - Cor4 2 2 2 2 4" xfId="22758" xr:uid="{09686B4D-7360-427F-881C-666F637AA8BA}"/>
    <cellStyle name="20% - Cor4 2 2 2 2 5" xfId="36729" xr:uid="{0C637C6D-6FE1-42C2-BE86-BB81B052DBBD}"/>
    <cellStyle name="20% - Cor4 2 2 2 3" xfId="6927" xr:uid="{00000000-0005-0000-0000-0000FF000000}"/>
    <cellStyle name="20% - Cor4 2 2 2 3 2" xfId="15753" xr:uid="{00000000-0005-0000-0000-0000FF000000}"/>
    <cellStyle name="20% - Cor4 2 2 2 3 3" xfId="25179" xr:uid="{B1726050-D8E0-481A-86FF-3748303AA1C1}"/>
    <cellStyle name="20% - Cor4 2 2 2 3 4" xfId="39131" xr:uid="{06BD0680-4149-4B67-A482-07719857A51E}"/>
    <cellStyle name="20% - Cor4 2 2 2 4" xfId="11392" xr:uid="{00000000-0005-0000-0000-0000FF000000}"/>
    <cellStyle name="20% - Cor4 2 2 2 4 2" xfId="28910" xr:uid="{32A859C8-B31C-4941-9312-BFD6EA4DB7A4}"/>
    <cellStyle name="20% - Cor4 2 2 2 4 3" xfId="42791" xr:uid="{CB67951E-C907-4D8C-8318-93BB6F71E297}"/>
    <cellStyle name="20% - Cor4 2 2 2 5" xfId="31512" xr:uid="{33CE03E5-E152-4334-B81F-A2CA5474ED00}"/>
    <cellStyle name="20% - Cor4 2 2 2 5 2" xfId="45379" xr:uid="{87AF3842-A8B7-4EC7-9DA7-8CFD9F10C9FD}"/>
    <cellStyle name="20% - Cor4 2 2 2 6" xfId="20860" xr:uid="{3B6CC0A7-4C44-4028-B99A-3CB93AAABDCF}"/>
    <cellStyle name="20% - Cor4 2 2 2 7" xfId="34894" xr:uid="{24EDC459-BA10-4F87-B9F7-6DE54FC22566}"/>
    <cellStyle name="20% - Cor4 2 2 3" xfId="1731" xr:uid="{00000000-0005-0000-0000-00001A000000}"/>
    <cellStyle name="20% - Cor4 2 2 3 2" xfId="6533" xr:uid="{00000000-0005-0000-0000-00001A000000}"/>
    <cellStyle name="20% - Cor4 2 2 3 2 2" xfId="15364" xr:uid="{00000000-0005-0000-0000-00001A000000}"/>
    <cellStyle name="20% - Cor4 2 2 3 2 3" xfId="24799" xr:uid="{40AB9C64-8B7E-4418-A4C4-9CD22881DFF4}"/>
    <cellStyle name="20% - Cor4 2 2 3 2 4" xfId="38753" xr:uid="{C0945D5F-E0FC-4C4D-88C6-1D8237506723}"/>
    <cellStyle name="20% - Cor4 2 2 3 3" xfId="10978" xr:uid="{00000000-0005-0000-0000-00001A000000}"/>
    <cellStyle name="20% - Cor4 2 2 3 3 2" xfId="30098" xr:uid="{833D5DA7-9878-4EDD-87D2-08A568E8CDC1}"/>
    <cellStyle name="20% - Cor4 2 2 3 3 3" xfId="43972" xr:uid="{8EADDD28-FA45-4987-8CC0-E771E209D723}"/>
    <cellStyle name="20% - Cor4 2 2 3 4" xfId="32690" xr:uid="{65C257CE-C04A-4E48-98FC-F8BF30B3DCDA}"/>
    <cellStyle name="20% - Cor4 2 2 3 4 2" xfId="46557" xr:uid="{806CE43E-410F-47F1-97F8-585E05344A5E}"/>
    <cellStyle name="20% - Cor4 2 2 3 5" xfId="20388" xr:uid="{808CAD0A-BFD9-4CCB-BEA5-C98A8073037C}"/>
    <cellStyle name="20% - Cor4 2 2 3 6" xfId="34517" xr:uid="{1313AA41-510B-4D98-A1EB-2AC77012ADAD}"/>
    <cellStyle name="20% - Cor4 2 2 4" xfId="4017" xr:uid="{00000000-0005-0000-0000-00001A000000}"/>
    <cellStyle name="20% - Cor4 2 2 4 2" xfId="8421" xr:uid="{00000000-0005-0000-0000-00001A000000}"/>
    <cellStyle name="20% - Cor4 2 2 4 2 2" xfId="17243" xr:uid="{00000000-0005-0000-0000-00001A000000}"/>
    <cellStyle name="20% - Cor4 2 2 4 2 3" xfId="26624" xr:uid="{D8A66CE3-66CB-4F62-B0FB-7F85A92F0E4F}"/>
    <cellStyle name="20% - Cor4 2 2 4 2 4" xfId="40578" xr:uid="{8DD67916-5A0F-49C7-A68B-6CC57CD57756}"/>
    <cellStyle name="20% - Cor4 2 2 4 3" xfId="12892" xr:uid="{00000000-0005-0000-0000-00001A000000}"/>
    <cellStyle name="20% - Cor4 2 2 4 4" xfId="22364" xr:uid="{DC00973E-5F36-4744-87DE-656F4CCCD0C6}"/>
    <cellStyle name="20% - Cor4 2 2 4 5" xfId="36337" xr:uid="{FAFADE13-28B1-4076-9AAB-9976CE256ED3}"/>
    <cellStyle name="20% - Cor4 2 2 5" xfId="28445" xr:uid="{9EAC1F8C-E143-4036-9BD0-A4E9C7D743EA}"/>
    <cellStyle name="20% - Cor4 2 2 5 2" xfId="42415" xr:uid="{939797AB-EC58-4444-A244-52E0E129CB09}"/>
    <cellStyle name="20% - Cor4 2 2 6" xfId="31138" xr:uid="{890643CE-BAD2-485B-9395-73A24587CEC7}"/>
    <cellStyle name="20% - Cor4 2 2 6 2" xfId="44987" xr:uid="{68B970CF-1B7B-4502-8EBE-FC81ABC8AA99}"/>
    <cellStyle name="20% - Cor4 2 3" xfId="2360" xr:uid="{00000000-0005-0000-0000-0000FE000000}"/>
    <cellStyle name="20% - Cor4 2 3 2" xfId="4415" xr:uid="{00000000-0005-0000-0000-0000FE000000}"/>
    <cellStyle name="20% - Cor4 2 3 2 2" xfId="8815" xr:uid="{00000000-0005-0000-0000-0000FE000000}"/>
    <cellStyle name="20% - Cor4 2 3 2 2 2" xfId="17637" xr:uid="{00000000-0005-0000-0000-0000FE000000}"/>
    <cellStyle name="20% - Cor4 2 3 2 2 3" xfId="27015" xr:uid="{74FAF2E2-733E-42A3-A1DF-CA05FFA2F263}"/>
    <cellStyle name="20% - Cor4 2 3 2 2 4" xfId="40971" xr:uid="{54D83DCA-F2E5-483E-94E8-7CE9C946C304}"/>
    <cellStyle name="20% - Cor4 2 3 2 3" xfId="13284" xr:uid="{00000000-0005-0000-0000-0000FE000000}"/>
    <cellStyle name="20% - Cor4 2 3 2 4" xfId="22757" xr:uid="{E2E11CC8-A68A-4FA3-91AF-03D9D20A5135}"/>
    <cellStyle name="20% - Cor4 2 3 2 5" xfId="36728" xr:uid="{68385820-1CD7-49FD-8B51-6051DF462BE4}"/>
    <cellStyle name="20% - Cor4 2 3 3" xfId="6926" xr:uid="{00000000-0005-0000-0000-0000FE000000}"/>
    <cellStyle name="20% - Cor4 2 3 3 2" xfId="15752" xr:uid="{00000000-0005-0000-0000-0000FE000000}"/>
    <cellStyle name="20% - Cor4 2 3 3 3" xfId="25178" xr:uid="{E32C2405-2977-47BF-9396-B44554B90166}"/>
    <cellStyle name="20% - Cor4 2 3 3 4" xfId="39130" xr:uid="{84A8CF87-94BE-4113-A0FF-D909CC9FA3A7}"/>
    <cellStyle name="20% - Cor4 2 3 4" xfId="11391" xr:uid="{00000000-0005-0000-0000-0000FE000000}"/>
    <cellStyle name="20% - Cor4 2 3 4 2" xfId="28909" xr:uid="{6C97E604-6A7E-4ADD-89B0-BC424B236F22}"/>
    <cellStyle name="20% - Cor4 2 3 4 3" xfId="42790" xr:uid="{A2B9E639-D6C5-4468-96F5-5FDE7383C984}"/>
    <cellStyle name="20% - Cor4 2 3 5" xfId="31511" xr:uid="{E4D711DC-D55E-4EBD-9D0C-168FE5F5C91D}"/>
    <cellStyle name="20% - Cor4 2 3 5 2" xfId="45378" xr:uid="{4AAE4D19-4202-4B26-9D34-1C33E6BF7A75}"/>
    <cellStyle name="20% - Cor4 2 3 6" xfId="20859" xr:uid="{3F846E77-08FB-419F-B425-267F7E0E9E72}"/>
    <cellStyle name="20% - Cor4 2 3 7" xfId="34893" xr:uid="{67FE0BD4-0E7D-4D9D-96F8-0C30089984D3}"/>
    <cellStyle name="20% - Cor4 2 4" xfId="1637" xr:uid="{00000000-0005-0000-0000-000019000000}"/>
    <cellStyle name="20% - Cor4 2 4 2" xfId="6455" xr:uid="{00000000-0005-0000-0000-000019000000}"/>
    <cellStyle name="20% - Cor4 2 4 2 2" xfId="15286" xr:uid="{00000000-0005-0000-0000-000019000000}"/>
    <cellStyle name="20% - Cor4 2 4 2 3" xfId="24721" xr:uid="{367B2AA4-6E01-41E9-9ED0-F1B8B637F4F2}"/>
    <cellStyle name="20% - Cor4 2 4 2 4" xfId="38675" xr:uid="{6DC677FB-F642-489D-AA3D-01FA13C8994C}"/>
    <cellStyle name="20% - Cor4 2 4 3" xfId="10896" xr:uid="{00000000-0005-0000-0000-000019000000}"/>
    <cellStyle name="20% - Cor4 2 4 3 2" xfId="30097" xr:uid="{25F2FBE0-1B0E-4F1C-A05C-17876B29B057}"/>
    <cellStyle name="20% - Cor4 2 4 3 3" xfId="43971" xr:uid="{09F71E51-33C2-468B-A886-DD858CDBA164}"/>
    <cellStyle name="20% - Cor4 2 4 4" xfId="32689" xr:uid="{EB387907-0860-43FE-98F0-204CE2233D5F}"/>
    <cellStyle name="20% - Cor4 2 4 4 2" xfId="46556" xr:uid="{E9D08ADA-8D03-47EE-ADFF-692D724A9D32}"/>
    <cellStyle name="20% - Cor4 2 4 5" xfId="20310" xr:uid="{8233808F-3EE8-4C8E-9F1C-6D5601833223}"/>
    <cellStyle name="20% - Cor4 2 4 6" xfId="34439" xr:uid="{F7BEA4D9-EC6F-4AC6-8506-DC07870E7DAD}"/>
    <cellStyle name="20% - Cor4 2 5" xfId="3936" xr:uid="{00000000-0005-0000-0000-000019000000}"/>
    <cellStyle name="20% - Cor4 2 5 2" xfId="8342" xr:uid="{00000000-0005-0000-0000-000019000000}"/>
    <cellStyle name="20% - Cor4 2 5 2 2" xfId="17164" xr:uid="{00000000-0005-0000-0000-000019000000}"/>
    <cellStyle name="20% - Cor4 2 5 2 3" xfId="26545" xr:uid="{58939853-F0AC-41ED-84AB-B5F541BF2FED}"/>
    <cellStyle name="20% - Cor4 2 5 2 4" xfId="40499" xr:uid="{CB66B82E-7286-470C-B6B0-FD40B112F7EC}"/>
    <cellStyle name="20% - Cor4 2 5 3" xfId="12813" xr:uid="{00000000-0005-0000-0000-000019000000}"/>
    <cellStyle name="20% - Cor4 2 5 4" xfId="22285" xr:uid="{6021FC51-44A6-42BD-BD59-90BC6FE6B462}"/>
    <cellStyle name="20% - Cor4 2 5 5" xfId="36258" xr:uid="{819858F2-6B73-4253-BBED-E0C460891A07}"/>
    <cellStyle name="20% - Cor4 2 6" xfId="5831" xr:uid="{00000000-0005-0000-0000-000040000000}"/>
    <cellStyle name="20% - Cor4 2 6 2" xfId="14672" xr:uid="{00000000-0005-0000-0000-000040000000}"/>
    <cellStyle name="20% - Cor4 2 6 3" xfId="24145" xr:uid="{AD9A36D1-2AA7-4B77-A8E7-3FEE1C5A6E4B}"/>
    <cellStyle name="20% - Cor4 2 6 4" xfId="38099" xr:uid="{6EF5872F-BC0E-43D9-9196-20E692228A93}"/>
    <cellStyle name="20% - Cor4 2 7" xfId="10210" xr:uid="{00000000-0005-0000-0000-000040000000}"/>
    <cellStyle name="20% - Cor4 2 7 2" xfId="28367" xr:uid="{827D833C-C9E3-4301-85EC-3AF22CFF5D5F}"/>
    <cellStyle name="20% - Cor4 2 7 3" xfId="42337" xr:uid="{5AD29AF5-3CFD-4454-8B23-6EA80E4B4924}"/>
    <cellStyle name="20% - Cor4 2 8" xfId="31060" xr:uid="{97CD6EF6-ACA0-49F6-A427-01C2C04F562B}"/>
    <cellStyle name="20% - Cor4 2 8 2" xfId="44909" xr:uid="{623BFFDE-BA69-4678-95A6-68696680E20E}"/>
    <cellStyle name="20% - Cor4 2 9" xfId="19679" xr:uid="{C55FBABB-3B71-4874-8D32-E11F096200B8}"/>
    <cellStyle name="20% - Cor4 20" xfId="2362" xr:uid="{00000000-0005-0000-0000-000000010000}"/>
    <cellStyle name="20% - Cor4 20 2" xfId="4417" xr:uid="{00000000-0005-0000-0000-000000010000}"/>
    <cellStyle name="20% - Cor4 20 2 2" xfId="8817" xr:uid="{00000000-0005-0000-0000-000000010000}"/>
    <cellStyle name="20% - Cor4 20 2 2 2" xfId="17639" xr:uid="{00000000-0005-0000-0000-000000010000}"/>
    <cellStyle name="20% - Cor4 20 2 2 3" xfId="27017" xr:uid="{98680632-48AC-4778-959A-7E257A226DC7}"/>
    <cellStyle name="20% - Cor4 20 2 2 4" xfId="40973" xr:uid="{2AEF0E44-31B5-47C0-95E5-BD13BA5BB296}"/>
    <cellStyle name="20% - Cor4 20 2 3" xfId="13286" xr:uid="{00000000-0005-0000-0000-000000010000}"/>
    <cellStyle name="20% - Cor4 20 2 3 2" xfId="30099" xr:uid="{E243D2E1-0332-408B-8168-EF90DB7E0A7B}"/>
    <cellStyle name="20% - Cor4 20 2 3 3" xfId="43973" xr:uid="{7F6369AC-637F-4765-B303-90B1FCA2F2B9}"/>
    <cellStyle name="20% - Cor4 20 2 4" xfId="32691" xr:uid="{6631CB3A-FAD6-456E-9668-97E629D1C468}"/>
    <cellStyle name="20% - Cor4 20 2 4 2" xfId="46558" xr:uid="{BD485EF5-6585-4640-A822-26CB9E6DB41B}"/>
    <cellStyle name="20% - Cor4 20 2 5" xfId="22759" xr:uid="{E8CD1F23-B8B0-464C-9AC7-544EDC2DC436}"/>
    <cellStyle name="20% - Cor4 20 2 6" xfId="36730" xr:uid="{5916615E-9962-412D-BEF2-5BAA48A1BD25}"/>
    <cellStyle name="20% - Cor4 20 3" xfId="6928" xr:uid="{00000000-0005-0000-0000-000000010000}"/>
    <cellStyle name="20% - Cor4 20 3 2" xfId="15754" xr:uid="{00000000-0005-0000-0000-000000010000}"/>
    <cellStyle name="20% - Cor4 20 3 3" xfId="25180" xr:uid="{33AC40A4-1055-424F-8383-39ACF069B7CC}"/>
    <cellStyle name="20% - Cor4 20 3 4" xfId="39132" xr:uid="{996A4EEA-0C4E-4E66-A57D-E03914D558B1}"/>
    <cellStyle name="20% - Cor4 20 4" xfId="11393" xr:uid="{00000000-0005-0000-0000-000000010000}"/>
    <cellStyle name="20% - Cor4 20 4 2" xfId="28911" xr:uid="{F2DC1B18-E40F-40C8-9306-47DAC046B711}"/>
    <cellStyle name="20% - Cor4 20 4 3" xfId="42792" xr:uid="{E0252A51-415F-4F00-BAAF-D4EF63AB7D82}"/>
    <cellStyle name="20% - Cor4 20 5" xfId="31513" xr:uid="{E651A157-87A1-45ED-A4CF-50711E089C7A}"/>
    <cellStyle name="20% - Cor4 20 5 2" xfId="45380" xr:uid="{4A2A954A-9055-4C70-8F52-40C9B56A6D22}"/>
    <cellStyle name="20% - Cor4 20 6" xfId="20861" xr:uid="{61DDA855-6F0D-4170-825F-AABF00368F4C}"/>
    <cellStyle name="20% - Cor4 20 7" xfId="34895" xr:uid="{2A167191-1954-4B39-A8E1-DE178033D3C9}"/>
    <cellStyle name="20% - Cor4 21" xfId="2363" xr:uid="{00000000-0005-0000-0000-000001010000}"/>
    <cellStyle name="20% - Cor4 21 2" xfId="4418" xr:uid="{00000000-0005-0000-0000-000001010000}"/>
    <cellStyle name="20% - Cor4 21 2 2" xfId="8818" xr:uid="{00000000-0005-0000-0000-000001010000}"/>
    <cellStyle name="20% - Cor4 21 2 2 2" xfId="17640" xr:uid="{00000000-0005-0000-0000-000001010000}"/>
    <cellStyle name="20% - Cor4 21 2 2 3" xfId="27018" xr:uid="{E8F99F12-E120-4E0B-95D2-4526271EBD07}"/>
    <cellStyle name="20% - Cor4 21 2 2 4" xfId="40974" xr:uid="{7F4CEB1E-0093-4C85-B0E9-0BF7E2FE3D34}"/>
    <cellStyle name="20% - Cor4 21 2 3" xfId="13287" xr:uid="{00000000-0005-0000-0000-000001010000}"/>
    <cellStyle name="20% - Cor4 21 2 3 2" xfId="30100" xr:uid="{1371DC71-89F5-49EC-B495-3BFAD0A05E3E}"/>
    <cellStyle name="20% - Cor4 21 2 3 3" xfId="43974" xr:uid="{8045CBEF-93B0-4A72-AB24-A83B12464413}"/>
    <cellStyle name="20% - Cor4 21 2 4" xfId="32692" xr:uid="{992CC8A7-E1E5-48C2-9742-C7411F0EAAB8}"/>
    <cellStyle name="20% - Cor4 21 2 4 2" xfId="46559" xr:uid="{EF00E172-E3D2-49FC-87DC-CFE003ECF6EF}"/>
    <cellStyle name="20% - Cor4 21 2 5" xfId="22760" xr:uid="{6C23B0C8-C58B-49DB-B9D0-59CF22EF393B}"/>
    <cellStyle name="20% - Cor4 21 2 6" xfId="36731" xr:uid="{919EC061-1557-4F73-B34D-80B6F386F364}"/>
    <cellStyle name="20% - Cor4 21 3" xfId="6929" xr:uid="{00000000-0005-0000-0000-000001010000}"/>
    <cellStyle name="20% - Cor4 21 3 2" xfId="15755" xr:uid="{00000000-0005-0000-0000-000001010000}"/>
    <cellStyle name="20% - Cor4 21 3 3" xfId="25181" xr:uid="{345FE6D7-7D41-4C05-B1F6-06FD14C0030B}"/>
    <cellStyle name="20% - Cor4 21 3 4" xfId="39133" xr:uid="{EBBEEE80-42E7-482A-99EF-01C29CEB7A25}"/>
    <cellStyle name="20% - Cor4 21 4" xfId="11394" xr:uid="{00000000-0005-0000-0000-000001010000}"/>
    <cellStyle name="20% - Cor4 21 4 2" xfId="28912" xr:uid="{76B08EDD-0796-4A06-829C-2D80D68752C1}"/>
    <cellStyle name="20% - Cor4 21 4 3" xfId="42793" xr:uid="{94CBB157-71E1-4B7B-AA02-45DF49D4A456}"/>
    <cellStyle name="20% - Cor4 21 5" xfId="31514" xr:uid="{59A94BFB-D7E8-4617-A9BF-6EE28D58D252}"/>
    <cellStyle name="20% - Cor4 21 5 2" xfId="45381" xr:uid="{07CDA1E1-CB0C-4BEC-A7F6-D4DC98D3AC35}"/>
    <cellStyle name="20% - Cor4 21 6" xfId="20862" xr:uid="{4DC850D5-C81D-4127-9DBB-18B4841114F7}"/>
    <cellStyle name="20% - Cor4 21 7" xfId="34896" xr:uid="{33E96BBC-BFC7-407B-9062-14243482CA0D}"/>
    <cellStyle name="20% - Cor4 22" xfId="2364" xr:uid="{00000000-0005-0000-0000-000002010000}"/>
    <cellStyle name="20% - Cor4 22 2" xfId="4419" xr:uid="{00000000-0005-0000-0000-000002010000}"/>
    <cellStyle name="20% - Cor4 22 2 2" xfId="8819" xr:uid="{00000000-0005-0000-0000-000002010000}"/>
    <cellStyle name="20% - Cor4 22 2 2 2" xfId="17641" xr:uid="{00000000-0005-0000-0000-000002010000}"/>
    <cellStyle name="20% - Cor4 22 2 2 3" xfId="27019" xr:uid="{3B3FA23B-E67E-491F-B72F-166AB0C7BC56}"/>
    <cellStyle name="20% - Cor4 22 2 2 4" xfId="40975" xr:uid="{0DD5CAB3-5C10-4640-AD9C-588C47D6B5F8}"/>
    <cellStyle name="20% - Cor4 22 2 3" xfId="13288" xr:uid="{00000000-0005-0000-0000-000002010000}"/>
    <cellStyle name="20% - Cor4 22 2 3 2" xfId="30101" xr:uid="{641FC913-43E0-44CD-BCEC-355C41BC83F6}"/>
    <cellStyle name="20% - Cor4 22 2 3 3" xfId="43975" xr:uid="{574C7FD6-83DE-4860-8C81-26EBCB18300C}"/>
    <cellStyle name="20% - Cor4 22 2 4" xfId="32693" xr:uid="{5DE122EA-5316-47E3-BDBC-6FDAEC88A3A8}"/>
    <cellStyle name="20% - Cor4 22 2 4 2" xfId="46560" xr:uid="{D30B3406-B772-4D66-9BB1-B57AD7FDBDED}"/>
    <cellStyle name="20% - Cor4 22 2 5" xfId="22761" xr:uid="{A274CAC8-D6E4-4639-BBB2-32C29FA5D5BE}"/>
    <cellStyle name="20% - Cor4 22 2 6" xfId="36732" xr:uid="{BFBEC8E2-C86C-4BA3-9987-D65E92F97C58}"/>
    <cellStyle name="20% - Cor4 22 3" xfId="6930" xr:uid="{00000000-0005-0000-0000-000002010000}"/>
    <cellStyle name="20% - Cor4 22 3 2" xfId="15756" xr:uid="{00000000-0005-0000-0000-000002010000}"/>
    <cellStyle name="20% - Cor4 22 3 3" xfId="25182" xr:uid="{6C97A6CB-10CA-4ADF-A1D5-34F7EAC6F89A}"/>
    <cellStyle name="20% - Cor4 22 3 4" xfId="39134" xr:uid="{9647EAF6-2FF1-474E-9DDC-94CEAF080ADF}"/>
    <cellStyle name="20% - Cor4 22 4" xfId="11395" xr:uid="{00000000-0005-0000-0000-000002010000}"/>
    <cellStyle name="20% - Cor4 22 4 2" xfId="28913" xr:uid="{F960A7DE-5584-4051-AD9B-2328BC15F073}"/>
    <cellStyle name="20% - Cor4 22 4 3" xfId="42794" xr:uid="{762FC525-C02F-49FB-9CBB-FB7D87C77E05}"/>
    <cellStyle name="20% - Cor4 22 5" xfId="31515" xr:uid="{EABF0FD4-ED12-4F0C-9AAA-203C0C7C3A7B}"/>
    <cellStyle name="20% - Cor4 22 5 2" xfId="45382" xr:uid="{B310CC8B-34DC-4212-B0DE-2DFE5265D23A}"/>
    <cellStyle name="20% - Cor4 22 6" xfId="20863" xr:uid="{45A15BAF-A91C-4430-8D5A-8EA8D665E695}"/>
    <cellStyle name="20% - Cor4 22 7" xfId="34897" xr:uid="{8BF9C30D-52F3-4BB6-84BC-1E445C28DAA2}"/>
    <cellStyle name="20% - Cor4 23" xfId="2365" xr:uid="{00000000-0005-0000-0000-000003010000}"/>
    <cellStyle name="20% - Cor4 23 2" xfId="4420" xr:uid="{00000000-0005-0000-0000-000003010000}"/>
    <cellStyle name="20% - Cor4 23 2 2" xfId="8820" xr:uid="{00000000-0005-0000-0000-000003010000}"/>
    <cellStyle name="20% - Cor4 23 2 2 2" xfId="17642" xr:uid="{00000000-0005-0000-0000-000003010000}"/>
    <cellStyle name="20% - Cor4 23 2 2 3" xfId="27020" xr:uid="{81A805A0-071F-4827-B6DA-61EF1BDE33AC}"/>
    <cellStyle name="20% - Cor4 23 2 2 4" xfId="40976" xr:uid="{A51E56F3-4B44-4636-B7EF-0875C80EAD2B}"/>
    <cellStyle name="20% - Cor4 23 2 3" xfId="13289" xr:uid="{00000000-0005-0000-0000-000003010000}"/>
    <cellStyle name="20% - Cor4 23 2 3 2" xfId="30102" xr:uid="{7A2540BA-1F7C-4A9F-B29A-F000941AA71A}"/>
    <cellStyle name="20% - Cor4 23 2 3 3" xfId="43976" xr:uid="{74EDCE21-76B0-4473-9256-DF3E2F218454}"/>
    <cellStyle name="20% - Cor4 23 2 4" xfId="32694" xr:uid="{21FFC447-A545-4D08-ACAA-16DE29A4BE23}"/>
    <cellStyle name="20% - Cor4 23 2 4 2" xfId="46561" xr:uid="{3E45B972-7710-4383-A209-DE52FDF222E7}"/>
    <cellStyle name="20% - Cor4 23 2 5" xfId="22762" xr:uid="{B790998D-D218-423D-8867-5D3EED527F68}"/>
    <cellStyle name="20% - Cor4 23 2 6" xfId="36733" xr:uid="{07E1BCEB-3E55-4A56-A03B-C536E13CD1B0}"/>
    <cellStyle name="20% - Cor4 23 3" xfId="6931" xr:uid="{00000000-0005-0000-0000-000003010000}"/>
    <cellStyle name="20% - Cor4 23 3 2" xfId="15757" xr:uid="{00000000-0005-0000-0000-000003010000}"/>
    <cellStyle name="20% - Cor4 23 3 3" xfId="25183" xr:uid="{DA915F0F-498C-4489-9FF1-1946FE748D25}"/>
    <cellStyle name="20% - Cor4 23 3 4" xfId="39135" xr:uid="{A57DAEE5-C3F8-425A-963C-0AF2B5EB7710}"/>
    <cellStyle name="20% - Cor4 23 4" xfId="11396" xr:uid="{00000000-0005-0000-0000-000003010000}"/>
    <cellStyle name="20% - Cor4 23 4 2" xfId="28914" xr:uid="{620C2E2A-2347-41CD-AF4D-038DF38F6183}"/>
    <cellStyle name="20% - Cor4 23 4 3" xfId="42795" xr:uid="{F394315D-E8B0-4543-83E6-35E65D7D2C37}"/>
    <cellStyle name="20% - Cor4 23 5" xfId="31516" xr:uid="{A9B638A9-E5D9-4AF3-81ED-EDC0BE692381}"/>
    <cellStyle name="20% - Cor4 23 5 2" xfId="45383" xr:uid="{265D9D3D-0C1F-4CFD-A48A-3EA86D791623}"/>
    <cellStyle name="20% - Cor4 23 6" xfId="20864" xr:uid="{A55E8E51-764B-4A99-8467-7703F96AD70E}"/>
    <cellStyle name="20% - Cor4 23 7" xfId="34898" xr:uid="{D83A514A-3408-4358-A01F-B9E339223618}"/>
    <cellStyle name="20% - Cor4 24" xfId="2366" xr:uid="{00000000-0005-0000-0000-000004010000}"/>
    <cellStyle name="20% - Cor4 24 2" xfId="4421" xr:uid="{00000000-0005-0000-0000-000004010000}"/>
    <cellStyle name="20% - Cor4 24 2 2" xfId="8821" xr:uid="{00000000-0005-0000-0000-000004010000}"/>
    <cellStyle name="20% - Cor4 24 2 2 2" xfId="17643" xr:uid="{00000000-0005-0000-0000-000004010000}"/>
    <cellStyle name="20% - Cor4 24 2 2 3" xfId="27021" xr:uid="{8363608F-362B-4430-A72F-F5A0D07E28CA}"/>
    <cellStyle name="20% - Cor4 24 2 2 4" xfId="40977" xr:uid="{4643A5A6-21C8-4718-AEFE-4C4EB22DBD7F}"/>
    <cellStyle name="20% - Cor4 24 2 3" xfId="13290" xr:uid="{00000000-0005-0000-0000-000004010000}"/>
    <cellStyle name="20% - Cor4 24 2 3 2" xfId="30103" xr:uid="{5164C08D-0CF5-4157-AE87-5715148FD6B1}"/>
    <cellStyle name="20% - Cor4 24 2 3 3" xfId="43977" xr:uid="{237DDCD8-DA1C-45D1-9417-DAF03667CC8F}"/>
    <cellStyle name="20% - Cor4 24 2 4" xfId="32695" xr:uid="{B490FD67-FF40-4F50-8E23-D72C7E952EA0}"/>
    <cellStyle name="20% - Cor4 24 2 4 2" xfId="46562" xr:uid="{FD473449-BEEA-4F8B-997D-C0C0FD5B4EA0}"/>
    <cellStyle name="20% - Cor4 24 2 5" xfId="22763" xr:uid="{B79A7D11-D1F3-4B59-92EB-A63CDE2AE096}"/>
    <cellStyle name="20% - Cor4 24 2 6" xfId="36734" xr:uid="{E6FA48A8-DD4C-4BCF-8286-A3B43D50604A}"/>
    <cellStyle name="20% - Cor4 24 3" xfId="6932" xr:uid="{00000000-0005-0000-0000-000004010000}"/>
    <cellStyle name="20% - Cor4 24 3 2" xfId="15758" xr:uid="{00000000-0005-0000-0000-000004010000}"/>
    <cellStyle name="20% - Cor4 24 3 3" xfId="25184" xr:uid="{7E701ABA-783D-4C4A-8967-DC026697D8BB}"/>
    <cellStyle name="20% - Cor4 24 3 4" xfId="39136" xr:uid="{64FE0285-45D3-46E5-A327-13E3B5AA2E80}"/>
    <cellStyle name="20% - Cor4 24 4" xfId="11397" xr:uid="{00000000-0005-0000-0000-000004010000}"/>
    <cellStyle name="20% - Cor4 24 4 2" xfId="28915" xr:uid="{EBC77628-B100-48EC-84EE-06E984AD6998}"/>
    <cellStyle name="20% - Cor4 24 4 3" xfId="42796" xr:uid="{7DA6CBD3-9126-4836-BEBB-F076FFDAC856}"/>
    <cellStyle name="20% - Cor4 24 5" xfId="31517" xr:uid="{91E2C898-A560-4589-8193-A585D2ACC18F}"/>
    <cellStyle name="20% - Cor4 24 5 2" xfId="45384" xr:uid="{98CE1202-7B74-466B-80FE-9E2CF2E6F3FB}"/>
    <cellStyle name="20% - Cor4 24 6" xfId="20865" xr:uid="{6A2FC1C3-F88E-4C69-B9A9-86BF775F32F7}"/>
    <cellStyle name="20% - Cor4 24 7" xfId="34899" xr:uid="{33B29975-E833-4800-BE9F-EF916293F33E}"/>
    <cellStyle name="20% - Cor4 25" xfId="2367" xr:uid="{00000000-0005-0000-0000-000005010000}"/>
    <cellStyle name="20% - Cor4 25 2" xfId="4422" xr:uid="{00000000-0005-0000-0000-000005010000}"/>
    <cellStyle name="20% - Cor4 25 2 2" xfId="8822" xr:uid="{00000000-0005-0000-0000-000005010000}"/>
    <cellStyle name="20% - Cor4 25 2 2 2" xfId="17644" xr:uid="{00000000-0005-0000-0000-000005010000}"/>
    <cellStyle name="20% - Cor4 25 2 2 3" xfId="27022" xr:uid="{18635F04-1D29-4BBE-A788-CC8080A2F037}"/>
    <cellStyle name="20% - Cor4 25 2 2 4" xfId="40978" xr:uid="{E1E8AE63-5C55-4540-8C67-71B677FCAF5D}"/>
    <cellStyle name="20% - Cor4 25 2 3" xfId="13291" xr:uid="{00000000-0005-0000-0000-000005010000}"/>
    <cellStyle name="20% - Cor4 25 2 3 2" xfId="30104" xr:uid="{25760105-172E-4637-B0DF-03A337640B13}"/>
    <cellStyle name="20% - Cor4 25 2 3 3" xfId="43978" xr:uid="{B7A52427-8852-405C-98E3-CE2692B2A7F9}"/>
    <cellStyle name="20% - Cor4 25 2 4" xfId="32696" xr:uid="{2A738B5E-E876-41FB-8BB4-E809DE8EA85A}"/>
    <cellStyle name="20% - Cor4 25 2 4 2" xfId="46563" xr:uid="{430EDB23-3C71-4B17-95A3-E708755D03AF}"/>
    <cellStyle name="20% - Cor4 25 2 5" xfId="22764" xr:uid="{0690B6AC-5A18-47E0-B105-A8477E3A50F6}"/>
    <cellStyle name="20% - Cor4 25 2 6" xfId="36735" xr:uid="{6B5ECC23-8E1E-4F39-85B1-EF5E7083523D}"/>
    <cellStyle name="20% - Cor4 25 3" xfId="6933" xr:uid="{00000000-0005-0000-0000-000005010000}"/>
    <cellStyle name="20% - Cor4 25 3 2" xfId="15759" xr:uid="{00000000-0005-0000-0000-000005010000}"/>
    <cellStyle name="20% - Cor4 25 3 3" xfId="25185" xr:uid="{B42E2E5A-6DAA-4F14-9444-571C3B52E791}"/>
    <cellStyle name="20% - Cor4 25 3 4" xfId="39137" xr:uid="{12BAC2BF-58F9-43D4-88AD-AE188610CCDD}"/>
    <cellStyle name="20% - Cor4 25 4" xfId="11398" xr:uid="{00000000-0005-0000-0000-000005010000}"/>
    <cellStyle name="20% - Cor4 25 4 2" xfId="28916" xr:uid="{16821CB7-6660-4D8A-B8B5-0BA82BF0A5C3}"/>
    <cellStyle name="20% - Cor4 25 4 3" xfId="42797" xr:uid="{BA02989C-A6A5-46E5-B4F1-FB54D5C41FED}"/>
    <cellStyle name="20% - Cor4 25 5" xfId="31518" xr:uid="{C8E3831A-7D9D-42C8-93D2-0ECE0B5579CB}"/>
    <cellStyle name="20% - Cor4 25 5 2" xfId="45385" xr:uid="{1E4762A4-B09C-4A00-ADDE-41FE1DF716A6}"/>
    <cellStyle name="20% - Cor4 25 6" xfId="20866" xr:uid="{D74FB893-A7FD-4388-A201-A58921E26060}"/>
    <cellStyle name="20% - Cor4 25 7" xfId="34900" xr:uid="{B29194FF-DE33-422F-95FC-039E4BD76FA7}"/>
    <cellStyle name="20% - Cor4 26" xfId="2368" xr:uid="{00000000-0005-0000-0000-000006010000}"/>
    <cellStyle name="20% - Cor4 26 2" xfId="4423" xr:uid="{00000000-0005-0000-0000-000006010000}"/>
    <cellStyle name="20% - Cor4 26 2 2" xfId="8823" xr:uid="{00000000-0005-0000-0000-000006010000}"/>
    <cellStyle name="20% - Cor4 26 2 2 2" xfId="17645" xr:uid="{00000000-0005-0000-0000-000006010000}"/>
    <cellStyle name="20% - Cor4 26 2 2 3" xfId="27023" xr:uid="{1229ED1C-6A63-4A0A-AC92-652026558C60}"/>
    <cellStyle name="20% - Cor4 26 2 2 4" xfId="40979" xr:uid="{08DE2D43-C583-4E43-8ADE-A5954B4B1889}"/>
    <cellStyle name="20% - Cor4 26 2 3" xfId="13292" xr:uid="{00000000-0005-0000-0000-000006010000}"/>
    <cellStyle name="20% - Cor4 26 2 3 2" xfId="30105" xr:uid="{10FFC21C-2887-48EE-937B-6080AB8296DC}"/>
    <cellStyle name="20% - Cor4 26 2 3 3" xfId="43979" xr:uid="{F111A8AA-9039-4954-9537-AB0ABD576866}"/>
    <cellStyle name="20% - Cor4 26 2 4" xfId="32697" xr:uid="{403377B8-5B52-460D-996D-7134E529F125}"/>
    <cellStyle name="20% - Cor4 26 2 4 2" xfId="46564" xr:uid="{F40C9B85-C0FB-4C93-82F9-5F18B4DB6972}"/>
    <cellStyle name="20% - Cor4 26 2 5" xfId="22765" xr:uid="{820E12A6-E293-478B-8916-4C42A7CB9805}"/>
    <cellStyle name="20% - Cor4 26 2 6" xfId="36736" xr:uid="{73999785-2630-40D5-9A22-9EDA154D6E16}"/>
    <cellStyle name="20% - Cor4 26 3" xfId="6934" xr:uid="{00000000-0005-0000-0000-000006010000}"/>
    <cellStyle name="20% - Cor4 26 3 2" xfId="15760" xr:uid="{00000000-0005-0000-0000-000006010000}"/>
    <cellStyle name="20% - Cor4 26 3 3" xfId="25186" xr:uid="{AA76F7B6-AEFB-430A-AE30-AE469C11E809}"/>
    <cellStyle name="20% - Cor4 26 3 4" xfId="39138" xr:uid="{F3118C15-29B4-4796-A4EC-C938F18BBFE4}"/>
    <cellStyle name="20% - Cor4 26 4" xfId="11399" xr:uid="{00000000-0005-0000-0000-000006010000}"/>
    <cellStyle name="20% - Cor4 26 4 2" xfId="28917" xr:uid="{B3C7BB62-76CF-41EE-A3E9-EF50B79AAB5B}"/>
    <cellStyle name="20% - Cor4 26 4 3" xfId="42798" xr:uid="{087C9CCD-5FC9-4194-9461-A04AC116EA3C}"/>
    <cellStyle name="20% - Cor4 26 5" xfId="31519" xr:uid="{0D000829-6E67-483B-840F-6A8C6349D133}"/>
    <cellStyle name="20% - Cor4 26 5 2" xfId="45386" xr:uid="{764C3889-6BFB-418B-80C4-48719433A3E7}"/>
    <cellStyle name="20% - Cor4 26 6" xfId="20867" xr:uid="{CD79C5CD-F239-4173-8856-B07E74E9975B}"/>
    <cellStyle name="20% - Cor4 26 7" xfId="34901" xr:uid="{BF901FA9-6E37-4D29-9578-15D74BE1F02E}"/>
    <cellStyle name="20% - Cor4 27" xfId="2369" xr:uid="{00000000-0005-0000-0000-000007010000}"/>
    <cellStyle name="20% - Cor4 27 2" xfId="4424" xr:uid="{00000000-0005-0000-0000-000007010000}"/>
    <cellStyle name="20% - Cor4 27 2 2" xfId="8824" xr:uid="{00000000-0005-0000-0000-000007010000}"/>
    <cellStyle name="20% - Cor4 27 2 2 2" xfId="17646" xr:uid="{00000000-0005-0000-0000-000007010000}"/>
    <cellStyle name="20% - Cor4 27 2 2 3" xfId="27024" xr:uid="{350C85A0-B097-4049-8BC2-A696ECA7D71A}"/>
    <cellStyle name="20% - Cor4 27 2 2 4" xfId="40980" xr:uid="{BCBA5C1E-CC8F-4215-A2F7-40F8A57238C8}"/>
    <cellStyle name="20% - Cor4 27 2 3" xfId="13293" xr:uid="{00000000-0005-0000-0000-000007010000}"/>
    <cellStyle name="20% - Cor4 27 2 3 2" xfId="30106" xr:uid="{B58012CA-8AF2-47D9-8E20-A80AC07555C0}"/>
    <cellStyle name="20% - Cor4 27 2 3 3" xfId="43980" xr:uid="{59463A3B-4873-46D6-A015-2BA49036AE18}"/>
    <cellStyle name="20% - Cor4 27 2 4" xfId="32698" xr:uid="{FDFE0C25-C80C-4CEE-9BDD-BB48B01D0B9C}"/>
    <cellStyle name="20% - Cor4 27 2 4 2" xfId="46565" xr:uid="{D07F7FFE-7B09-45C7-8716-A80CA45378F2}"/>
    <cellStyle name="20% - Cor4 27 2 5" xfId="22766" xr:uid="{AA1FAAC7-B44D-40BC-89B8-15BC090A46E7}"/>
    <cellStyle name="20% - Cor4 27 2 6" xfId="36737" xr:uid="{1DB95054-64E7-43C4-B258-01299B327811}"/>
    <cellStyle name="20% - Cor4 27 3" xfId="6935" xr:uid="{00000000-0005-0000-0000-000007010000}"/>
    <cellStyle name="20% - Cor4 27 3 2" xfId="15761" xr:uid="{00000000-0005-0000-0000-000007010000}"/>
    <cellStyle name="20% - Cor4 27 3 3" xfId="25187" xr:uid="{4E84F2C0-C8A5-40CE-AEEE-5DCAD295E5C0}"/>
    <cellStyle name="20% - Cor4 27 3 4" xfId="39139" xr:uid="{401B0A68-1052-4B47-B848-AC6B46E9C3C2}"/>
    <cellStyle name="20% - Cor4 27 4" xfId="11400" xr:uid="{00000000-0005-0000-0000-000007010000}"/>
    <cellStyle name="20% - Cor4 27 4 2" xfId="28918" xr:uid="{DB7B1C87-FB60-43EC-B2B9-F97872523829}"/>
    <cellStyle name="20% - Cor4 27 4 3" xfId="42799" xr:uid="{C4C8F2BC-BAC7-47C0-9F76-A9EEDF381EBD}"/>
    <cellStyle name="20% - Cor4 27 5" xfId="31520" xr:uid="{6A512FFE-872F-4D4B-A36E-B880A520F0BC}"/>
    <cellStyle name="20% - Cor4 27 5 2" xfId="45387" xr:uid="{55048CF9-4159-4FAE-BCB5-3D886F34721E}"/>
    <cellStyle name="20% - Cor4 27 6" xfId="20868" xr:uid="{01CB6408-8812-4552-9410-A4271787360D}"/>
    <cellStyle name="20% - Cor4 27 7" xfId="34902" xr:uid="{AF062DCC-B3EF-4A90-A0F2-A23DD574BE81}"/>
    <cellStyle name="20% - Cor4 28" xfId="2370" xr:uid="{00000000-0005-0000-0000-000008010000}"/>
    <cellStyle name="20% - Cor4 28 2" xfId="4425" xr:uid="{00000000-0005-0000-0000-000008010000}"/>
    <cellStyle name="20% - Cor4 28 2 2" xfId="8825" xr:uid="{00000000-0005-0000-0000-000008010000}"/>
    <cellStyle name="20% - Cor4 28 2 2 2" xfId="17647" xr:uid="{00000000-0005-0000-0000-000008010000}"/>
    <cellStyle name="20% - Cor4 28 2 2 3" xfId="27025" xr:uid="{0EBDE986-8C81-40C9-A7C6-989FC6EE3BA4}"/>
    <cellStyle name="20% - Cor4 28 2 2 4" xfId="40981" xr:uid="{CE038866-7EAC-4B1E-88BE-AE5692BB7705}"/>
    <cellStyle name="20% - Cor4 28 2 3" xfId="13294" xr:uid="{00000000-0005-0000-0000-000008010000}"/>
    <cellStyle name="20% - Cor4 28 2 3 2" xfId="30107" xr:uid="{8DB74143-51A5-4E60-B0A5-8E25955D297C}"/>
    <cellStyle name="20% - Cor4 28 2 3 3" xfId="43981" xr:uid="{FCD17190-4C39-4407-9A1B-514C59440199}"/>
    <cellStyle name="20% - Cor4 28 2 4" xfId="32699" xr:uid="{28392BD7-BF29-4A9D-86A8-1CE9DA5E7B78}"/>
    <cellStyle name="20% - Cor4 28 2 4 2" xfId="46566" xr:uid="{802E07F2-27EB-4077-829E-4426F10195B3}"/>
    <cellStyle name="20% - Cor4 28 2 5" xfId="22767" xr:uid="{C496DBEB-6F56-48BD-9E5A-494435803FAB}"/>
    <cellStyle name="20% - Cor4 28 2 6" xfId="36738" xr:uid="{5D947186-89CB-4D06-A1E5-383181B4A055}"/>
    <cellStyle name="20% - Cor4 28 3" xfId="6936" xr:uid="{00000000-0005-0000-0000-000008010000}"/>
    <cellStyle name="20% - Cor4 28 3 2" xfId="15762" xr:uid="{00000000-0005-0000-0000-000008010000}"/>
    <cellStyle name="20% - Cor4 28 3 3" xfId="25188" xr:uid="{57D1A99E-BB10-48A4-9246-FF69A69F47B9}"/>
    <cellStyle name="20% - Cor4 28 3 4" xfId="39140" xr:uid="{513288E7-4FDF-44E3-AE06-AC030956005F}"/>
    <cellStyle name="20% - Cor4 28 4" xfId="11401" xr:uid="{00000000-0005-0000-0000-000008010000}"/>
    <cellStyle name="20% - Cor4 28 4 2" xfId="28919" xr:uid="{B3BCD857-86FD-4F6E-8920-949073C54BB4}"/>
    <cellStyle name="20% - Cor4 28 4 3" xfId="42800" xr:uid="{735BAEF6-A095-4163-B07B-575D8343B08E}"/>
    <cellStyle name="20% - Cor4 28 5" xfId="31521" xr:uid="{EB5B5EE3-9EAF-4B02-9DF1-2F61BBCE44AD}"/>
    <cellStyle name="20% - Cor4 28 5 2" xfId="45388" xr:uid="{E5DEDD16-41FC-4180-B061-ECD70EEF14F3}"/>
    <cellStyle name="20% - Cor4 28 6" xfId="20869" xr:uid="{0E387BE3-AF60-4AE3-BE07-5DA5090F0324}"/>
    <cellStyle name="20% - Cor4 28 7" xfId="34903" xr:uid="{0695977C-560E-4724-8546-9B5FE3E6DCF6}"/>
    <cellStyle name="20% - Cor4 29" xfId="2371" xr:uid="{00000000-0005-0000-0000-000009010000}"/>
    <cellStyle name="20% - Cor4 29 2" xfId="4426" xr:uid="{00000000-0005-0000-0000-000009010000}"/>
    <cellStyle name="20% - Cor4 29 2 2" xfId="8826" xr:uid="{00000000-0005-0000-0000-000009010000}"/>
    <cellStyle name="20% - Cor4 29 2 2 2" xfId="17648" xr:uid="{00000000-0005-0000-0000-000009010000}"/>
    <cellStyle name="20% - Cor4 29 2 2 3" xfId="27026" xr:uid="{7E6925A2-42D3-4571-B805-56A7A4BC0F1D}"/>
    <cellStyle name="20% - Cor4 29 2 2 4" xfId="40982" xr:uid="{C1F3D0EC-F689-434E-BDA6-13887AF2A7E4}"/>
    <cellStyle name="20% - Cor4 29 2 3" xfId="13295" xr:uid="{00000000-0005-0000-0000-000009010000}"/>
    <cellStyle name="20% - Cor4 29 2 3 2" xfId="30108" xr:uid="{7C36F03F-D0B6-485B-BBE4-04CBD9A651AE}"/>
    <cellStyle name="20% - Cor4 29 2 3 3" xfId="43982" xr:uid="{641B68F3-6D4E-489C-BBD1-98F21A49B0CC}"/>
    <cellStyle name="20% - Cor4 29 2 4" xfId="32700" xr:uid="{4AA4F09A-61CE-4B07-BC7E-098B483A81C1}"/>
    <cellStyle name="20% - Cor4 29 2 4 2" xfId="46567" xr:uid="{22B97EA1-4B76-4A88-A05F-C93E0C0642A5}"/>
    <cellStyle name="20% - Cor4 29 2 5" xfId="22768" xr:uid="{FC712541-6264-4A73-9839-098A88E0A7FE}"/>
    <cellStyle name="20% - Cor4 29 2 6" xfId="36739" xr:uid="{83CAF443-9370-42CA-9E05-99FA7D81C977}"/>
    <cellStyle name="20% - Cor4 29 3" xfId="6937" xr:uid="{00000000-0005-0000-0000-000009010000}"/>
    <cellStyle name="20% - Cor4 29 3 2" xfId="15763" xr:uid="{00000000-0005-0000-0000-000009010000}"/>
    <cellStyle name="20% - Cor4 29 3 3" xfId="25189" xr:uid="{7EFC14CC-DAB2-4D35-BC9D-3D1A27001202}"/>
    <cellStyle name="20% - Cor4 29 3 4" xfId="39141" xr:uid="{5CF493E8-B449-4AEE-8596-0339472E32E4}"/>
    <cellStyle name="20% - Cor4 29 4" xfId="11402" xr:uid="{00000000-0005-0000-0000-000009010000}"/>
    <cellStyle name="20% - Cor4 29 4 2" xfId="28920" xr:uid="{F959FE15-0599-4239-8D3C-900860151A86}"/>
    <cellStyle name="20% - Cor4 29 4 3" xfId="42801" xr:uid="{C6E5E349-3615-41F0-AB39-9CA487C79C08}"/>
    <cellStyle name="20% - Cor4 29 5" xfId="31522" xr:uid="{066122E5-3B4B-428B-A0E3-3B7DEFDBD4CD}"/>
    <cellStyle name="20% - Cor4 29 5 2" xfId="45389" xr:uid="{EF6A5616-CD6B-48B1-BA4D-0C5F320AF466}"/>
    <cellStyle name="20% - Cor4 29 6" xfId="20870" xr:uid="{0451CC96-EDB7-427A-BA6C-237DF3EA5788}"/>
    <cellStyle name="20% - Cor4 29 7" xfId="34904" xr:uid="{022B300E-31E4-48BD-B6BE-07AD810B95FC}"/>
    <cellStyle name="20% - Cor4 3" xfId="341" xr:uid="{00000000-0005-0000-0000-000042000000}"/>
    <cellStyle name="20% - Cor4 3 2" xfId="2373" xr:uid="{00000000-0005-0000-0000-00000B010000}"/>
    <cellStyle name="20% - Cor4 3 2 2" xfId="4428" xr:uid="{00000000-0005-0000-0000-00000B010000}"/>
    <cellStyle name="20% - Cor4 3 2 2 2" xfId="8828" xr:uid="{00000000-0005-0000-0000-00000B010000}"/>
    <cellStyle name="20% - Cor4 3 2 2 2 2" xfId="17650" xr:uid="{00000000-0005-0000-0000-00000B010000}"/>
    <cellStyle name="20% - Cor4 3 2 2 2 3" xfId="27028" xr:uid="{AD85D193-70E2-48D8-BC73-A48DF7709A07}"/>
    <cellStyle name="20% - Cor4 3 2 2 2 4" xfId="40984" xr:uid="{7FD9BC16-8E27-4619-B11A-353E8C68592F}"/>
    <cellStyle name="20% - Cor4 3 2 2 3" xfId="13297" xr:uid="{00000000-0005-0000-0000-00000B010000}"/>
    <cellStyle name="20% - Cor4 3 2 2 3 2" xfId="30110" xr:uid="{3863FDA6-AED6-40B6-9168-621A60961104}"/>
    <cellStyle name="20% - Cor4 3 2 2 3 3" xfId="43984" xr:uid="{5C333DB7-4DAC-42A4-B4E5-81E83B96BBBE}"/>
    <cellStyle name="20% - Cor4 3 2 2 4" xfId="32702" xr:uid="{6D828762-7500-40AB-8B18-18F7F71423EE}"/>
    <cellStyle name="20% - Cor4 3 2 2 4 2" xfId="46569" xr:uid="{982B7C77-8FCC-4EFC-B926-4A085B1BFE37}"/>
    <cellStyle name="20% - Cor4 3 2 2 5" xfId="22770" xr:uid="{6D18E010-1C2E-4201-A695-7BFF1864EDBE}"/>
    <cellStyle name="20% - Cor4 3 2 2 6" xfId="36741" xr:uid="{428942D0-01DF-497E-AF90-A8DF62EED20A}"/>
    <cellStyle name="20% - Cor4 3 2 3" xfId="6939" xr:uid="{00000000-0005-0000-0000-00000B010000}"/>
    <cellStyle name="20% - Cor4 3 2 3 2" xfId="15765" xr:uid="{00000000-0005-0000-0000-00000B010000}"/>
    <cellStyle name="20% - Cor4 3 2 3 3" xfId="25191" xr:uid="{BD12B7A9-69A7-41D9-9F55-9ACDB1C75B06}"/>
    <cellStyle name="20% - Cor4 3 2 3 4" xfId="39143" xr:uid="{5B0FD123-190D-445C-BEBD-31FD3F722C0A}"/>
    <cellStyle name="20% - Cor4 3 2 4" xfId="11404" xr:uid="{00000000-0005-0000-0000-00000B010000}"/>
    <cellStyle name="20% - Cor4 3 2 4 2" xfId="28922" xr:uid="{752176A9-83D4-45CF-8A3C-897492CD4B87}"/>
    <cellStyle name="20% - Cor4 3 2 4 3" xfId="42803" xr:uid="{2051EAE4-3820-41CE-BF14-D9B871D06DAE}"/>
    <cellStyle name="20% - Cor4 3 2 5" xfId="31524" xr:uid="{B7F23E79-5940-4E22-8F77-ACB76E27B728}"/>
    <cellStyle name="20% - Cor4 3 2 5 2" xfId="45391" xr:uid="{3005D464-F5CD-4005-9F4B-0EA4494A652B}"/>
    <cellStyle name="20% - Cor4 3 2 6" xfId="20872" xr:uid="{42E02522-1A93-4E2F-A6D6-32EA80F0BB1F}"/>
    <cellStyle name="20% - Cor4 3 2 7" xfId="34906" xr:uid="{FE44C405-7064-4EBA-A7DF-8C77BFB56473}"/>
    <cellStyle name="20% - Cor4 3 3" xfId="2372" xr:uid="{00000000-0005-0000-0000-00000A010000}"/>
    <cellStyle name="20% - Cor4 3 3 2" xfId="4427" xr:uid="{00000000-0005-0000-0000-00000A010000}"/>
    <cellStyle name="20% - Cor4 3 3 2 2" xfId="8827" xr:uid="{00000000-0005-0000-0000-00000A010000}"/>
    <cellStyle name="20% - Cor4 3 3 2 2 2" xfId="17649" xr:uid="{00000000-0005-0000-0000-00000A010000}"/>
    <cellStyle name="20% - Cor4 3 3 2 2 3" xfId="27027" xr:uid="{6BF25654-AD2B-4BA3-B921-2526FE9254A7}"/>
    <cellStyle name="20% - Cor4 3 3 2 2 4" xfId="40983" xr:uid="{99AF159A-6F8F-42BF-8E69-51680EBF72B3}"/>
    <cellStyle name="20% - Cor4 3 3 2 3" xfId="13296" xr:uid="{00000000-0005-0000-0000-00000A010000}"/>
    <cellStyle name="20% - Cor4 3 3 2 4" xfId="22769" xr:uid="{066B0375-AB91-4E12-8AB3-1DB88A2B70C9}"/>
    <cellStyle name="20% - Cor4 3 3 2 5" xfId="36740" xr:uid="{E7AA82A4-64A6-4516-A243-4A874AF74D82}"/>
    <cellStyle name="20% - Cor4 3 3 3" xfId="6938" xr:uid="{00000000-0005-0000-0000-00000A010000}"/>
    <cellStyle name="20% - Cor4 3 3 3 2" xfId="15764" xr:uid="{00000000-0005-0000-0000-00000A010000}"/>
    <cellStyle name="20% - Cor4 3 3 3 3" xfId="25190" xr:uid="{57043E67-EEA2-445F-AF81-60DA306BEEC7}"/>
    <cellStyle name="20% - Cor4 3 3 3 4" xfId="39142" xr:uid="{3997D409-C7DE-43E7-9F73-4BAFCDEA2D5E}"/>
    <cellStyle name="20% - Cor4 3 3 4" xfId="11403" xr:uid="{00000000-0005-0000-0000-00000A010000}"/>
    <cellStyle name="20% - Cor4 3 3 4 2" xfId="28921" xr:uid="{0049EA54-A7CB-4293-8604-1C4812013933}"/>
    <cellStyle name="20% - Cor4 3 3 4 3" xfId="42802" xr:uid="{F2B27B9A-958A-4E61-912C-606A436E577A}"/>
    <cellStyle name="20% - Cor4 3 3 5" xfId="31523" xr:uid="{C823E4EB-50D0-496E-9D6A-D44561E23041}"/>
    <cellStyle name="20% - Cor4 3 3 5 2" xfId="45390" xr:uid="{376DE094-5F39-4F39-9F2F-4C5A740989A8}"/>
    <cellStyle name="20% - Cor4 3 3 6" xfId="20871" xr:uid="{7B55687C-4A53-4C76-8E25-AEA17CDEF2EC}"/>
    <cellStyle name="20% - Cor4 3 3 7" xfId="34905" xr:uid="{0669F878-7F37-4B5B-88F7-B27BA1A830AE}"/>
    <cellStyle name="20% - Cor4 3 4" xfId="1703" xr:uid="{00000000-0005-0000-0000-00001B000000}"/>
    <cellStyle name="20% - Cor4 3 4 2" xfId="6505" xr:uid="{00000000-0005-0000-0000-00001B000000}"/>
    <cellStyle name="20% - Cor4 3 4 2 2" xfId="15336" xr:uid="{00000000-0005-0000-0000-00001B000000}"/>
    <cellStyle name="20% - Cor4 3 4 2 3" xfId="24771" xr:uid="{AF7B75DE-E3F4-4B07-8EE4-70D29BDB3624}"/>
    <cellStyle name="20% - Cor4 3 4 2 4" xfId="38725" xr:uid="{2356FB11-E6D5-46D5-8EF2-183D070F645E}"/>
    <cellStyle name="20% - Cor4 3 4 3" xfId="10950" xr:uid="{00000000-0005-0000-0000-00001B000000}"/>
    <cellStyle name="20% - Cor4 3 4 3 2" xfId="30109" xr:uid="{2A8567E9-19A4-42D5-A8D7-71176B66B776}"/>
    <cellStyle name="20% - Cor4 3 4 3 3" xfId="43983" xr:uid="{6C77DF16-2880-45B2-9C33-C65F39235D6C}"/>
    <cellStyle name="20% - Cor4 3 4 4" xfId="32701" xr:uid="{21C6714A-30CE-40A3-9F1F-FBB3AEE1EAD7}"/>
    <cellStyle name="20% - Cor4 3 4 4 2" xfId="46568" xr:uid="{64AE4C9F-F53A-4D13-B2BD-ADCCC90370DC}"/>
    <cellStyle name="20% - Cor4 3 4 5" xfId="20360" xr:uid="{2F528E6A-2D48-49FD-916E-97431D7BA0EB}"/>
    <cellStyle name="20% - Cor4 3 4 6" xfId="34489" xr:uid="{9FA0F411-9B02-40A7-A66A-AFFD07F11D09}"/>
    <cellStyle name="20% - Cor4 3 5" xfId="3989" xr:uid="{00000000-0005-0000-0000-00001B000000}"/>
    <cellStyle name="20% - Cor4 3 5 2" xfId="8393" xr:uid="{00000000-0005-0000-0000-00001B000000}"/>
    <cellStyle name="20% - Cor4 3 5 2 2" xfId="17215" xr:uid="{00000000-0005-0000-0000-00001B000000}"/>
    <cellStyle name="20% - Cor4 3 5 2 3" xfId="26596" xr:uid="{00A28B61-3743-46D7-BC16-8D484C8EB984}"/>
    <cellStyle name="20% - Cor4 3 5 2 4" xfId="40550" xr:uid="{D1F213F0-D24B-4510-AA38-396BE7A7AB15}"/>
    <cellStyle name="20% - Cor4 3 5 3" xfId="12864" xr:uid="{00000000-0005-0000-0000-00001B000000}"/>
    <cellStyle name="20% - Cor4 3 5 4" xfId="22336" xr:uid="{9E5B0D7F-E2E0-47BB-8E40-8D92B5A6C841}"/>
    <cellStyle name="20% - Cor4 3 5 5" xfId="36309" xr:uid="{26343687-0F43-4892-A204-6A65B247D2F3}"/>
    <cellStyle name="20% - Cor4 3 6" xfId="28417" xr:uid="{1C7EC4AF-F4B5-4DA5-BAA3-30390FE30705}"/>
    <cellStyle name="20% - Cor4 3 6 2" xfId="42387" xr:uid="{54652388-64E1-493F-81D8-316571F7908D}"/>
    <cellStyle name="20% - Cor4 3 7" xfId="31110" xr:uid="{0B5155DC-9067-4894-9513-AC64265BDB01}"/>
    <cellStyle name="20% - Cor4 3 7 2" xfId="44959" xr:uid="{2683D8D0-4CC5-4831-82C4-793C0370A23A}"/>
    <cellStyle name="20% - Cor4 30" xfId="2374" xr:uid="{00000000-0005-0000-0000-00000C010000}"/>
    <cellStyle name="20% - Cor4 30 2" xfId="4429" xr:uid="{00000000-0005-0000-0000-00000C010000}"/>
    <cellStyle name="20% - Cor4 30 2 2" xfId="8829" xr:uid="{00000000-0005-0000-0000-00000C010000}"/>
    <cellStyle name="20% - Cor4 30 2 2 2" xfId="17651" xr:uid="{00000000-0005-0000-0000-00000C010000}"/>
    <cellStyle name="20% - Cor4 30 2 2 3" xfId="27029" xr:uid="{905FA820-4168-4B2A-A650-B68E8B8CB729}"/>
    <cellStyle name="20% - Cor4 30 2 2 4" xfId="40985" xr:uid="{EBD6F039-1CA5-415F-808F-4985C607585D}"/>
    <cellStyle name="20% - Cor4 30 2 3" xfId="13298" xr:uid="{00000000-0005-0000-0000-00000C010000}"/>
    <cellStyle name="20% - Cor4 30 2 3 2" xfId="30111" xr:uid="{63838853-4FA6-4908-89C4-1C3B04766D2B}"/>
    <cellStyle name="20% - Cor4 30 2 3 3" xfId="43985" xr:uid="{60BE8A6F-EA03-4B17-8EFF-526DDFFD7AD1}"/>
    <cellStyle name="20% - Cor4 30 2 4" xfId="32703" xr:uid="{6BE7E35A-0935-46C3-BFBD-5E70C917531A}"/>
    <cellStyle name="20% - Cor4 30 2 4 2" xfId="46570" xr:uid="{EBFF0F2B-717B-4AD4-A053-5B6BD19798F0}"/>
    <cellStyle name="20% - Cor4 30 2 5" xfId="22771" xr:uid="{96BB0696-CB7F-44F3-AD66-7C0297930101}"/>
    <cellStyle name="20% - Cor4 30 2 6" xfId="36742" xr:uid="{76DAB8CA-27A4-490B-98DF-45FE95F804CC}"/>
    <cellStyle name="20% - Cor4 30 3" xfId="6940" xr:uid="{00000000-0005-0000-0000-00000C010000}"/>
    <cellStyle name="20% - Cor4 30 3 2" xfId="15766" xr:uid="{00000000-0005-0000-0000-00000C010000}"/>
    <cellStyle name="20% - Cor4 30 3 3" xfId="25192" xr:uid="{8E600875-6358-418D-B027-0207B4CB4F18}"/>
    <cellStyle name="20% - Cor4 30 3 4" xfId="39144" xr:uid="{82C86314-C214-493F-A91C-38368696E4FA}"/>
    <cellStyle name="20% - Cor4 30 4" xfId="11405" xr:uid="{00000000-0005-0000-0000-00000C010000}"/>
    <cellStyle name="20% - Cor4 30 4 2" xfId="28923" xr:uid="{EE193A20-FC7E-49B2-B2A4-EBEE201B71F6}"/>
    <cellStyle name="20% - Cor4 30 4 3" xfId="42804" xr:uid="{878F0457-018D-4ECA-B3D2-13DC71B7975F}"/>
    <cellStyle name="20% - Cor4 30 5" xfId="31525" xr:uid="{12E5629E-3BD4-46BF-9571-748165496F3C}"/>
    <cellStyle name="20% - Cor4 30 5 2" xfId="45392" xr:uid="{2E83C9AD-E6FA-4324-AC54-B066F00FF200}"/>
    <cellStyle name="20% - Cor4 30 6" xfId="20873" xr:uid="{2CC325F5-444A-44C5-93C5-B0AC657A04CF}"/>
    <cellStyle name="20% - Cor4 30 7" xfId="34907" xr:uid="{4D3A8368-C7A9-4726-BD56-F728ED0217DB}"/>
    <cellStyle name="20% - Cor4 31" xfId="2375" xr:uid="{00000000-0005-0000-0000-00000D010000}"/>
    <cellStyle name="20% - Cor4 31 2" xfId="4430" xr:uid="{00000000-0005-0000-0000-00000D010000}"/>
    <cellStyle name="20% - Cor4 31 2 2" xfId="8830" xr:uid="{00000000-0005-0000-0000-00000D010000}"/>
    <cellStyle name="20% - Cor4 31 2 2 2" xfId="17652" xr:uid="{00000000-0005-0000-0000-00000D010000}"/>
    <cellStyle name="20% - Cor4 31 2 2 3" xfId="27030" xr:uid="{4C220F79-27EE-49E8-BCDF-582FCD65C2BA}"/>
    <cellStyle name="20% - Cor4 31 2 2 4" xfId="40986" xr:uid="{4C4D64C1-9175-40F7-BA9E-444A76658876}"/>
    <cellStyle name="20% - Cor4 31 2 3" xfId="13299" xr:uid="{00000000-0005-0000-0000-00000D010000}"/>
    <cellStyle name="20% - Cor4 31 2 3 2" xfId="30112" xr:uid="{A37DBCE3-5BF2-487C-A760-F9E6412CD8F3}"/>
    <cellStyle name="20% - Cor4 31 2 3 3" xfId="43986" xr:uid="{5CCFB878-7DE3-4338-9DC2-702374D66059}"/>
    <cellStyle name="20% - Cor4 31 2 4" xfId="32704" xr:uid="{8126BD84-8303-46A6-894E-EA458B30F180}"/>
    <cellStyle name="20% - Cor4 31 2 4 2" xfId="46571" xr:uid="{0B5B3E5B-6220-4B78-B63B-DC6446D232D7}"/>
    <cellStyle name="20% - Cor4 31 2 5" xfId="22772" xr:uid="{C7D96638-FDA1-4EB1-BFC4-B66B85457877}"/>
    <cellStyle name="20% - Cor4 31 2 6" xfId="36743" xr:uid="{AAACC109-4808-41EF-A2CC-10337DFFEE52}"/>
    <cellStyle name="20% - Cor4 31 3" xfId="6941" xr:uid="{00000000-0005-0000-0000-00000D010000}"/>
    <cellStyle name="20% - Cor4 31 3 2" xfId="15767" xr:uid="{00000000-0005-0000-0000-00000D010000}"/>
    <cellStyle name="20% - Cor4 31 3 3" xfId="25193" xr:uid="{5145FB98-8FBB-4A06-98F1-686FAAF034FA}"/>
    <cellStyle name="20% - Cor4 31 3 4" xfId="39145" xr:uid="{DEBDC034-92B1-42B2-BE21-8BA5F66C8536}"/>
    <cellStyle name="20% - Cor4 31 4" xfId="11406" xr:uid="{00000000-0005-0000-0000-00000D010000}"/>
    <cellStyle name="20% - Cor4 31 4 2" xfId="28924" xr:uid="{F7D61450-6B4B-4F96-8B47-814ABB657695}"/>
    <cellStyle name="20% - Cor4 31 4 3" xfId="42805" xr:uid="{37E90B1E-A848-4498-953C-0430C469AAD1}"/>
    <cellStyle name="20% - Cor4 31 5" xfId="31526" xr:uid="{F18A7CBB-686D-44AE-BEC5-5CF0DE42ECD8}"/>
    <cellStyle name="20% - Cor4 31 5 2" xfId="45393" xr:uid="{0DA70597-A74C-4EDF-ADCC-DA2254715953}"/>
    <cellStyle name="20% - Cor4 31 6" xfId="20874" xr:uid="{8474641A-80FB-462A-A5C5-4D04BE834DCC}"/>
    <cellStyle name="20% - Cor4 31 7" xfId="34908" xr:uid="{ACBCAE14-A25B-45BF-A8BA-E9B4ADCF6107}"/>
    <cellStyle name="20% - Cor4 32" xfId="2376" xr:uid="{00000000-0005-0000-0000-00000E010000}"/>
    <cellStyle name="20% - Cor4 32 2" xfId="4431" xr:uid="{00000000-0005-0000-0000-00000E010000}"/>
    <cellStyle name="20% - Cor4 32 2 2" xfId="8831" xr:uid="{00000000-0005-0000-0000-00000E010000}"/>
    <cellStyle name="20% - Cor4 32 2 2 2" xfId="17653" xr:uid="{00000000-0005-0000-0000-00000E010000}"/>
    <cellStyle name="20% - Cor4 32 2 2 3" xfId="27031" xr:uid="{FA11B805-879D-4444-AAFE-E9491A383143}"/>
    <cellStyle name="20% - Cor4 32 2 2 4" xfId="40987" xr:uid="{6D035F49-4F4D-4454-8D2E-BC28EBE21673}"/>
    <cellStyle name="20% - Cor4 32 2 3" xfId="13300" xr:uid="{00000000-0005-0000-0000-00000E010000}"/>
    <cellStyle name="20% - Cor4 32 2 3 2" xfId="30113" xr:uid="{25C330F9-E1BD-4482-A8B8-7B713A435D6F}"/>
    <cellStyle name="20% - Cor4 32 2 3 3" xfId="43987" xr:uid="{2CF073F3-5EEB-4292-B428-9AC8259937D2}"/>
    <cellStyle name="20% - Cor4 32 2 4" xfId="32705" xr:uid="{A35D06A7-1B1A-4DD2-830C-FE03DF84C83E}"/>
    <cellStyle name="20% - Cor4 32 2 4 2" xfId="46572" xr:uid="{B96C7E95-AF8D-4602-B776-0F90A666D0CE}"/>
    <cellStyle name="20% - Cor4 32 2 5" xfId="22773" xr:uid="{F49BF877-10A0-499D-8A06-C82529EF5453}"/>
    <cellStyle name="20% - Cor4 32 2 6" xfId="36744" xr:uid="{4B004A07-E258-42CB-8CEF-C5A739C17B1C}"/>
    <cellStyle name="20% - Cor4 32 3" xfId="6942" xr:uid="{00000000-0005-0000-0000-00000E010000}"/>
    <cellStyle name="20% - Cor4 32 3 2" xfId="15768" xr:uid="{00000000-0005-0000-0000-00000E010000}"/>
    <cellStyle name="20% - Cor4 32 3 3" xfId="25194" xr:uid="{694AEA27-762F-409D-BE7F-29C43333CC9C}"/>
    <cellStyle name="20% - Cor4 32 3 4" xfId="39146" xr:uid="{5FB7535C-8BCF-4B63-A4C4-08A8099E33D9}"/>
    <cellStyle name="20% - Cor4 32 4" xfId="11407" xr:uid="{00000000-0005-0000-0000-00000E010000}"/>
    <cellStyle name="20% - Cor4 32 4 2" xfId="28925" xr:uid="{45844A22-0E42-4499-9DBA-7AE25AF6CC1F}"/>
    <cellStyle name="20% - Cor4 32 4 3" xfId="42806" xr:uid="{FA99D717-1FE7-49D9-9B36-BB4320EE2C9D}"/>
    <cellStyle name="20% - Cor4 32 5" xfId="31527" xr:uid="{235D712E-FD87-4D0A-8296-E223DA5991CE}"/>
    <cellStyle name="20% - Cor4 32 5 2" xfId="45394" xr:uid="{508B4885-3E54-43A6-B142-AF4BCE1CA9B1}"/>
    <cellStyle name="20% - Cor4 32 6" xfId="20875" xr:uid="{3AEDBD18-5D20-4A64-BEDB-C6AE3A8FB092}"/>
    <cellStyle name="20% - Cor4 32 7" xfId="34909" xr:uid="{179AA519-87DC-4AF1-8ACF-44AA689D0ED3}"/>
    <cellStyle name="20% - Cor4 33" xfId="2377" xr:uid="{00000000-0005-0000-0000-00000F010000}"/>
    <cellStyle name="20% - Cor4 33 2" xfId="4432" xr:uid="{00000000-0005-0000-0000-00000F010000}"/>
    <cellStyle name="20% - Cor4 33 2 2" xfId="8832" xr:uid="{00000000-0005-0000-0000-00000F010000}"/>
    <cellStyle name="20% - Cor4 33 2 2 2" xfId="17654" xr:uid="{00000000-0005-0000-0000-00000F010000}"/>
    <cellStyle name="20% - Cor4 33 2 2 3" xfId="27032" xr:uid="{C20EAF4D-69E0-46B9-A16D-E33C9F32B771}"/>
    <cellStyle name="20% - Cor4 33 2 2 4" xfId="40988" xr:uid="{CB587E53-79DE-4DCE-BCCD-3A728D6D9826}"/>
    <cellStyle name="20% - Cor4 33 2 3" xfId="13301" xr:uid="{00000000-0005-0000-0000-00000F010000}"/>
    <cellStyle name="20% - Cor4 33 2 3 2" xfId="30114" xr:uid="{3263E83F-F028-47C2-8FE0-BE2B2BC899A4}"/>
    <cellStyle name="20% - Cor4 33 2 3 3" xfId="43988" xr:uid="{3280CE18-0B52-4160-A42F-BC8D1D50C382}"/>
    <cellStyle name="20% - Cor4 33 2 4" xfId="32706" xr:uid="{3E97374D-F2ED-46DF-874C-5C70AA9D55C9}"/>
    <cellStyle name="20% - Cor4 33 2 4 2" xfId="46573" xr:uid="{61FFEB11-36B5-4B66-9DF7-EEC90BC08F57}"/>
    <cellStyle name="20% - Cor4 33 2 5" xfId="22774" xr:uid="{F4CA02D4-1FDF-4376-9045-F7B849157CCA}"/>
    <cellStyle name="20% - Cor4 33 2 6" xfId="36745" xr:uid="{29C028CC-9E98-4968-91B4-4426F1DD2973}"/>
    <cellStyle name="20% - Cor4 33 3" xfId="6943" xr:uid="{00000000-0005-0000-0000-00000F010000}"/>
    <cellStyle name="20% - Cor4 33 3 2" xfId="15769" xr:uid="{00000000-0005-0000-0000-00000F010000}"/>
    <cellStyle name="20% - Cor4 33 3 3" xfId="25195" xr:uid="{9353E2EB-0820-4382-9DE3-2CF4E17F7AD4}"/>
    <cellStyle name="20% - Cor4 33 3 4" xfId="39147" xr:uid="{DC20382D-7DAD-4330-A3D7-32BBB5D0D98B}"/>
    <cellStyle name="20% - Cor4 33 4" xfId="11408" xr:uid="{00000000-0005-0000-0000-00000F010000}"/>
    <cellStyle name="20% - Cor4 33 4 2" xfId="28926" xr:uid="{E17C2102-7439-4880-B5C0-717BE01357B2}"/>
    <cellStyle name="20% - Cor4 33 4 3" xfId="42807" xr:uid="{2857B5BA-3348-4A1A-8E3D-249080310DBE}"/>
    <cellStyle name="20% - Cor4 33 5" xfId="31528" xr:uid="{8349C52E-4EC4-4AD4-AC66-615135C9D8CC}"/>
    <cellStyle name="20% - Cor4 33 5 2" xfId="45395" xr:uid="{0BD2F546-F81A-4040-8EAE-E2505E069848}"/>
    <cellStyle name="20% - Cor4 33 6" xfId="20876" xr:uid="{08328D5E-263C-4261-A328-EF25FCE12BDD}"/>
    <cellStyle name="20% - Cor4 33 7" xfId="34910" xr:uid="{0D513A3D-4396-4B99-9F12-1AD309E3E3AB}"/>
    <cellStyle name="20% - Cor4 34" xfId="2378" xr:uid="{00000000-0005-0000-0000-000010010000}"/>
    <cellStyle name="20% - Cor4 34 2" xfId="4433" xr:uid="{00000000-0005-0000-0000-000010010000}"/>
    <cellStyle name="20% - Cor4 34 2 2" xfId="8833" xr:uid="{00000000-0005-0000-0000-000010010000}"/>
    <cellStyle name="20% - Cor4 34 2 2 2" xfId="17655" xr:uid="{00000000-0005-0000-0000-000010010000}"/>
    <cellStyle name="20% - Cor4 34 2 2 3" xfId="27033" xr:uid="{2C0CBD63-37F8-4F92-8174-9E524466FE1F}"/>
    <cellStyle name="20% - Cor4 34 2 2 4" xfId="40989" xr:uid="{8ED1EF68-8BF0-4ACE-A16A-70F3D124E006}"/>
    <cellStyle name="20% - Cor4 34 2 3" xfId="13302" xr:uid="{00000000-0005-0000-0000-000010010000}"/>
    <cellStyle name="20% - Cor4 34 2 3 2" xfId="30115" xr:uid="{1BE2AAA2-B68B-40F4-8ACB-237F9231F7A3}"/>
    <cellStyle name="20% - Cor4 34 2 3 3" xfId="43989" xr:uid="{0E8395D0-C462-49E8-8201-EC1FE3B70D13}"/>
    <cellStyle name="20% - Cor4 34 2 4" xfId="32707" xr:uid="{4612779C-32C5-4E6F-B961-61DC3A9BE2F4}"/>
    <cellStyle name="20% - Cor4 34 2 4 2" xfId="46574" xr:uid="{8E0F9E83-94DB-4628-BAB8-D5C4384ECE92}"/>
    <cellStyle name="20% - Cor4 34 2 5" xfId="22775" xr:uid="{21E797A7-94EC-4114-83A4-F379B1809971}"/>
    <cellStyle name="20% - Cor4 34 2 6" xfId="36746" xr:uid="{6E22052D-BF74-4670-B85F-B449CC17B5EF}"/>
    <cellStyle name="20% - Cor4 34 3" xfId="6944" xr:uid="{00000000-0005-0000-0000-000010010000}"/>
    <cellStyle name="20% - Cor4 34 3 2" xfId="15770" xr:uid="{00000000-0005-0000-0000-000010010000}"/>
    <cellStyle name="20% - Cor4 34 3 3" xfId="25196" xr:uid="{E66DD092-B09E-450A-BFDC-60133858375C}"/>
    <cellStyle name="20% - Cor4 34 3 4" xfId="39148" xr:uid="{67DE597C-6723-4137-977B-30B0C96BE741}"/>
    <cellStyle name="20% - Cor4 34 4" xfId="11409" xr:uid="{00000000-0005-0000-0000-000010010000}"/>
    <cellStyle name="20% - Cor4 34 4 2" xfId="28927" xr:uid="{265419CE-F676-4950-AC28-E3C8DB89D9D1}"/>
    <cellStyle name="20% - Cor4 34 4 3" xfId="42808" xr:uid="{58276FC7-3DC2-4659-8E76-24B93E628F5E}"/>
    <cellStyle name="20% - Cor4 34 5" xfId="31529" xr:uid="{D4A2B179-587A-43DC-BF84-C27BCA8FD1EB}"/>
    <cellStyle name="20% - Cor4 34 5 2" xfId="45396" xr:uid="{83F6DA3C-A47D-45CC-883D-A5EA39C2806D}"/>
    <cellStyle name="20% - Cor4 34 6" xfId="20877" xr:uid="{37698A5F-D022-48B8-96E7-BFB2AAE7BDDB}"/>
    <cellStyle name="20% - Cor4 34 7" xfId="34911" xr:uid="{291FD063-CE43-4741-A851-1D17DE418B5B}"/>
    <cellStyle name="20% - Cor4 35" xfId="2379" xr:uid="{00000000-0005-0000-0000-000011010000}"/>
    <cellStyle name="20% - Cor4 35 2" xfId="4434" xr:uid="{00000000-0005-0000-0000-000011010000}"/>
    <cellStyle name="20% - Cor4 35 2 2" xfId="8834" xr:uid="{00000000-0005-0000-0000-000011010000}"/>
    <cellStyle name="20% - Cor4 35 2 2 2" xfId="17656" xr:uid="{00000000-0005-0000-0000-000011010000}"/>
    <cellStyle name="20% - Cor4 35 2 2 3" xfId="27034" xr:uid="{9D7E99D8-6C61-4BA0-8834-DC4391728CC1}"/>
    <cellStyle name="20% - Cor4 35 2 2 4" xfId="40990" xr:uid="{38B071FF-02AA-492C-8C9F-DFD09DBA16D3}"/>
    <cellStyle name="20% - Cor4 35 2 3" xfId="13303" xr:uid="{00000000-0005-0000-0000-000011010000}"/>
    <cellStyle name="20% - Cor4 35 2 3 2" xfId="30116" xr:uid="{AAE84628-A54A-4B10-8CF6-1CACDD8FE1CC}"/>
    <cellStyle name="20% - Cor4 35 2 3 3" xfId="43990" xr:uid="{F8987590-93AC-4C92-B0CB-FD7BBC7CD014}"/>
    <cellStyle name="20% - Cor4 35 2 4" xfId="32708" xr:uid="{D12A4444-48FC-4288-BF15-1D4A40741495}"/>
    <cellStyle name="20% - Cor4 35 2 4 2" xfId="46575" xr:uid="{FF3EF496-B4FB-450E-AEC1-FB5D63ABBD49}"/>
    <cellStyle name="20% - Cor4 35 2 5" xfId="22776" xr:uid="{F6304AB9-A47F-4FA4-8FB1-9DCD7ECBEB56}"/>
    <cellStyle name="20% - Cor4 35 2 6" xfId="36747" xr:uid="{18E6A923-7D7F-48CB-B214-BCF9D15D61E5}"/>
    <cellStyle name="20% - Cor4 35 3" xfId="6945" xr:uid="{00000000-0005-0000-0000-000011010000}"/>
    <cellStyle name="20% - Cor4 35 3 2" xfId="15771" xr:uid="{00000000-0005-0000-0000-000011010000}"/>
    <cellStyle name="20% - Cor4 35 3 3" xfId="25197" xr:uid="{5E572254-7578-4FF2-ACFD-A16F2FD42191}"/>
    <cellStyle name="20% - Cor4 35 3 4" xfId="39149" xr:uid="{5812653C-91B3-4B02-BF1F-AD31F820FC3E}"/>
    <cellStyle name="20% - Cor4 35 4" xfId="11410" xr:uid="{00000000-0005-0000-0000-000011010000}"/>
    <cellStyle name="20% - Cor4 35 4 2" xfId="28928" xr:uid="{ACCBD48C-C687-4750-AE91-E38E1F601CA8}"/>
    <cellStyle name="20% - Cor4 35 4 3" xfId="42809" xr:uid="{464C4D9D-0399-4C37-911A-455B49440B8B}"/>
    <cellStyle name="20% - Cor4 35 5" xfId="31530" xr:uid="{9EB66500-6F6C-4ED9-864A-AA75325D4F11}"/>
    <cellStyle name="20% - Cor4 35 5 2" xfId="45397" xr:uid="{5D6511C3-2878-484F-8D6E-86FC1C9FE66E}"/>
    <cellStyle name="20% - Cor4 35 6" xfId="20878" xr:uid="{C3681072-F345-45EA-8375-7AB753A33EB6}"/>
    <cellStyle name="20% - Cor4 35 7" xfId="34912" xr:uid="{FD13EBEA-02D8-48E1-8981-DCBEEE6B21D6}"/>
    <cellStyle name="20% - Cor4 36" xfId="2380" xr:uid="{00000000-0005-0000-0000-000012010000}"/>
    <cellStyle name="20% - Cor4 36 2" xfId="4435" xr:uid="{00000000-0005-0000-0000-000012010000}"/>
    <cellStyle name="20% - Cor4 36 2 2" xfId="8835" xr:uid="{00000000-0005-0000-0000-000012010000}"/>
    <cellStyle name="20% - Cor4 36 2 2 2" xfId="17657" xr:uid="{00000000-0005-0000-0000-000012010000}"/>
    <cellStyle name="20% - Cor4 36 2 2 3" xfId="27035" xr:uid="{154EFB90-FF56-44AD-B1F1-DA0CDB7B3AFC}"/>
    <cellStyle name="20% - Cor4 36 2 2 4" xfId="40991" xr:uid="{5C92579E-7387-413E-AC90-6C6898B1406B}"/>
    <cellStyle name="20% - Cor4 36 2 3" xfId="13304" xr:uid="{00000000-0005-0000-0000-000012010000}"/>
    <cellStyle name="20% - Cor4 36 2 3 2" xfId="30117" xr:uid="{CA4E3DCD-A863-4B94-95D3-A511F2727909}"/>
    <cellStyle name="20% - Cor4 36 2 3 3" xfId="43991" xr:uid="{0D1E2407-2926-460A-B0DB-A3A737AF004F}"/>
    <cellStyle name="20% - Cor4 36 2 4" xfId="32709" xr:uid="{71C4D2AD-FB4E-4A5E-8BA9-195048478F44}"/>
    <cellStyle name="20% - Cor4 36 2 4 2" xfId="46576" xr:uid="{A16C675D-7E6E-4FEE-AFBF-5BBBFC8AC7E1}"/>
    <cellStyle name="20% - Cor4 36 2 5" xfId="22777" xr:uid="{68E453AD-C16A-4360-A383-77A3E9077502}"/>
    <cellStyle name="20% - Cor4 36 2 6" xfId="36748" xr:uid="{BF8FC18F-A3EF-40C0-B295-997B4E420867}"/>
    <cellStyle name="20% - Cor4 36 3" xfId="6946" xr:uid="{00000000-0005-0000-0000-000012010000}"/>
    <cellStyle name="20% - Cor4 36 3 2" xfId="15772" xr:uid="{00000000-0005-0000-0000-000012010000}"/>
    <cellStyle name="20% - Cor4 36 3 3" xfId="25198" xr:uid="{B164BCA4-B4B4-440B-9F04-2B900B2EF891}"/>
    <cellStyle name="20% - Cor4 36 3 4" xfId="39150" xr:uid="{B64E3C9B-4A59-48EC-AA2D-69CAB679FF88}"/>
    <cellStyle name="20% - Cor4 36 4" xfId="11411" xr:uid="{00000000-0005-0000-0000-000012010000}"/>
    <cellStyle name="20% - Cor4 36 4 2" xfId="28929" xr:uid="{71E92D30-1B31-4B68-BED1-0EC87F69F0DC}"/>
    <cellStyle name="20% - Cor4 36 4 3" xfId="42810" xr:uid="{D75038EE-813F-4938-A7ED-491FD7DF6CA6}"/>
    <cellStyle name="20% - Cor4 36 5" xfId="31531" xr:uid="{8EDD7991-7763-41EE-9857-C664FBB5E35D}"/>
    <cellStyle name="20% - Cor4 36 5 2" xfId="45398" xr:uid="{4F34E05B-3040-4E15-87A2-FEB1EB08209E}"/>
    <cellStyle name="20% - Cor4 36 6" xfId="20879" xr:uid="{2E7CBBE6-AF02-449F-8000-267788D542E9}"/>
    <cellStyle name="20% - Cor4 36 7" xfId="34913" xr:uid="{BBBEF5E5-A2CB-4F9D-A2D3-80F6BA191DDD}"/>
    <cellStyle name="20% - Cor4 37" xfId="2381" xr:uid="{00000000-0005-0000-0000-000013010000}"/>
    <cellStyle name="20% - Cor4 37 2" xfId="4436" xr:uid="{00000000-0005-0000-0000-000013010000}"/>
    <cellStyle name="20% - Cor4 37 2 2" xfId="8836" xr:uid="{00000000-0005-0000-0000-000013010000}"/>
    <cellStyle name="20% - Cor4 37 2 2 2" xfId="17658" xr:uid="{00000000-0005-0000-0000-000013010000}"/>
    <cellStyle name="20% - Cor4 37 2 2 3" xfId="27036" xr:uid="{ED851F90-0D5F-42DF-9B24-1F9819B2C1E0}"/>
    <cellStyle name="20% - Cor4 37 2 2 4" xfId="40992" xr:uid="{1D4A39EE-0BE5-4AB5-82A4-74B292022F00}"/>
    <cellStyle name="20% - Cor4 37 2 3" xfId="13305" xr:uid="{00000000-0005-0000-0000-000013010000}"/>
    <cellStyle name="20% - Cor4 37 2 3 2" xfId="30118" xr:uid="{1C90D792-C42E-43C0-AE85-CFC6CFC85594}"/>
    <cellStyle name="20% - Cor4 37 2 3 3" xfId="43992" xr:uid="{B6D96D32-21D0-4765-8840-E942E59A9F24}"/>
    <cellStyle name="20% - Cor4 37 2 4" xfId="32710" xr:uid="{36B5AD7E-CC95-432E-BFE6-46B646EB1227}"/>
    <cellStyle name="20% - Cor4 37 2 4 2" xfId="46577" xr:uid="{A47851E8-3769-4E4C-A9B4-F29A7ABE7C7F}"/>
    <cellStyle name="20% - Cor4 37 2 5" xfId="22778" xr:uid="{8E9CD272-59E8-4309-B526-0F19DA5BB78B}"/>
    <cellStyle name="20% - Cor4 37 2 6" xfId="36749" xr:uid="{E2475F94-D885-4641-9D96-3EAD70C84C1F}"/>
    <cellStyle name="20% - Cor4 37 3" xfId="6947" xr:uid="{00000000-0005-0000-0000-000013010000}"/>
    <cellStyle name="20% - Cor4 37 3 2" xfId="15773" xr:uid="{00000000-0005-0000-0000-000013010000}"/>
    <cellStyle name="20% - Cor4 37 3 3" xfId="25199" xr:uid="{44D87400-4530-4E63-8087-459DCCDD294F}"/>
    <cellStyle name="20% - Cor4 37 3 4" xfId="39151" xr:uid="{E884352E-3B30-452A-BB68-F1A7348BC907}"/>
    <cellStyle name="20% - Cor4 37 4" xfId="11412" xr:uid="{00000000-0005-0000-0000-000013010000}"/>
    <cellStyle name="20% - Cor4 37 4 2" xfId="28930" xr:uid="{1C9F1F3C-704E-4B2F-8838-3C51DC05B75F}"/>
    <cellStyle name="20% - Cor4 37 4 3" xfId="42811" xr:uid="{CEE2F527-4B44-404D-8FD6-148A5250219A}"/>
    <cellStyle name="20% - Cor4 37 5" xfId="31532" xr:uid="{60A4D68F-79F7-4155-B9A7-39007A3D14A7}"/>
    <cellStyle name="20% - Cor4 37 5 2" xfId="45399" xr:uid="{59702D59-679F-4972-A876-AF4F18D94388}"/>
    <cellStyle name="20% - Cor4 37 6" xfId="20880" xr:uid="{6E2FD229-219A-470B-9CA0-A7A9156010F7}"/>
    <cellStyle name="20% - Cor4 37 7" xfId="34914" xr:uid="{0422C6F5-F67F-4056-9843-1DD1F7EDEB98}"/>
    <cellStyle name="20% - Cor4 38" xfId="2382" xr:uid="{00000000-0005-0000-0000-000014010000}"/>
    <cellStyle name="20% - Cor4 38 2" xfId="4437" xr:uid="{00000000-0005-0000-0000-000014010000}"/>
    <cellStyle name="20% - Cor4 38 2 2" xfId="8837" xr:uid="{00000000-0005-0000-0000-000014010000}"/>
    <cellStyle name="20% - Cor4 38 2 2 2" xfId="17659" xr:uid="{00000000-0005-0000-0000-000014010000}"/>
    <cellStyle name="20% - Cor4 38 2 2 3" xfId="27037" xr:uid="{568BD3DB-DBF7-45DA-B1AB-1B7655A25CA1}"/>
    <cellStyle name="20% - Cor4 38 2 2 4" xfId="40993" xr:uid="{F0D59098-8713-4902-B158-3E1A9157B30E}"/>
    <cellStyle name="20% - Cor4 38 2 3" xfId="13306" xr:uid="{00000000-0005-0000-0000-000014010000}"/>
    <cellStyle name="20% - Cor4 38 2 3 2" xfId="30119" xr:uid="{0930E120-4B65-4941-8732-69412F15C2BC}"/>
    <cellStyle name="20% - Cor4 38 2 3 3" xfId="43993" xr:uid="{3B15BF13-52B8-4821-80D9-7D5B6F79A81A}"/>
    <cellStyle name="20% - Cor4 38 2 4" xfId="32711" xr:uid="{A3A80CB2-E152-4CD9-84B5-8FE9954722C2}"/>
    <cellStyle name="20% - Cor4 38 2 4 2" xfId="46578" xr:uid="{8015D4C1-C2C3-4654-B0BD-F39F3A1DC639}"/>
    <cellStyle name="20% - Cor4 38 2 5" xfId="22779" xr:uid="{08E417CC-B607-4845-9DD6-DE3FA826A8F8}"/>
    <cellStyle name="20% - Cor4 38 2 6" xfId="36750" xr:uid="{2A084945-D777-450B-AC54-10D6D4A88352}"/>
    <cellStyle name="20% - Cor4 38 3" xfId="6948" xr:uid="{00000000-0005-0000-0000-000014010000}"/>
    <cellStyle name="20% - Cor4 38 3 2" xfId="15774" xr:uid="{00000000-0005-0000-0000-000014010000}"/>
    <cellStyle name="20% - Cor4 38 3 3" xfId="25200" xr:uid="{DCB7ADCD-1BAB-4D7C-B1AF-7FF30C7D8A70}"/>
    <cellStyle name="20% - Cor4 38 3 4" xfId="39152" xr:uid="{0D1843A8-F794-47D1-9D5D-95A55704B49E}"/>
    <cellStyle name="20% - Cor4 38 4" xfId="11413" xr:uid="{00000000-0005-0000-0000-000014010000}"/>
    <cellStyle name="20% - Cor4 38 4 2" xfId="28931" xr:uid="{1F62E537-1DC7-4D64-AE44-7E3A1304DF96}"/>
    <cellStyle name="20% - Cor4 38 4 3" xfId="42812" xr:uid="{AC0B8291-AEC8-4958-9A85-5897A583B2C0}"/>
    <cellStyle name="20% - Cor4 38 5" xfId="31533" xr:uid="{E449DB70-61DB-4C63-B7F1-654A0BCD35BC}"/>
    <cellStyle name="20% - Cor4 38 5 2" xfId="45400" xr:uid="{4E8116C9-60B6-47C7-AB62-A497C7DD2CF8}"/>
    <cellStyle name="20% - Cor4 38 6" xfId="20881" xr:uid="{DFFCC734-1DD8-46A3-BFD2-A70A3767405E}"/>
    <cellStyle name="20% - Cor4 38 7" xfId="34915" xr:uid="{5EB09AC6-9943-496B-BFD6-8987BFC1B353}"/>
    <cellStyle name="20% - Cor4 39" xfId="2383" xr:uid="{00000000-0005-0000-0000-000015010000}"/>
    <cellStyle name="20% - Cor4 39 2" xfId="4438" xr:uid="{00000000-0005-0000-0000-000015010000}"/>
    <cellStyle name="20% - Cor4 39 2 2" xfId="8838" xr:uid="{00000000-0005-0000-0000-000015010000}"/>
    <cellStyle name="20% - Cor4 39 2 2 2" xfId="17660" xr:uid="{00000000-0005-0000-0000-000015010000}"/>
    <cellStyle name="20% - Cor4 39 2 2 3" xfId="27038" xr:uid="{86D3D7BA-76D0-49A9-A5CA-E8419C326DA9}"/>
    <cellStyle name="20% - Cor4 39 2 2 4" xfId="40994" xr:uid="{89277954-5279-41CF-943D-1B6A31EF5B5B}"/>
    <cellStyle name="20% - Cor4 39 2 3" xfId="13307" xr:uid="{00000000-0005-0000-0000-000015010000}"/>
    <cellStyle name="20% - Cor4 39 2 3 2" xfId="30120" xr:uid="{0F8A6363-68B4-4E42-810D-B5D7B9D9AC2B}"/>
    <cellStyle name="20% - Cor4 39 2 3 3" xfId="43994" xr:uid="{5A40C281-38DB-4862-85F4-4FC6924A199A}"/>
    <cellStyle name="20% - Cor4 39 2 4" xfId="32712" xr:uid="{52DB9155-04F7-4709-9C15-3B0D5F43E77B}"/>
    <cellStyle name="20% - Cor4 39 2 4 2" xfId="46579" xr:uid="{3B60A203-E08D-4231-9DEB-5D5D3E932710}"/>
    <cellStyle name="20% - Cor4 39 2 5" xfId="22780" xr:uid="{067345B1-8296-4023-AB99-1A1C1A54E4EF}"/>
    <cellStyle name="20% - Cor4 39 2 6" xfId="36751" xr:uid="{546B8CA5-88A3-4664-AFF5-AC28963B63A1}"/>
    <cellStyle name="20% - Cor4 39 3" xfId="6949" xr:uid="{00000000-0005-0000-0000-000015010000}"/>
    <cellStyle name="20% - Cor4 39 3 2" xfId="15775" xr:uid="{00000000-0005-0000-0000-000015010000}"/>
    <cellStyle name="20% - Cor4 39 3 3" xfId="25201" xr:uid="{4F14318D-47E4-4E28-B85F-92644B03D488}"/>
    <cellStyle name="20% - Cor4 39 3 4" xfId="39153" xr:uid="{67A870A6-B246-4F75-A7ED-646DBFAA87D0}"/>
    <cellStyle name="20% - Cor4 39 4" xfId="11414" xr:uid="{00000000-0005-0000-0000-000015010000}"/>
    <cellStyle name="20% - Cor4 39 4 2" xfId="28932" xr:uid="{07903E3A-EA3C-422E-8D75-F349EEB8C3A9}"/>
    <cellStyle name="20% - Cor4 39 4 3" xfId="42813" xr:uid="{10BCECFC-3882-4860-8684-B3AC84CD5C84}"/>
    <cellStyle name="20% - Cor4 39 5" xfId="31534" xr:uid="{8D054A69-87A8-466C-9266-3ED02EAE580B}"/>
    <cellStyle name="20% - Cor4 39 5 2" xfId="45401" xr:uid="{4121F954-A878-4B3E-8D80-BA36C0895869}"/>
    <cellStyle name="20% - Cor4 39 6" xfId="20882" xr:uid="{3A3723F7-FD1E-47FD-89C5-BEB54F4C4E20}"/>
    <cellStyle name="20% - Cor4 39 7" xfId="34916" xr:uid="{E998B450-6245-42CA-A7DF-2AD2425CCC6D}"/>
    <cellStyle name="20% - Cor4 4" xfId="342" xr:uid="{00000000-0005-0000-0000-000043000000}"/>
    <cellStyle name="20% - Cor4 4 2" xfId="2385" xr:uid="{00000000-0005-0000-0000-000017010000}"/>
    <cellStyle name="20% - Cor4 4 2 2" xfId="4440" xr:uid="{00000000-0005-0000-0000-000017010000}"/>
    <cellStyle name="20% - Cor4 4 2 2 2" xfId="8840" xr:uid="{00000000-0005-0000-0000-000017010000}"/>
    <cellStyle name="20% - Cor4 4 2 2 2 2" xfId="17662" xr:uid="{00000000-0005-0000-0000-000017010000}"/>
    <cellStyle name="20% - Cor4 4 2 2 2 3" xfId="27040" xr:uid="{CA701DA5-ED6F-4762-9267-B9900347E680}"/>
    <cellStyle name="20% - Cor4 4 2 2 2 4" xfId="40996" xr:uid="{60BBE783-267A-4B0C-A7F4-5F2F719E7075}"/>
    <cellStyle name="20% - Cor4 4 2 2 3" xfId="13309" xr:uid="{00000000-0005-0000-0000-000017010000}"/>
    <cellStyle name="20% - Cor4 4 2 2 3 2" xfId="30122" xr:uid="{A5CFBBBD-0F0F-4351-9B5E-1FC13F4972F1}"/>
    <cellStyle name="20% - Cor4 4 2 2 3 3" xfId="43996" xr:uid="{93FF9C14-CD80-49C0-BB19-FD57F96D06A2}"/>
    <cellStyle name="20% - Cor4 4 2 2 4" xfId="32714" xr:uid="{9837C9F3-F7C9-467C-9291-5F4F670795FC}"/>
    <cellStyle name="20% - Cor4 4 2 2 4 2" xfId="46581" xr:uid="{D78EB6D7-843E-4585-BC07-60139DFCBC15}"/>
    <cellStyle name="20% - Cor4 4 2 2 5" xfId="22782" xr:uid="{AABA07F7-7417-4D49-8ADC-8C2B5EF00E67}"/>
    <cellStyle name="20% - Cor4 4 2 2 6" xfId="36753" xr:uid="{081BC0C8-27FE-4C6E-B973-D1FB3AA7EAE1}"/>
    <cellStyle name="20% - Cor4 4 2 3" xfId="6951" xr:uid="{00000000-0005-0000-0000-000017010000}"/>
    <cellStyle name="20% - Cor4 4 2 3 2" xfId="15777" xr:uid="{00000000-0005-0000-0000-000017010000}"/>
    <cellStyle name="20% - Cor4 4 2 3 3" xfId="25203" xr:uid="{93371CFD-9485-42DF-A3A9-EEF4F0EFE0DF}"/>
    <cellStyle name="20% - Cor4 4 2 3 4" xfId="39155" xr:uid="{16476F70-AFD9-4E2A-AEE2-392D80F8A09A}"/>
    <cellStyle name="20% - Cor4 4 2 4" xfId="11416" xr:uid="{00000000-0005-0000-0000-000017010000}"/>
    <cellStyle name="20% - Cor4 4 2 4 2" xfId="28934" xr:uid="{03C16239-C326-4E09-9681-BA1D2787F8A4}"/>
    <cellStyle name="20% - Cor4 4 2 4 3" xfId="42815" xr:uid="{AC536190-8A4D-40A2-97D5-9EE133070719}"/>
    <cellStyle name="20% - Cor4 4 2 5" xfId="31536" xr:uid="{CBD73970-9EB1-4FAB-B3C1-FE093BFA96B3}"/>
    <cellStyle name="20% - Cor4 4 2 5 2" xfId="45403" xr:uid="{E3267B30-F674-4B77-AC0F-FA9C72B9FCD8}"/>
    <cellStyle name="20% - Cor4 4 2 6" xfId="20884" xr:uid="{71A50B2C-6036-4C83-838F-659C7BD5CDC8}"/>
    <cellStyle name="20% - Cor4 4 2 7" xfId="34918" xr:uid="{A0E51BA0-4777-4FCC-866A-8ADE98798B93}"/>
    <cellStyle name="20% - Cor4 4 3" xfId="2384" xr:uid="{00000000-0005-0000-0000-000016010000}"/>
    <cellStyle name="20% - Cor4 4 3 2" xfId="4439" xr:uid="{00000000-0005-0000-0000-000016010000}"/>
    <cellStyle name="20% - Cor4 4 3 2 2" xfId="8839" xr:uid="{00000000-0005-0000-0000-000016010000}"/>
    <cellStyle name="20% - Cor4 4 3 2 2 2" xfId="17661" xr:uid="{00000000-0005-0000-0000-000016010000}"/>
    <cellStyle name="20% - Cor4 4 3 2 2 3" xfId="27039" xr:uid="{E0CA62F3-0E9F-40D8-A159-4B203D052130}"/>
    <cellStyle name="20% - Cor4 4 3 2 2 4" xfId="40995" xr:uid="{6CCFF67B-CEB6-41EE-9FE0-126043E7E702}"/>
    <cellStyle name="20% - Cor4 4 3 2 3" xfId="13308" xr:uid="{00000000-0005-0000-0000-000016010000}"/>
    <cellStyle name="20% - Cor4 4 3 2 4" xfId="22781" xr:uid="{CB741706-12D4-4EED-B7E4-027AD3AF424F}"/>
    <cellStyle name="20% - Cor4 4 3 2 5" xfId="36752" xr:uid="{23422C1E-583A-4222-8298-D34761DA38E5}"/>
    <cellStyle name="20% - Cor4 4 3 3" xfId="6950" xr:uid="{00000000-0005-0000-0000-000016010000}"/>
    <cellStyle name="20% - Cor4 4 3 3 2" xfId="15776" xr:uid="{00000000-0005-0000-0000-000016010000}"/>
    <cellStyle name="20% - Cor4 4 3 3 3" xfId="25202" xr:uid="{9C0C0134-17F4-49A2-80EF-3CAC8AB3782B}"/>
    <cellStyle name="20% - Cor4 4 3 3 4" xfId="39154" xr:uid="{D1C8E8A2-927A-4D9F-97E2-859C25758B59}"/>
    <cellStyle name="20% - Cor4 4 3 4" xfId="11415" xr:uid="{00000000-0005-0000-0000-000016010000}"/>
    <cellStyle name="20% - Cor4 4 3 4 2" xfId="28933" xr:uid="{500EB351-A85A-4A10-B398-4B997F173E3C}"/>
    <cellStyle name="20% - Cor4 4 3 4 3" xfId="42814" xr:uid="{9DBC4ECC-D7CF-4821-A144-685ADB931E0B}"/>
    <cellStyle name="20% - Cor4 4 3 5" xfId="31535" xr:uid="{33861EBA-289E-48D4-900D-E671D6AC7081}"/>
    <cellStyle name="20% - Cor4 4 3 5 2" xfId="45402" xr:uid="{D22F35DE-B62C-4AEB-8463-0079E92D128E}"/>
    <cellStyle name="20% - Cor4 4 3 6" xfId="20883" xr:uid="{F29E9752-6667-4A73-985A-4EF36B2AA05D}"/>
    <cellStyle name="20% - Cor4 4 3 7" xfId="34917" xr:uid="{5A19D117-73B1-4854-9935-9AE34351235B}"/>
    <cellStyle name="20% - Cor4 4 4" xfId="2009" xr:uid="{00000000-0005-0000-0000-000028020000}"/>
    <cellStyle name="20% - Cor4 4 4 2" xfId="6627" xr:uid="{00000000-0005-0000-0000-000028020000}"/>
    <cellStyle name="20% - Cor4 4 4 2 2" xfId="15455" xr:uid="{00000000-0005-0000-0000-000028020000}"/>
    <cellStyle name="20% - Cor4 4 4 2 3" xfId="24880" xr:uid="{DCEE41A9-1A90-44B4-9451-9858BAAE505C}"/>
    <cellStyle name="20% - Cor4 4 4 2 4" xfId="38834" xr:uid="{4A085531-39B7-4C98-8280-876AFBD7B1B3}"/>
    <cellStyle name="20% - Cor4 4 4 3" xfId="11087" xr:uid="{00000000-0005-0000-0000-000028020000}"/>
    <cellStyle name="20% - Cor4 4 4 3 2" xfId="30121" xr:uid="{A4B701DB-80BB-444B-9FE6-76AB3256EA10}"/>
    <cellStyle name="20% - Cor4 4 4 3 3" xfId="43995" xr:uid="{44CAD90C-8813-4CDB-B1CE-893B5A828F19}"/>
    <cellStyle name="20% - Cor4 4 4 4" xfId="32713" xr:uid="{C6731DB2-F930-41D2-926E-E3761F9CCC9A}"/>
    <cellStyle name="20% - Cor4 4 4 4 2" xfId="46580" xr:uid="{153829E5-FF74-4055-84C9-AD6361278F64}"/>
    <cellStyle name="20% - Cor4 4 4 5" xfId="20533" xr:uid="{5DA9E10F-4193-4FB2-9A36-9B4A31E019B7}"/>
    <cellStyle name="20% - Cor4 4 4 6" xfId="34597" xr:uid="{2D04A458-9468-41C9-9D85-ECDB3FCCF940}"/>
    <cellStyle name="20% - Cor4 4 5" xfId="4111" xr:uid="{00000000-0005-0000-0000-000028020000}"/>
    <cellStyle name="20% - Cor4 4 5 2" xfId="8511" xr:uid="{00000000-0005-0000-0000-000028020000}"/>
    <cellStyle name="20% - Cor4 4 5 2 2" xfId="17333" xr:uid="{00000000-0005-0000-0000-000028020000}"/>
    <cellStyle name="20% - Cor4 4 5 2 3" xfId="26712" xr:uid="{6A373C60-F806-41AF-A180-32740F96DBAA}"/>
    <cellStyle name="20% - Cor4 4 5 2 4" xfId="40668" xr:uid="{CBFBB69F-4047-46C5-A877-0428ED19C8CD}"/>
    <cellStyle name="20% - Cor4 4 5 3" xfId="12980" xr:uid="{00000000-0005-0000-0000-000028020000}"/>
    <cellStyle name="20% - Cor4 4 5 4" xfId="22454" xr:uid="{6D344165-F028-4E16-8A64-BC9ED4F1165F}"/>
    <cellStyle name="20% - Cor4 4 5 5" xfId="36425" xr:uid="{0BBD5A3C-A82D-45B4-9D96-79ED422A9B9C}"/>
    <cellStyle name="20% - Cor4 4 6" xfId="28587" xr:uid="{98D22806-283D-4CDB-875B-BB7C7692C8D2}"/>
    <cellStyle name="20% - Cor4 4 6 2" xfId="42496" xr:uid="{3080FE35-B60E-4017-86D1-6D95DB973108}"/>
    <cellStyle name="20% - Cor4 4 7" xfId="31216" xr:uid="{624F01DE-A132-47AD-B492-5F95D71352EC}"/>
    <cellStyle name="20% - Cor4 4 7 2" xfId="45082" xr:uid="{7ADF005E-130F-445E-8F5B-4BDA05DCEE71}"/>
    <cellStyle name="20% - Cor4 40" xfId="2386" xr:uid="{00000000-0005-0000-0000-000018010000}"/>
    <cellStyle name="20% - Cor4 40 2" xfId="4441" xr:uid="{00000000-0005-0000-0000-000018010000}"/>
    <cellStyle name="20% - Cor4 40 2 2" xfId="8841" xr:uid="{00000000-0005-0000-0000-000018010000}"/>
    <cellStyle name="20% - Cor4 40 2 2 2" xfId="17663" xr:uid="{00000000-0005-0000-0000-000018010000}"/>
    <cellStyle name="20% - Cor4 40 2 2 3" xfId="27041" xr:uid="{7926DDEA-5794-4AA1-B9AE-273FA4C18388}"/>
    <cellStyle name="20% - Cor4 40 2 2 4" xfId="40997" xr:uid="{C868DA63-4F5F-4202-9740-518DCC63B3E8}"/>
    <cellStyle name="20% - Cor4 40 2 3" xfId="13310" xr:uid="{00000000-0005-0000-0000-000018010000}"/>
    <cellStyle name="20% - Cor4 40 2 3 2" xfId="30123" xr:uid="{E549A34D-4EFE-4EE4-8608-733D01C8D633}"/>
    <cellStyle name="20% - Cor4 40 2 3 3" xfId="43997" xr:uid="{70006491-B1EB-4F4D-8D56-EB4D6ED47C99}"/>
    <cellStyle name="20% - Cor4 40 2 4" xfId="32715" xr:uid="{BDA0E5DD-086E-4815-804E-B6E37FC0BDF2}"/>
    <cellStyle name="20% - Cor4 40 2 4 2" xfId="46582" xr:uid="{4BF81FF5-61F9-49D2-846C-F8482EDE9E00}"/>
    <cellStyle name="20% - Cor4 40 2 5" xfId="22783" xr:uid="{2A95A72A-A967-407E-88D2-EC668BFF366B}"/>
    <cellStyle name="20% - Cor4 40 2 6" xfId="36754" xr:uid="{B921ED5A-C409-45C2-B965-A5509309CC32}"/>
    <cellStyle name="20% - Cor4 40 3" xfId="6952" xr:uid="{00000000-0005-0000-0000-000018010000}"/>
    <cellStyle name="20% - Cor4 40 3 2" xfId="15778" xr:uid="{00000000-0005-0000-0000-000018010000}"/>
    <cellStyle name="20% - Cor4 40 3 3" xfId="25204" xr:uid="{3D2A54FE-B415-4A58-A5AC-90EE1451A19E}"/>
    <cellStyle name="20% - Cor4 40 3 4" xfId="39156" xr:uid="{422DE3C5-1D03-4DFB-9BAB-B5EB2D818A7F}"/>
    <cellStyle name="20% - Cor4 40 4" xfId="11417" xr:uid="{00000000-0005-0000-0000-000018010000}"/>
    <cellStyle name="20% - Cor4 40 4 2" xfId="28935" xr:uid="{D6A864BD-851F-4FE0-9C86-BCA92DC75835}"/>
    <cellStyle name="20% - Cor4 40 4 3" xfId="42816" xr:uid="{507CCBDD-D6B8-48CA-A4AC-B4F9BF5A8B86}"/>
    <cellStyle name="20% - Cor4 40 5" xfId="31537" xr:uid="{A74C58CD-C319-4AE9-AF7E-82D61623D84F}"/>
    <cellStyle name="20% - Cor4 40 5 2" xfId="45404" xr:uid="{F4F36327-B8DF-4C6C-A10C-8ABC857702BF}"/>
    <cellStyle name="20% - Cor4 40 6" xfId="20885" xr:uid="{CDF656E6-30FF-4697-9613-DC140AD56BFC}"/>
    <cellStyle name="20% - Cor4 40 7" xfId="34919" xr:uid="{7B115789-75F2-48A1-8CF5-9DBE483499E0}"/>
    <cellStyle name="20% - Cor4 41" xfId="2387" xr:uid="{00000000-0005-0000-0000-000019010000}"/>
    <cellStyle name="20% - Cor4 41 2" xfId="4442" xr:uid="{00000000-0005-0000-0000-000019010000}"/>
    <cellStyle name="20% - Cor4 41 2 2" xfId="8842" xr:uid="{00000000-0005-0000-0000-000019010000}"/>
    <cellStyle name="20% - Cor4 41 2 2 2" xfId="17664" xr:uid="{00000000-0005-0000-0000-000019010000}"/>
    <cellStyle name="20% - Cor4 41 2 2 3" xfId="27042" xr:uid="{492A79BD-67D9-40E5-9BC7-95AB2ACEA3F4}"/>
    <cellStyle name="20% - Cor4 41 2 2 4" xfId="40998" xr:uid="{294A691A-39BB-4D48-B6F9-CB23798E609A}"/>
    <cellStyle name="20% - Cor4 41 2 3" xfId="13311" xr:uid="{00000000-0005-0000-0000-000019010000}"/>
    <cellStyle name="20% - Cor4 41 2 3 2" xfId="30124" xr:uid="{88D59604-A5D6-41C2-9D13-A6F4D01F579A}"/>
    <cellStyle name="20% - Cor4 41 2 3 3" xfId="43998" xr:uid="{AF4130A2-0DA4-47C7-A8CD-49FA9CDE09DD}"/>
    <cellStyle name="20% - Cor4 41 2 4" xfId="32716" xr:uid="{9A65832E-5C06-44E9-AE4C-FBCF812F5835}"/>
    <cellStyle name="20% - Cor4 41 2 4 2" xfId="46583" xr:uid="{5445864F-2798-43D8-9A3C-737BC61D15A0}"/>
    <cellStyle name="20% - Cor4 41 2 5" xfId="22784" xr:uid="{EA3897FB-510D-46AF-885A-44D5ED6BB945}"/>
    <cellStyle name="20% - Cor4 41 2 6" xfId="36755" xr:uid="{9D180917-22D6-4BC3-A39A-7CE2301330E0}"/>
    <cellStyle name="20% - Cor4 41 3" xfId="6953" xr:uid="{00000000-0005-0000-0000-000019010000}"/>
    <cellStyle name="20% - Cor4 41 3 2" xfId="15779" xr:uid="{00000000-0005-0000-0000-000019010000}"/>
    <cellStyle name="20% - Cor4 41 3 3" xfId="25205" xr:uid="{CBF1EFB3-9596-45AF-8D0B-C41B2F929680}"/>
    <cellStyle name="20% - Cor4 41 3 4" xfId="39157" xr:uid="{AD9AE3C7-21F7-43F9-BA39-C91918CEC7EC}"/>
    <cellStyle name="20% - Cor4 41 4" xfId="11418" xr:uid="{00000000-0005-0000-0000-000019010000}"/>
    <cellStyle name="20% - Cor4 41 4 2" xfId="28936" xr:uid="{6E27B254-B7F8-4AB6-80C6-A9D4169C982A}"/>
    <cellStyle name="20% - Cor4 41 4 3" xfId="42817" xr:uid="{6547D8EB-B1C5-4473-B0FC-EE16C2C56E9E}"/>
    <cellStyle name="20% - Cor4 41 5" xfId="31538" xr:uid="{25F307D4-B5EC-4539-AC18-39E5C8612B0E}"/>
    <cellStyle name="20% - Cor4 41 5 2" xfId="45405" xr:uid="{E53BF15B-0522-4E27-8593-4F01E6DF9058}"/>
    <cellStyle name="20% - Cor4 41 6" xfId="20886" xr:uid="{00FFA577-E6F6-4688-8E0E-AAEF8A44AFDF}"/>
    <cellStyle name="20% - Cor4 41 7" xfId="34920" xr:uid="{E9F047F1-A025-4541-86E2-CC052037F920}"/>
    <cellStyle name="20% - Cor4 42" xfId="2388" xr:uid="{00000000-0005-0000-0000-00001A010000}"/>
    <cellStyle name="20% - Cor4 42 2" xfId="4443" xr:uid="{00000000-0005-0000-0000-00001A010000}"/>
    <cellStyle name="20% - Cor4 42 2 2" xfId="8843" xr:uid="{00000000-0005-0000-0000-00001A010000}"/>
    <cellStyle name="20% - Cor4 42 2 2 2" xfId="17665" xr:uid="{00000000-0005-0000-0000-00001A010000}"/>
    <cellStyle name="20% - Cor4 42 2 2 3" xfId="27043" xr:uid="{99133637-680C-48BB-B76A-46D3D9E056F6}"/>
    <cellStyle name="20% - Cor4 42 2 2 4" xfId="40999" xr:uid="{16A2FA05-AC62-4207-8670-3F977663441C}"/>
    <cellStyle name="20% - Cor4 42 2 3" xfId="13312" xr:uid="{00000000-0005-0000-0000-00001A010000}"/>
    <cellStyle name="20% - Cor4 42 2 3 2" xfId="30125" xr:uid="{117F033C-1D6B-407B-8235-F60369C1DAA6}"/>
    <cellStyle name="20% - Cor4 42 2 3 3" xfId="43999" xr:uid="{055D4B8E-3124-4834-AA06-895C754E49AE}"/>
    <cellStyle name="20% - Cor4 42 2 4" xfId="32717" xr:uid="{5BB466ED-C30E-439F-8176-6B03A24811DB}"/>
    <cellStyle name="20% - Cor4 42 2 4 2" xfId="46584" xr:uid="{67C2344A-450D-485B-9328-5A200480D3EB}"/>
    <cellStyle name="20% - Cor4 42 2 5" xfId="22785" xr:uid="{6A12F884-B851-428C-83DC-E712355564BA}"/>
    <cellStyle name="20% - Cor4 42 2 6" xfId="36756" xr:uid="{A491BF32-2E41-41D1-A44E-E10CADE6ECE3}"/>
    <cellStyle name="20% - Cor4 42 3" xfId="6954" xr:uid="{00000000-0005-0000-0000-00001A010000}"/>
    <cellStyle name="20% - Cor4 42 3 2" xfId="15780" xr:uid="{00000000-0005-0000-0000-00001A010000}"/>
    <cellStyle name="20% - Cor4 42 3 3" xfId="25206" xr:uid="{3B285623-6F10-4372-92EE-CF3EA6099963}"/>
    <cellStyle name="20% - Cor4 42 3 4" xfId="39158" xr:uid="{51A02507-7133-4E85-88DB-EB0C81C4AB62}"/>
    <cellStyle name="20% - Cor4 42 4" xfId="11419" xr:uid="{00000000-0005-0000-0000-00001A010000}"/>
    <cellStyle name="20% - Cor4 42 4 2" xfId="28937" xr:uid="{D72CDD82-1606-413D-AA00-FA0F0389D6D4}"/>
    <cellStyle name="20% - Cor4 42 4 3" xfId="42818" xr:uid="{E83FCB22-7FCC-46FD-BFAD-038DE67305A7}"/>
    <cellStyle name="20% - Cor4 42 5" xfId="31539" xr:uid="{ECC7EA5D-21D1-468C-A3D1-DFB5AA9ED840}"/>
    <cellStyle name="20% - Cor4 42 5 2" xfId="45406" xr:uid="{8D577A23-BBA0-4015-B20F-2462A37F0FC0}"/>
    <cellStyle name="20% - Cor4 42 6" xfId="20887" xr:uid="{57D466E3-1A2D-4535-9D88-AA7E0992A0BF}"/>
    <cellStyle name="20% - Cor4 42 7" xfId="34921" xr:uid="{65A5D33D-8543-4E6B-ACFF-50CBAC961918}"/>
    <cellStyle name="20% - Cor4 43" xfId="2389" xr:uid="{00000000-0005-0000-0000-00001B010000}"/>
    <cellStyle name="20% - Cor4 43 2" xfId="4444" xr:uid="{00000000-0005-0000-0000-00001B010000}"/>
    <cellStyle name="20% - Cor4 43 2 2" xfId="8844" xr:uid="{00000000-0005-0000-0000-00001B010000}"/>
    <cellStyle name="20% - Cor4 43 2 2 2" xfId="17666" xr:uid="{00000000-0005-0000-0000-00001B010000}"/>
    <cellStyle name="20% - Cor4 43 2 2 3" xfId="27044" xr:uid="{522D87AC-E278-4270-A193-C0B4ED11B0D4}"/>
    <cellStyle name="20% - Cor4 43 2 2 4" xfId="41000" xr:uid="{D743007C-148A-4753-94F3-F7915E434D93}"/>
    <cellStyle name="20% - Cor4 43 2 3" xfId="13313" xr:uid="{00000000-0005-0000-0000-00001B010000}"/>
    <cellStyle name="20% - Cor4 43 2 3 2" xfId="30126" xr:uid="{53621F0E-ABB0-4B60-A2D9-47CE921BF4F5}"/>
    <cellStyle name="20% - Cor4 43 2 3 3" xfId="44000" xr:uid="{7DB14B0D-1F6A-4456-BF50-3F516A33EDC9}"/>
    <cellStyle name="20% - Cor4 43 2 4" xfId="32718" xr:uid="{509CBBB4-BC20-4B14-ADB6-CCCE51DBDDBD}"/>
    <cellStyle name="20% - Cor4 43 2 4 2" xfId="46585" xr:uid="{95F6E178-9B7B-42EE-B26B-CFFEB2AFACD8}"/>
    <cellStyle name="20% - Cor4 43 2 5" xfId="22786" xr:uid="{C9CE8D2C-467E-4475-B122-838F4C78C861}"/>
    <cellStyle name="20% - Cor4 43 2 6" xfId="36757" xr:uid="{07106D14-BF3A-41BA-8B45-2F244ABA9C7D}"/>
    <cellStyle name="20% - Cor4 43 3" xfId="6955" xr:uid="{00000000-0005-0000-0000-00001B010000}"/>
    <cellStyle name="20% - Cor4 43 3 2" xfId="15781" xr:uid="{00000000-0005-0000-0000-00001B010000}"/>
    <cellStyle name="20% - Cor4 43 3 3" xfId="25207" xr:uid="{C1550C98-FB5D-4F5D-807F-0A628A1513B1}"/>
    <cellStyle name="20% - Cor4 43 3 4" xfId="39159" xr:uid="{25E78D8D-299B-454D-B84A-E0C9B241E210}"/>
    <cellStyle name="20% - Cor4 43 4" xfId="11420" xr:uid="{00000000-0005-0000-0000-00001B010000}"/>
    <cellStyle name="20% - Cor4 43 4 2" xfId="28938" xr:uid="{E9D16989-5AE6-4C45-8D01-51C73FF5CB88}"/>
    <cellStyle name="20% - Cor4 43 4 3" xfId="42819" xr:uid="{1B921BB0-90BA-41A3-A2D4-F109056E1B81}"/>
    <cellStyle name="20% - Cor4 43 5" xfId="31540" xr:uid="{CC747B07-5224-4F2C-AF62-A3FF22176802}"/>
    <cellStyle name="20% - Cor4 43 5 2" xfId="45407" xr:uid="{8407EF4E-653F-48E2-AA3A-64FF0BB1B647}"/>
    <cellStyle name="20% - Cor4 43 6" xfId="20888" xr:uid="{AD0852A1-CDE6-4C46-BCCB-6565EB5B8B71}"/>
    <cellStyle name="20% - Cor4 43 7" xfId="34922" xr:uid="{A9EE6265-A9F6-47DD-AE8D-0E03026CF63D}"/>
    <cellStyle name="20% - Cor4 44" xfId="2390" xr:uid="{00000000-0005-0000-0000-00001C010000}"/>
    <cellStyle name="20% - Cor4 44 2" xfId="4445" xr:uid="{00000000-0005-0000-0000-00001C010000}"/>
    <cellStyle name="20% - Cor4 44 2 2" xfId="8845" xr:uid="{00000000-0005-0000-0000-00001C010000}"/>
    <cellStyle name="20% - Cor4 44 2 2 2" xfId="17667" xr:uid="{00000000-0005-0000-0000-00001C010000}"/>
    <cellStyle name="20% - Cor4 44 2 2 3" xfId="27045" xr:uid="{9E4AFE5C-0D96-4567-B8D3-E9FBE01DDA2F}"/>
    <cellStyle name="20% - Cor4 44 2 2 4" xfId="41001" xr:uid="{C15420BB-0376-466B-9AEA-3A711F124EDC}"/>
    <cellStyle name="20% - Cor4 44 2 3" xfId="13314" xr:uid="{00000000-0005-0000-0000-00001C010000}"/>
    <cellStyle name="20% - Cor4 44 2 3 2" xfId="30127" xr:uid="{4A326D90-DA8A-4ECD-B31B-0C8DE80CD011}"/>
    <cellStyle name="20% - Cor4 44 2 3 3" xfId="44001" xr:uid="{4062941C-701D-46F5-9235-AE9E602B7548}"/>
    <cellStyle name="20% - Cor4 44 2 4" xfId="32719" xr:uid="{334D0ADA-8A57-43DC-AA0B-CD8DDA77B971}"/>
    <cellStyle name="20% - Cor4 44 2 4 2" xfId="46586" xr:uid="{B8188400-88FC-4774-B756-A6615073BC1B}"/>
    <cellStyle name="20% - Cor4 44 2 5" xfId="22787" xr:uid="{FABC0C3E-3D3A-4EAF-82D1-F6485393930C}"/>
    <cellStyle name="20% - Cor4 44 2 6" xfId="36758" xr:uid="{823D4C39-9AEF-4245-9C6F-542A78D4D930}"/>
    <cellStyle name="20% - Cor4 44 3" xfId="6956" xr:uid="{00000000-0005-0000-0000-00001C010000}"/>
    <cellStyle name="20% - Cor4 44 3 2" xfId="15782" xr:uid="{00000000-0005-0000-0000-00001C010000}"/>
    <cellStyle name="20% - Cor4 44 3 3" xfId="25208" xr:uid="{729E1C35-D434-4FBD-9798-32EEDD9899B0}"/>
    <cellStyle name="20% - Cor4 44 3 4" xfId="39160" xr:uid="{BEB550F4-DFF5-49FF-AB06-9FCD1EC939DD}"/>
    <cellStyle name="20% - Cor4 44 4" xfId="11421" xr:uid="{00000000-0005-0000-0000-00001C010000}"/>
    <cellStyle name="20% - Cor4 44 4 2" xfId="28939" xr:uid="{656123E1-F9D7-4395-B879-A1D95B5B65B3}"/>
    <cellStyle name="20% - Cor4 44 4 3" xfId="42820" xr:uid="{CB1E8D34-4937-4D91-9F31-D19F9AE7AD17}"/>
    <cellStyle name="20% - Cor4 44 5" xfId="31541" xr:uid="{60113B9C-1270-4B3D-AEAA-30D46DB8E824}"/>
    <cellStyle name="20% - Cor4 44 5 2" xfId="45408" xr:uid="{EBB9CE70-EBE3-4461-A381-39CE7A2D0580}"/>
    <cellStyle name="20% - Cor4 44 6" xfId="20889" xr:uid="{3C6218CF-9BAC-4186-BD6D-C17CC63780CD}"/>
    <cellStyle name="20% - Cor4 44 7" xfId="34923" xr:uid="{57AF6B03-5C9B-43D0-B62E-744403F5ABAB}"/>
    <cellStyle name="20% - Cor4 45" xfId="2391" xr:uid="{00000000-0005-0000-0000-00001D010000}"/>
    <cellStyle name="20% - Cor4 45 2" xfId="4446" xr:uid="{00000000-0005-0000-0000-00001D010000}"/>
    <cellStyle name="20% - Cor4 45 2 2" xfId="8846" xr:uid="{00000000-0005-0000-0000-00001D010000}"/>
    <cellStyle name="20% - Cor4 45 2 2 2" xfId="17668" xr:uid="{00000000-0005-0000-0000-00001D010000}"/>
    <cellStyle name="20% - Cor4 45 2 2 3" xfId="27046" xr:uid="{7D693E01-70B0-4519-92FD-E26A0AA6D522}"/>
    <cellStyle name="20% - Cor4 45 2 2 4" xfId="41002" xr:uid="{FD6BF696-4917-4F1A-A8D4-5E157B10E651}"/>
    <cellStyle name="20% - Cor4 45 2 3" xfId="13315" xr:uid="{00000000-0005-0000-0000-00001D010000}"/>
    <cellStyle name="20% - Cor4 45 2 3 2" xfId="30128" xr:uid="{1717C9CC-DA55-451C-B10F-A8FB059AD37F}"/>
    <cellStyle name="20% - Cor4 45 2 3 3" xfId="44002" xr:uid="{5589CF43-515B-4C22-A086-3660DD937D60}"/>
    <cellStyle name="20% - Cor4 45 2 4" xfId="32720" xr:uid="{373B8B2F-3819-42FB-90D9-8FAF6A6BAD9A}"/>
    <cellStyle name="20% - Cor4 45 2 4 2" xfId="46587" xr:uid="{B95F06F9-B698-4D61-A6AB-72637EB40182}"/>
    <cellStyle name="20% - Cor4 45 2 5" xfId="22788" xr:uid="{39664203-5B8F-461C-A8FB-F05F0BF6BC05}"/>
    <cellStyle name="20% - Cor4 45 2 6" xfId="36759" xr:uid="{56D44EA1-1652-4CE4-A025-49FE8198D8BB}"/>
    <cellStyle name="20% - Cor4 45 3" xfId="6957" xr:uid="{00000000-0005-0000-0000-00001D010000}"/>
    <cellStyle name="20% - Cor4 45 3 2" xfId="15783" xr:uid="{00000000-0005-0000-0000-00001D010000}"/>
    <cellStyle name="20% - Cor4 45 3 3" xfId="25209" xr:uid="{E4F24D12-FD9E-4AC5-A7AD-6532A5C24B23}"/>
    <cellStyle name="20% - Cor4 45 3 4" xfId="39161" xr:uid="{D3C6C157-6532-4623-AED4-F78952A8F794}"/>
    <cellStyle name="20% - Cor4 45 4" xfId="11422" xr:uid="{00000000-0005-0000-0000-00001D010000}"/>
    <cellStyle name="20% - Cor4 45 4 2" xfId="28940" xr:uid="{34DE722B-15A8-4E76-A0EE-04E27B574F6D}"/>
    <cellStyle name="20% - Cor4 45 4 3" xfId="42821" xr:uid="{B761F501-B502-45A1-8718-1743125899C7}"/>
    <cellStyle name="20% - Cor4 45 5" xfId="31542" xr:uid="{9156808E-F09F-4CC5-AE53-F807C24F1D88}"/>
    <cellStyle name="20% - Cor4 45 5 2" xfId="45409" xr:uid="{7FD70058-1E73-43A1-A7DB-647A840B2FC7}"/>
    <cellStyle name="20% - Cor4 45 6" xfId="20890" xr:uid="{F6796DBA-20CE-472A-B689-37F58E3E340F}"/>
    <cellStyle name="20% - Cor4 45 7" xfId="34924" xr:uid="{BC0327E7-4850-4724-9BEA-E64D9DE9E6CC}"/>
    <cellStyle name="20% - Cor4 46" xfId="2392" xr:uid="{00000000-0005-0000-0000-00001E010000}"/>
    <cellStyle name="20% - Cor4 46 2" xfId="4447" xr:uid="{00000000-0005-0000-0000-00001E010000}"/>
    <cellStyle name="20% - Cor4 46 2 2" xfId="8847" xr:uid="{00000000-0005-0000-0000-00001E010000}"/>
    <cellStyle name="20% - Cor4 46 2 2 2" xfId="17669" xr:uid="{00000000-0005-0000-0000-00001E010000}"/>
    <cellStyle name="20% - Cor4 46 2 2 3" xfId="27047" xr:uid="{C23A6559-2723-452A-9C4E-F178E364B62A}"/>
    <cellStyle name="20% - Cor4 46 2 2 4" xfId="41003" xr:uid="{7E1A1CFD-2875-4C3B-8801-9E3FC0800216}"/>
    <cellStyle name="20% - Cor4 46 2 3" xfId="13316" xr:uid="{00000000-0005-0000-0000-00001E010000}"/>
    <cellStyle name="20% - Cor4 46 2 3 2" xfId="30129" xr:uid="{6F9A9657-50B0-49F8-8482-5E40789F6806}"/>
    <cellStyle name="20% - Cor4 46 2 3 3" xfId="44003" xr:uid="{24AD878C-668D-4FAA-90BE-B04E8315B225}"/>
    <cellStyle name="20% - Cor4 46 2 4" xfId="32721" xr:uid="{BC039B57-354F-4A2F-BA18-7822A374447F}"/>
    <cellStyle name="20% - Cor4 46 2 4 2" xfId="46588" xr:uid="{9297C8EE-3356-46CA-A388-8914B65425AE}"/>
    <cellStyle name="20% - Cor4 46 2 5" xfId="22789" xr:uid="{89528D27-EEEE-4168-A0A3-353F1F4B1525}"/>
    <cellStyle name="20% - Cor4 46 2 6" xfId="36760" xr:uid="{1A9F0C4C-34A4-42DB-9747-31ABDB8A4E9F}"/>
    <cellStyle name="20% - Cor4 46 3" xfId="6958" xr:uid="{00000000-0005-0000-0000-00001E010000}"/>
    <cellStyle name="20% - Cor4 46 3 2" xfId="15784" xr:uid="{00000000-0005-0000-0000-00001E010000}"/>
    <cellStyle name="20% - Cor4 46 3 3" xfId="25210" xr:uid="{C1041C75-4E84-4151-A453-482D0BCFE7F4}"/>
    <cellStyle name="20% - Cor4 46 3 4" xfId="39162" xr:uid="{CED0AD55-9C10-4432-BABA-1A473E395348}"/>
    <cellStyle name="20% - Cor4 46 4" xfId="11423" xr:uid="{00000000-0005-0000-0000-00001E010000}"/>
    <cellStyle name="20% - Cor4 46 4 2" xfId="28941" xr:uid="{2642E342-75C7-4E98-B2B7-185A1CCF18A6}"/>
    <cellStyle name="20% - Cor4 46 4 3" xfId="42822" xr:uid="{DDA7B46E-3AB2-4677-BC76-7CB90CAB018C}"/>
    <cellStyle name="20% - Cor4 46 5" xfId="31543" xr:uid="{1B228823-DBCF-45C1-AC32-51B7DF282756}"/>
    <cellStyle name="20% - Cor4 46 5 2" xfId="45410" xr:uid="{8560B2B4-93EB-4556-ABDF-C4056EB35BE4}"/>
    <cellStyle name="20% - Cor4 46 6" xfId="20891" xr:uid="{D44695AF-A971-46A2-A6AE-D1FC1F0D7C7E}"/>
    <cellStyle name="20% - Cor4 46 7" xfId="34925" xr:uid="{DCF7BEA6-D2C4-44FC-87E4-4717C36CF0E7}"/>
    <cellStyle name="20% - Cor4 47" xfId="2393" xr:uid="{00000000-0005-0000-0000-00001F010000}"/>
    <cellStyle name="20% - Cor4 47 2" xfId="4448" xr:uid="{00000000-0005-0000-0000-00001F010000}"/>
    <cellStyle name="20% - Cor4 47 2 2" xfId="8848" xr:uid="{00000000-0005-0000-0000-00001F010000}"/>
    <cellStyle name="20% - Cor4 47 2 2 2" xfId="17670" xr:uid="{00000000-0005-0000-0000-00001F010000}"/>
    <cellStyle name="20% - Cor4 47 2 2 3" xfId="27048" xr:uid="{2B89E67B-6D40-481C-8B15-CC5D4E032272}"/>
    <cellStyle name="20% - Cor4 47 2 2 4" xfId="41004" xr:uid="{0F556F43-5B0D-46AB-AC81-8947AF2CE87A}"/>
    <cellStyle name="20% - Cor4 47 2 3" xfId="13317" xr:uid="{00000000-0005-0000-0000-00001F010000}"/>
    <cellStyle name="20% - Cor4 47 2 3 2" xfId="30130" xr:uid="{031E423C-066A-4937-A364-B8671717930D}"/>
    <cellStyle name="20% - Cor4 47 2 3 3" xfId="44004" xr:uid="{C77D9D79-6298-497E-846E-AD7E3120A8D8}"/>
    <cellStyle name="20% - Cor4 47 2 4" xfId="32722" xr:uid="{B944ED23-6713-4251-8007-2AB4CD31AAA6}"/>
    <cellStyle name="20% - Cor4 47 2 4 2" xfId="46589" xr:uid="{F71C6148-92B3-49EE-AE54-6B05140DB907}"/>
    <cellStyle name="20% - Cor4 47 2 5" xfId="22790" xr:uid="{E4FC0D0F-5332-4294-9738-7EB454044297}"/>
    <cellStyle name="20% - Cor4 47 2 6" xfId="36761" xr:uid="{A1BF8564-49C8-4DC6-AEC8-D0E3BD172ED1}"/>
    <cellStyle name="20% - Cor4 47 3" xfId="6959" xr:uid="{00000000-0005-0000-0000-00001F010000}"/>
    <cellStyle name="20% - Cor4 47 3 2" xfId="15785" xr:uid="{00000000-0005-0000-0000-00001F010000}"/>
    <cellStyle name="20% - Cor4 47 3 3" xfId="25211" xr:uid="{939814FD-0919-4412-A03C-3180F9BEE325}"/>
    <cellStyle name="20% - Cor4 47 3 4" xfId="39163" xr:uid="{7590BAB8-508C-4AD6-ADC0-E13C0E41C697}"/>
    <cellStyle name="20% - Cor4 47 4" xfId="11424" xr:uid="{00000000-0005-0000-0000-00001F010000}"/>
    <cellStyle name="20% - Cor4 47 4 2" xfId="28942" xr:uid="{EB08C8A2-C443-468E-8ABC-9C4686D46464}"/>
    <cellStyle name="20% - Cor4 47 4 3" xfId="42823" xr:uid="{BC8C4640-5676-4655-8842-146DBCD47A64}"/>
    <cellStyle name="20% - Cor4 47 5" xfId="31544" xr:uid="{3E90A0EF-4FBF-45D2-BF4B-6F7C0F68ED3D}"/>
    <cellStyle name="20% - Cor4 47 5 2" xfId="45411" xr:uid="{A359CBF2-B9CA-4709-8E39-B04C192078FB}"/>
    <cellStyle name="20% - Cor4 47 6" xfId="20892" xr:uid="{54961747-FACD-4769-82DB-891E648ADC33}"/>
    <cellStyle name="20% - Cor4 47 7" xfId="34926" xr:uid="{F0FEB630-2938-494D-88F6-4DA10CA709D2}"/>
    <cellStyle name="20% - Cor4 48" xfId="2394" xr:uid="{00000000-0005-0000-0000-000020010000}"/>
    <cellStyle name="20% - Cor4 48 2" xfId="4449" xr:uid="{00000000-0005-0000-0000-000020010000}"/>
    <cellStyle name="20% - Cor4 48 2 2" xfId="8849" xr:uid="{00000000-0005-0000-0000-000020010000}"/>
    <cellStyle name="20% - Cor4 48 2 2 2" xfId="17671" xr:uid="{00000000-0005-0000-0000-000020010000}"/>
    <cellStyle name="20% - Cor4 48 2 2 3" xfId="27049" xr:uid="{4041364A-F1A3-4CAF-93E6-35F3FF9B15D0}"/>
    <cellStyle name="20% - Cor4 48 2 2 4" xfId="41005" xr:uid="{A3F60227-A4DB-4961-B053-34CC42E71BD4}"/>
    <cellStyle name="20% - Cor4 48 2 3" xfId="13318" xr:uid="{00000000-0005-0000-0000-000020010000}"/>
    <cellStyle name="20% - Cor4 48 2 3 2" xfId="30131" xr:uid="{C0DD9315-D081-4695-BA33-A67964A7616B}"/>
    <cellStyle name="20% - Cor4 48 2 3 3" xfId="44005" xr:uid="{36EC40A2-DC3C-4543-B5F1-CCCB8A044125}"/>
    <cellStyle name="20% - Cor4 48 2 4" xfId="32723" xr:uid="{5D7E5220-DD4E-41DA-A81F-3DB0C4081EE5}"/>
    <cellStyle name="20% - Cor4 48 2 4 2" xfId="46590" xr:uid="{5008645C-40F1-4D5B-9D4C-3A2432F779C6}"/>
    <cellStyle name="20% - Cor4 48 2 5" xfId="22791" xr:uid="{29344CA4-C236-41AB-BA21-B7D7E9245445}"/>
    <cellStyle name="20% - Cor4 48 2 6" xfId="36762" xr:uid="{70039016-48F6-42A3-B47A-2322EDF3A1E7}"/>
    <cellStyle name="20% - Cor4 48 3" xfId="6960" xr:uid="{00000000-0005-0000-0000-000020010000}"/>
    <cellStyle name="20% - Cor4 48 3 2" xfId="15786" xr:uid="{00000000-0005-0000-0000-000020010000}"/>
    <cellStyle name="20% - Cor4 48 3 3" xfId="25212" xr:uid="{8A91208F-1A21-4737-9BE1-43BC16EFCEC3}"/>
    <cellStyle name="20% - Cor4 48 3 4" xfId="39164" xr:uid="{43FB868A-05FD-495D-A835-C6434E8B3A82}"/>
    <cellStyle name="20% - Cor4 48 4" xfId="11425" xr:uid="{00000000-0005-0000-0000-000020010000}"/>
    <cellStyle name="20% - Cor4 48 4 2" xfId="28943" xr:uid="{6FE1B147-63CA-47C9-A200-16A4E4CC609E}"/>
    <cellStyle name="20% - Cor4 48 4 3" xfId="42824" xr:uid="{2BD4EE65-FB64-428B-B98B-E993DF71D0C0}"/>
    <cellStyle name="20% - Cor4 48 5" xfId="31545" xr:uid="{2943929C-F224-4D23-B3A9-C65CBD28E397}"/>
    <cellStyle name="20% - Cor4 48 5 2" xfId="45412" xr:uid="{AC33B10E-99CC-4811-81F7-8AB46CA35F06}"/>
    <cellStyle name="20% - Cor4 48 6" xfId="20893" xr:uid="{52552919-7FA2-4B03-8B88-AED97D733F45}"/>
    <cellStyle name="20% - Cor4 48 7" xfId="34927" xr:uid="{9797130F-31D3-4751-93D5-7A22AD5EFB67}"/>
    <cellStyle name="20% - Cor4 49" xfId="2395" xr:uid="{00000000-0005-0000-0000-000021010000}"/>
    <cellStyle name="20% - Cor4 49 2" xfId="4450" xr:uid="{00000000-0005-0000-0000-000021010000}"/>
    <cellStyle name="20% - Cor4 49 2 2" xfId="8850" xr:uid="{00000000-0005-0000-0000-000021010000}"/>
    <cellStyle name="20% - Cor4 49 2 2 2" xfId="17672" xr:uid="{00000000-0005-0000-0000-000021010000}"/>
    <cellStyle name="20% - Cor4 49 2 2 3" xfId="27050" xr:uid="{4CD98A5E-1B89-4920-B4FC-24E5BA496CED}"/>
    <cellStyle name="20% - Cor4 49 2 2 4" xfId="41006" xr:uid="{492E17EF-6C69-44E2-ABD9-1ABAC43B6268}"/>
    <cellStyle name="20% - Cor4 49 2 3" xfId="13319" xr:uid="{00000000-0005-0000-0000-000021010000}"/>
    <cellStyle name="20% - Cor4 49 2 3 2" xfId="30132" xr:uid="{F84815C0-21A6-4817-8C00-CCC64CF371D2}"/>
    <cellStyle name="20% - Cor4 49 2 3 3" xfId="44006" xr:uid="{04CF6717-903F-4424-9DEA-34FD1F07A575}"/>
    <cellStyle name="20% - Cor4 49 2 4" xfId="32724" xr:uid="{09DC46FB-0E29-4836-93E6-1C04A30E79EC}"/>
    <cellStyle name="20% - Cor4 49 2 4 2" xfId="46591" xr:uid="{D766C2B3-534D-42AB-B575-18054FEF1B61}"/>
    <cellStyle name="20% - Cor4 49 2 5" xfId="22792" xr:uid="{E2F90CF3-5423-4F76-9EF8-F3502442D4C0}"/>
    <cellStyle name="20% - Cor4 49 2 6" xfId="36763" xr:uid="{AAA8438E-2FAB-485F-8642-BBEDD21E2525}"/>
    <cellStyle name="20% - Cor4 49 3" xfId="6961" xr:uid="{00000000-0005-0000-0000-000021010000}"/>
    <cellStyle name="20% - Cor4 49 3 2" xfId="15787" xr:uid="{00000000-0005-0000-0000-000021010000}"/>
    <cellStyle name="20% - Cor4 49 3 3" xfId="25213" xr:uid="{A5D11374-B304-46B3-AF49-597ED7843A6E}"/>
    <cellStyle name="20% - Cor4 49 3 4" xfId="39165" xr:uid="{3F1D80DF-F00E-4819-8342-E24A3B5A7EEB}"/>
    <cellStyle name="20% - Cor4 49 4" xfId="11426" xr:uid="{00000000-0005-0000-0000-000021010000}"/>
    <cellStyle name="20% - Cor4 49 4 2" xfId="28944" xr:uid="{8B4C1B2A-09AB-4457-BA8C-A93856848101}"/>
    <cellStyle name="20% - Cor4 49 4 3" xfId="42825" xr:uid="{472E8C8F-0DE4-44E7-B061-6062BDBA11DB}"/>
    <cellStyle name="20% - Cor4 49 5" xfId="31546" xr:uid="{CFD38309-597D-45F6-A64F-45D9E9ECCCAF}"/>
    <cellStyle name="20% - Cor4 49 5 2" xfId="45413" xr:uid="{285A8C37-3CE9-4025-97D0-08416FE0F792}"/>
    <cellStyle name="20% - Cor4 49 6" xfId="20894" xr:uid="{457B85F9-8A63-43A2-9F8C-97E72A988F54}"/>
    <cellStyle name="20% - Cor4 49 7" xfId="34928" xr:uid="{F3684FDC-FC5B-44DF-9F1B-7B263CBB744E}"/>
    <cellStyle name="20% - Cor4 5" xfId="2035" xr:uid="{00000000-0005-0000-0000-000052020000}"/>
    <cellStyle name="20% - Cor4 5 2" xfId="2397" xr:uid="{00000000-0005-0000-0000-000023010000}"/>
    <cellStyle name="20% - Cor4 5 2 2" xfId="4452" xr:uid="{00000000-0005-0000-0000-000023010000}"/>
    <cellStyle name="20% - Cor4 5 2 2 2" xfId="8852" xr:uid="{00000000-0005-0000-0000-000023010000}"/>
    <cellStyle name="20% - Cor4 5 2 2 2 2" xfId="17674" xr:uid="{00000000-0005-0000-0000-000023010000}"/>
    <cellStyle name="20% - Cor4 5 2 2 2 3" xfId="27052" xr:uid="{8D80556E-6EF8-4B6E-8650-0E022472FAC6}"/>
    <cellStyle name="20% - Cor4 5 2 2 2 4" xfId="41008" xr:uid="{F6BCBC7B-FA7D-4F80-BFF5-689E190C2029}"/>
    <cellStyle name="20% - Cor4 5 2 2 3" xfId="13321" xr:uid="{00000000-0005-0000-0000-000023010000}"/>
    <cellStyle name="20% - Cor4 5 2 2 3 2" xfId="30134" xr:uid="{2250C81B-2F87-461C-A9C6-B82FBBB2EF33}"/>
    <cellStyle name="20% - Cor4 5 2 2 3 3" xfId="44008" xr:uid="{E16D7E3D-831B-47B2-9304-D4CBB633F0C9}"/>
    <cellStyle name="20% - Cor4 5 2 2 4" xfId="32726" xr:uid="{24CCDD4E-C7D9-4884-A09E-AC49CDA336A3}"/>
    <cellStyle name="20% - Cor4 5 2 2 4 2" xfId="46593" xr:uid="{2EB63651-BDF7-4B54-9195-9FA1F2D9243A}"/>
    <cellStyle name="20% - Cor4 5 2 2 5" xfId="22794" xr:uid="{2DF883E1-B5A6-4E1D-9329-E2B23658E582}"/>
    <cellStyle name="20% - Cor4 5 2 2 6" xfId="36765" xr:uid="{D2F6A77C-8CF0-406C-8685-25FB00F6F74D}"/>
    <cellStyle name="20% - Cor4 5 2 3" xfId="6963" xr:uid="{00000000-0005-0000-0000-000023010000}"/>
    <cellStyle name="20% - Cor4 5 2 3 2" xfId="15789" xr:uid="{00000000-0005-0000-0000-000023010000}"/>
    <cellStyle name="20% - Cor4 5 2 3 3" xfId="25215" xr:uid="{9600DA0D-EC8D-4AB6-9B24-A497D2A3D6A0}"/>
    <cellStyle name="20% - Cor4 5 2 3 4" xfId="39167" xr:uid="{08ABA0C8-107D-46AF-9D18-1B3D0F21435F}"/>
    <cellStyle name="20% - Cor4 5 2 4" xfId="11428" xr:uid="{00000000-0005-0000-0000-000023010000}"/>
    <cellStyle name="20% - Cor4 5 2 4 2" xfId="28946" xr:uid="{E0F727A7-4A25-436B-B21F-F889B46E7451}"/>
    <cellStyle name="20% - Cor4 5 2 4 3" xfId="42827" xr:uid="{38F04374-02DA-4AF7-94ED-AD948100E76E}"/>
    <cellStyle name="20% - Cor4 5 2 5" xfId="31548" xr:uid="{1037AD10-6BDC-4703-979F-C8ADC4D86575}"/>
    <cellStyle name="20% - Cor4 5 2 5 2" xfId="45415" xr:uid="{66B1091B-B698-4B35-9863-10AD06B0F1E9}"/>
    <cellStyle name="20% - Cor4 5 2 6" xfId="20896" xr:uid="{5550144B-B351-4F9B-946D-F34ACAA5723E}"/>
    <cellStyle name="20% - Cor4 5 2 7" xfId="34930" xr:uid="{0EEB58E0-EE02-4BF6-A882-161BF1044B10}"/>
    <cellStyle name="20% - Cor4 5 3" xfId="2396" xr:uid="{00000000-0005-0000-0000-000022010000}"/>
    <cellStyle name="20% - Cor4 5 3 2" xfId="4451" xr:uid="{00000000-0005-0000-0000-000022010000}"/>
    <cellStyle name="20% - Cor4 5 3 2 2" xfId="8851" xr:uid="{00000000-0005-0000-0000-000022010000}"/>
    <cellStyle name="20% - Cor4 5 3 2 2 2" xfId="17673" xr:uid="{00000000-0005-0000-0000-000022010000}"/>
    <cellStyle name="20% - Cor4 5 3 2 2 3" xfId="27051" xr:uid="{B4D9FC3B-414C-4BA5-88A9-BF2837969D87}"/>
    <cellStyle name="20% - Cor4 5 3 2 2 4" xfId="41007" xr:uid="{CC0A0CA1-732D-47DE-8243-A435579A0640}"/>
    <cellStyle name="20% - Cor4 5 3 2 3" xfId="13320" xr:uid="{00000000-0005-0000-0000-000022010000}"/>
    <cellStyle name="20% - Cor4 5 3 2 4" xfId="22793" xr:uid="{2663393F-780C-4D79-AF21-E36205803516}"/>
    <cellStyle name="20% - Cor4 5 3 2 5" xfId="36764" xr:uid="{5BB8B336-6656-481B-9786-DFC9DC89BBA0}"/>
    <cellStyle name="20% - Cor4 5 3 3" xfId="6962" xr:uid="{00000000-0005-0000-0000-000022010000}"/>
    <cellStyle name="20% - Cor4 5 3 3 2" xfId="15788" xr:uid="{00000000-0005-0000-0000-000022010000}"/>
    <cellStyle name="20% - Cor4 5 3 3 3" xfId="25214" xr:uid="{81474523-81D4-47F4-BC68-3A662D16C7C9}"/>
    <cellStyle name="20% - Cor4 5 3 3 4" xfId="39166" xr:uid="{9EA1447A-26F9-4C29-94E2-D13AADE0A06D}"/>
    <cellStyle name="20% - Cor4 5 3 4" xfId="11427" xr:uid="{00000000-0005-0000-0000-000022010000}"/>
    <cellStyle name="20% - Cor4 5 3 4 2" xfId="28945" xr:uid="{89BB14F6-4B3A-4579-940E-07CF1B099C4F}"/>
    <cellStyle name="20% - Cor4 5 3 4 3" xfId="42826" xr:uid="{216B749B-3C1D-45E0-B50B-E3320F7B5F70}"/>
    <cellStyle name="20% - Cor4 5 3 5" xfId="31547" xr:uid="{ABA27D43-4AD4-4FB0-A691-C358E80CB7B3}"/>
    <cellStyle name="20% - Cor4 5 3 5 2" xfId="45414" xr:uid="{E5D11F77-3837-4E57-B34A-017EFEFF808B}"/>
    <cellStyle name="20% - Cor4 5 3 6" xfId="20895" xr:uid="{29976929-A769-4614-A734-E552375DA2BC}"/>
    <cellStyle name="20% - Cor4 5 3 7" xfId="34929" xr:uid="{490801EF-430A-4418-B0F1-E49E8627AA7A}"/>
    <cellStyle name="20% - Cor4 5 4" xfId="4133" xr:uid="{00000000-0005-0000-0000-000052020000}"/>
    <cellStyle name="20% - Cor4 5 4 2" xfId="8533" xr:uid="{00000000-0005-0000-0000-000052020000}"/>
    <cellStyle name="20% - Cor4 5 4 2 2" xfId="17355" xr:uid="{00000000-0005-0000-0000-000052020000}"/>
    <cellStyle name="20% - Cor4 5 4 2 3" xfId="26733" xr:uid="{1B48B044-3D04-4197-9E8B-2DF0791108A2}"/>
    <cellStyle name="20% - Cor4 5 4 2 4" xfId="40689" xr:uid="{940E1A6E-575F-4DFD-9604-8EF2E936D610}"/>
    <cellStyle name="20% - Cor4 5 4 3" xfId="13002" xr:uid="{00000000-0005-0000-0000-000052020000}"/>
    <cellStyle name="20% - Cor4 5 4 3 2" xfId="30133" xr:uid="{DDD31352-B09F-46D6-935B-4A49254D37B6}"/>
    <cellStyle name="20% - Cor4 5 4 3 3" xfId="44007" xr:uid="{656C4D91-B42F-4F22-BF13-36C7554F03E1}"/>
    <cellStyle name="20% - Cor4 5 4 4" xfId="32725" xr:uid="{0A6BB2BF-F384-4C1B-B66A-F899985C8C7C}"/>
    <cellStyle name="20% - Cor4 5 4 4 2" xfId="46592" xr:uid="{AA653AE7-7728-47E0-8966-FDCB53B71731}"/>
    <cellStyle name="20% - Cor4 5 4 5" xfId="22475" xr:uid="{E1DF99AC-0E07-4DA2-BD3F-A586B4CD2CFF}"/>
    <cellStyle name="20% - Cor4 5 4 6" xfId="36446" xr:uid="{C5810AC9-884E-4402-ACCA-DF43CDE49F59}"/>
    <cellStyle name="20% - Cor4 5 5" xfId="6649" xr:uid="{00000000-0005-0000-0000-000052020000}"/>
    <cellStyle name="20% - Cor4 5 5 2" xfId="15477" xr:uid="{00000000-0005-0000-0000-000052020000}"/>
    <cellStyle name="20% - Cor4 5 5 3" xfId="24901" xr:uid="{19BB8380-8364-4945-BEDD-BAA9221275B5}"/>
    <cellStyle name="20% - Cor4 5 5 4" xfId="38855" xr:uid="{ABE2E303-9DA0-4848-970F-B3C3813F90EA}"/>
    <cellStyle name="20% - Cor4 5 6" xfId="11109" xr:uid="{00000000-0005-0000-0000-000052020000}"/>
    <cellStyle name="20% - Cor4 5 6 2" xfId="28609" xr:uid="{661CCA96-C605-4374-89C7-64CA16EB45D7}"/>
    <cellStyle name="20% - Cor4 5 6 3" xfId="42516" xr:uid="{9EACBDFB-EEAC-48E3-A8C5-A87F155DE4CC}"/>
    <cellStyle name="20% - Cor4 5 7" xfId="31237" xr:uid="{2FC0ACC2-9E19-41B0-AE9B-6FEA04FE7CF4}"/>
    <cellStyle name="20% - Cor4 5 7 2" xfId="45104" xr:uid="{D29F4035-5EEB-4ED9-8CE6-4DC577999F3E}"/>
    <cellStyle name="20% - Cor4 5 8" xfId="20556" xr:uid="{EE3E2E9A-2E5A-427B-B133-FAB3003CEE14}"/>
    <cellStyle name="20% - Cor4 5 9" xfId="34618" xr:uid="{61197F6E-F199-4897-9E42-EAF6BF2FBD8B}"/>
    <cellStyle name="20% - Cor4 50" xfId="2398" xr:uid="{00000000-0005-0000-0000-000024010000}"/>
    <cellStyle name="20% - Cor4 50 2" xfId="4453" xr:uid="{00000000-0005-0000-0000-000024010000}"/>
    <cellStyle name="20% - Cor4 50 2 2" xfId="8853" xr:uid="{00000000-0005-0000-0000-000024010000}"/>
    <cellStyle name="20% - Cor4 50 2 2 2" xfId="17675" xr:uid="{00000000-0005-0000-0000-000024010000}"/>
    <cellStyle name="20% - Cor4 50 2 2 3" xfId="27053" xr:uid="{0D132293-1814-4A6F-8346-26CD7CEE287D}"/>
    <cellStyle name="20% - Cor4 50 2 2 4" xfId="41009" xr:uid="{FC290B0F-7F9B-4396-9A11-10438ADD6066}"/>
    <cellStyle name="20% - Cor4 50 2 3" xfId="13322" xr:uid="{00000000-0005-0000-0000-000024010000}"/>
    <cellStyle name="20% - Cor4 50 2 3 2" xfId="30135" xr:uid="{EA7F101A-4643-43A8-9924-C99DB9E7ED35}"/>
    <cellStyle name="20% - Cor4 50 2 3 3" xfId="44009" xr:uid="{95892416-A448-4964-AFEE-98E1025AF468}"/>
    <cellStyle name="20% - Cor4 50 2 4" xfId="32727" xr:uid="{2CBDD165-99C9-482E-A522-5FD03BB5737C}"/>
    <cellStyle name="20% - Cor4 50 2 4 2" xfId="46594" xr:uid="{3D641E0B-CF18-4305-8692-8530D0AEA48E}"/>
    <cellStyle name="20% - Cor4 50 2 5" xfId="22795" xr:uid="{8566D803-6686-4F9F-981B-603BCFE32A92}"/>
    <cellStyle name="20% - Cor4 50 2 6" xfId="36766" xr:uid="{13A9782C-AD0E-4339-A5C6-023B1D93D1DE}"/>
    <cellStyle name="20% - Cor4 50 3" xfId="6964" xr:uid="{00000000-0005-0000-0000-000024010000}"/>
    <cellStyle name="20% - Cor4 50 3 2" xfId="15790" xr:uid="{00000000-0005-0000-0000-000024010000}"/>
    <cellStyle name="20% - Cor4 50 3 3" xfId="25216" xr:uid="{5D2932A4-B0BA-4ADB-AE08-3D4B8FD56A66}"/>
    <cellStyle name="20% - Cor4 50 3 4" xfId="39168" xr:uid="{84530F4E-7438-4166-8D37-258325D7B7BC}"/>
    <cellStyle name="20% - Cor4 50 4" xfId="11429" xr:uid="{00000000-0005-0000-0000-000024010000}"/>
    <cellStyle name="20% - Cor4 50 4 2" xfId="28947" xr:uid="{C063872C-B5A9-4B9A-B06F-E6BADE5CF5AA}"/>
    <cellStyle name="20% - Cor4 50 4 3" xfId="42828" xr:uid="{9CA69D54-FFA8-424A-8B13-8BBAECC6A089}"/>
    <cellStyle name="20% - Cor4 50 5" xfId="31549" xr:uid="{450918E6-9C94-4F09-8613-06C1FB8E11E8}"/>
    <cellStyle name="20% - Cor4 50 5 2" xfId="45416" xr:uid="{5E3509D0-9E7E-4DFD-9D67-9333FED78DA3}"/>
    <cellStyle name="20% - Cor4 50 6" xfId="20897" xr:uid="{C50C871B-AA1E-48BE-BF84-F3ED90D4F020}"/>
    <cellStyle name="20% - Cor4 50 7" xfId="34931" xr:uid="{24D51CD4-7AEE-47E9-A188-07A3DEBAB161}"/>
    <cellStyle name="20% - Cor4 51" xfId="2399" xr:uid="{00000000-0005-0000-0000-000025010000}"/>
    <cellStyle name="20% - Cor4 51 2" xfId="4454" xr:uid="{00000000-0005-0000-0000-000025010000}"/>
    <cellStyle name="20% - Cor4 51 2 2" xfId="8854" xr:uid="{00000000-0005-0000-0000-000025010000}"/>
    <cellStyle name="20% - Cor4 51 2 2 2" xfId="17676" xr:uid="{00000000-0005-0000-0000-000025010000}"/>
    <cellStyle name="20% - Cor4 51 2 2 3" xfId="27054" xr:uid="{23A4A83D-9AFD-47DD-88E8-3D54AA97B044}"/>
    <cellStyle name="20% - Cor4 51 2 2 4" xfId="41010" xr:uid="{5D6CFC82-7702-403C-A3E0-BB3311BFB953}"/>
    <cellStyle name="20% - Cor4 51 2 3" xfId="13323" xr:uid="{00000000-0005-0000-0000-000025010000}"/>
    <cellStyle name="20% - Cor4 51 2 3 2" xfId="30136" xr:uid="{F2ECE733-5ECE-487C-AD0E-591829542906}"/>
    <cellStyle name="20% - Cor4 51 2 3 3" xfId="44010" xr:uid="{A263BD97-DCD6-488A-B8B2-FB4E09AA908B}"/>
    <cellStyle name="20% - Cor4 51 2 4" xfId="32728" xr:uid="{E1A27789-9C81-4DEB-AB9C-A1489DD52470}"/>
    <cellStyle name="20% - Cor4 51 2 4 2" xfId="46595" xr:uid="{A54A0A33-79D9-4CBA-8597-20B3B67C0167}"/>
    <cellStyle name="20% - Cor4 51 2 5" xfId="22796" xr:uid="{BA4A5D57-7E2A-453C-AAE3-337624685D43}"/>
    <cellStyle name="20% - Cor4 51 2 6" xfId="36767" xr:uid="{3C4819F6-40EC-4157-B61D-AC3D1C802A56}"/>
    <cellStyle name="20% - Cor4 51 3" xfId="6965" xr:uid="{00000000-0005-0000-0000-000025010000}"/>
    <cellStyle name="20% - Cor4 51 3 2" xfId="15791" xr:uid="{00000000-0005-0000-0000-000025010000}"/>
    <cellStyle name="20% - Cor4 51 3 3" xfId="25217" xr:uid="{0BE06D51-D1AE-4D7A-8E1B-B22843ED8123}"/>
    <cellStyle name="20% - Cor4 51 3 4" xfId="39169" xr:uid="{95731065-DD2D-4E64-9383-CE5161D45707}"/>
    <cellStyle name="20% - Cor4 51 4" xfId="11430" xr:uid="{00000000-0005-0000-0000-000025010000}"/>
    <cellStyle name="20% - Cor4 51 4 2" xfId="28948" xr:uid="{1FC965D4-0EB2-4283-9334-A2B2927F862D}"/>
    <cellStyle name="20% - Cor4 51 4 3" xfId="42829" xr:uid="{322E5164-D395-4D5A-8670-051EC860A043}"/>
    <cellStyle name="20% - Cor4 51 5" xfId="31550" xr:uid="{A6E916A1-B2CC-44D5-A110-888E83D13FE3}"/>
    <cellStyle name="20% - Cor4 51 5 2" xfId="45417" xr:uid="{FE29832F-2334-498E-8773-9BA263533306}"/>
    <cellStyle name="20% - Cor4 51 6" xfId="20898" xr:uid="{B703230C-9F80-4F5B-889E-A99684198708}"/>
    <cellStyle name="20% - Cor4 51 7" xfId="34932" xr:uid="{3C869279-2DB9-4A98-A153-711AC9E4B226}"/>
    <cellStyle name="20% - Cor4 52" xfId="2400" xr:uid="{00000000-0005-0000-0000-000026010000}"/>
    <cellStyle name="20% - Cor4 52 2" xfId="4455" xr:uid="{00000000-0005-0000-0000-000026010000}"/>
    <cellStyle name="20% - Cor4 52 2 2" xfId="8855" xr:uid="{00000000-0005-0000-0000-000026010000}"/>
    <cellStyle name="20% - Cor4 52 2 2 2" xfId="17677" xr:uid="{00000000-0005-0000-0000-000026010000}"/>
    <cellStyle name="20% - Cor4 52 2 2 3" xfId="27055" xr:uid="{9ABE0BCB-B1C8-4A4E-BCAA-F2A12E9FC4C9}"/>
    <cellStyle name="20% - Cor4 52 2 2 4" xfId="41011" xr:uid="{59D10619-36ED-4844-B9AE-B7140A1D82D0}"/>
    <cellStyle name="20% - Cor4 52 2 3" xfId="13324" xr:uid="{00000000-0005-0000-0000-000026010000}"/>
    <cellStyle name="20% - Cor4 52 2 3 2" xfId="30137" xr:uid="{BE189053-0587-4432-8733-9052933370A0}"/>
    <cellStyle name="20% - Cor4 52 2 3 3" xfId="44011" xr:uid="{A8F38EC7-23AE-4D88-A7B9-C74712DD7364}"/>
    <cellStyle name="20% - Cor4 52 2 4" xfId="32729" xr:uid="{02FAAE94-49E7-47B7-A8EF-D199B78531EF}"/>
    <cellStyle name="20% - Cor4 52 2 4 2" xfId="46596" xr:uid="{632A6904-3DDA-4529-9E3F-D80A4956C0F3}"/>
    <cellStyle name="20% - Cor4 52 2 5" xfId="22797" xr:uid="{EA0CC3F0-2A9C-4733-B8A3-F30D1658A046}"/>
    <cellStyle name="20% - Cor4 52 2 6" xfId="36768" xr:uid="{83BDC160-1637-4586-9C06-5416C584B6DB}"/>
    <cellStyle name="20% - Cor4 52 3" xfId="6966" xr:uid="{00000000-0005-0000-0000-000026010000}"/>
    <cellStyle name="20% - Cor4 52 3 2" xfId="15792" xr:uid="{00000000-0005-0000-0000-000026010000}"/>
    <cellStyle name="20% - Cor4 52 3 3" xfId="25218" xr:uid="{E25A1685-0065-4814-9823-33DB8F61374A}"/>
    <cellStyle name="20% - Cor4 52 3 4" xfId="39170" xr:uid="{AAFC08CB-A7BC-49E2-9FDF-DB05795ECDEC}"/>
    <cellStyle name="20% - Cor4 52 4" xfId="11431" xr:uid="{00000000-0005-0000-0000-000026010000}"/>
    <cellStyle name="20% - Cor4 52 4 2" xfId="28949" xr:uid="{FC1CC442-CF19-464E-BDA5-59A30F50E3DD}"/>
    <cellStyle name="20% - Cor4 52 4 3" xfId="42830" xr:uid="{EAF44EAD-2CC0-4EBE-B2C3-19A0E58F22D2}"/>
    <cellStyle name="20% - Cor4 52 5" xfId="31551" xr:uid="{1191344A-9D57-478F-AA0D-450E8842D480}"/>
    <cellStyle name="20% - Cor4 52 5 2" xfId="45418" xr:uid="{F1DCA2F7-A8B7-4036-AA5A-E7F551153447}"/>
    <cellStyle name="20% - Cor4 52 6" xfId="20899" xr:uid="{421FB7A5-AE8F-44DB-9581-6AF85B2D1D0B}"/>
    <cellStyle name="20% - Cor4 52 7" xfId="34933" xr:uid="{B32C263B-3602-4F02-9AED-92B5C60F8287}"/>
    <cellStyle name="20% - Cor4 53" xfId="2401" xr:uid="{00000000-0005-0000-0000-000027010000}"/>
    <cellStyle name="20% - Cor4 53 2" xfId="4456" xr:uid="{00000000-0005-0000-0000-000027010000}"/>
    <cellStyle name="20% - Cor4 53 2 2" xfId="8856" xr:uid="{00000000-0005-0000-0000-000027010000}"/>
    <cellStyle name="20% - Cor4 53 2 2 2" xfId="17678" xr:uid="{00000000-0005-0000-0000-000027010000}"/>
    <cellStyle name="20% - Cor4 53 2 2 3" xfId="27056" xr:uid="{2238CCBE-0F9B-47D1-88BE-1E3B9ED66831}"/>
    <cellStyle name="20% - Cor4 53 2 2 4" xfId="41012" xr:uid="{F7CCE3DC-C695-4924-A9BF-97971648C44E}"/>
    <cellStyle name="20% - Cor4 53 2 3" xfId="13325" xr:uid="{00000000-0005-0000-0000-000027010000}"/>
    <cellStyle name="20% - Cor4 53 2 3 2" xfId="30138" xr:uid="{F53F6C52-8B82-468D-A2C5-0CF583D2EE0E}"/>
    <cellStyle name="20% - Cor4 53 2 3 3" xfId="44012" xr:uid="{7F4B81B7-C733-45E5-9B71-97410BC74122}"/>
    <cellStyle name="20% - Cor4 53 2 4" xfId="32730" xr:uid="{2B09C0CD-37D1-4B58-A3B7-BB78B3D33279}"/>
    <cellStyle name="20% - Cor4 53 2 4 2" xfId="46597" xr:uid="{365F6921-2347-46F3-9B89-4A854DFF6776}"/>
    <cellStyle name="20% - Cor4 53 2 5" xfId="22798" xr:uid="{481324C6-E20D-4EB0-8B64-54C55502AAAC}"/>
    <cellStyle name="20% - Cor4 53 2 6" xfId="36769" xr:uid="{801BEC1F-86D3-4799-A718-44B0A1254E25}"/>
    <cellStyle name="20% - Cor4 53 3" xfId="6967" xr:uid="{00000000-0005-0000-0000-000027010000}"/>
    <cellStyle name="20% - Cor4 53 3 2" xfId="15793" xr:uid="{00000000-0005-0000-0000-000027010000}"/>
    <cellStyle name="20% - Cor4 53 3 3" xfId="25219" xr:uid="{E729AEC9-9E7D-420F-8374-BA41EB2B3F78}"/>
    <cellStyle name="20% - Cor4 53 3 4" xfId="39171" xr:uid="{5C457A96-8F73-4829-955C-D1F622CDCA59}"/>
    <cellStyle name="20% - Cor4 53 4" xfId="11432" xr:uid="{00000000-0005-0000-0000-000027010000}"/>
    <cellStyle name="20% - Cor4 53 4 2" xfId="28950" xr:uid="{ACB122A0-496F-4F95-91F7-624D675B3F01}"/>
    <cellStyle name="20% - Cor4 53 4 3" xfId="42831" xr:uid="{5B17EA99-A853-48B4-8125-34668D36D3AD}"/>
    <cellStyle name="20% - Cor4 53 5" xfId="31552" xr:uid="{DF8D1AA2-FE4F-4302-BAEA-6DABD6606DB6}"/>
    <cellStyle name="20% - Cor4 53 5 2" xfId="45419" xr:uid="{FEADB711-8AA7-48FC-B04A-3B91DCAFA045}"/>
    <cellStyle name="20% - Cor4 53 6" xfId="20900" xr:uid="{C6F46D56-E0E4-4E04-AA1E-38E7D6DDBD2D}"/>
    <cellStyle name="20% - Cor4 53 7" xfId="34934" xr:uid="{5545105F-8E93-4E8C-AFCA-D272EEC6A789}"/>
    <cellStyle name="20% - Cor4 54" xfId="2402" xr:uid="{00000000-0005-0000-0000-000028010000}"/>
    <cellStyle name="20% - Cor4 54 2" xfId="4457" xr:uid="{00000000-0005-0000-0000-000028010000}"/>
    <cellStyle name="20% - Cor4 54 2 2" xfId="8857" xr:uid="{00000000-0005-0000-0000-000028010000}"/>
    <cellStyle name="20% - Cor4 54 2 2 2" xfId="17679" xr:uid="{00000000-0005-0000-0000-000028010000}"/>
    <cellStyle name="20% - Cor4 54 2 2 3" xfId="27057" xr:uid="{2CC71A93-E0FE-4700-8C2D-0A5B3CC6F797}"/>
    <cellStyle name="20% - Cor4 54 2 2 4" xfId="41013" xr:uid="{C2713524-9BEC-40DA-A39F-A4833C327B42}"/>
    <cellStyle name="20% - Cor4 54 2 3" xfId="13326" xr:uid="{00000000-0005-0000-0000-000028010000}"/>
    <cellStyle name="20% - Cor4 54 2 3 2" xfId="30139" xr:uid="{E72AA629-B812-4F19-86ED-BA73EC156B97}"/>
    <cellStyle name="20% - Cor4 54 2 3 3" xfId="44013" xr:uid="{455BE455-27EB-4FFD-A0C0-86A64EAB52CE}"/>
    <cellStyle name="20% - Cor4 54 2 4" xfId="32731" xr:uid="{5F06B1AB-059C-4423-882B-6EC067E30E3C}"/>
    <cellStyle name="20% - Cor4 54 2 4 2" xfId="46598" xr:uid="{FF975F2B-1CFC-49B8-B866-7BB5A5E7E048}"/>
    <cellStyle name="20% - Cor4 54 2 5" xfId="22799" xr:uid="{14E6B023-9281-436D-8895-0BD2EAE68BF3}"/>
    <cellStyle name="20% - Cor4 54 2 6" xfId="36770" xr:uid="{3BE4645B-51E6-4125-9249-20DDEF8D5E57}"/>
    <cellStyle name="20% - Cor4 54 3" xfId="6968" xr:uid="{00000000-0005-0000-0000-000028010000}"/>
    <cellStyle name="20% - Cor4 54 3 2" xfId="15794" xr:uid="{00000000-0005-0000-0000-000028010000}"/>
    <cellStyle name="20% - Cor4 54 3 3" xfId="25220" xr:uid="{F4977D1E-BEF1-4C45-8A40-36A306F234ED}"/>
    <cellStyle name="20% - Cor4 54 3 4" xfId="39172" xr:uid="{61789011-18B9-43DA-A32E-76608281D37F}"/>
    <cellStyle name="20% - Cor4 54 4" xfId="11433" xr:uid="{00000000-0005-0000-0000-000028010000}"/>
    <cellStyle name="20% - Cor4 54 4 2" xfId="28951" xr:uid="{7B62168C-FDF7-4853-9F88-F8602B238D76}"/>
    <cellStyle name="20% - Cor4 54 4 3" xfId="42832" xr:uid="{80E787F6-FC02-4EAF-800F-AE9C3C548869}"/>
    <cellStyle name="20% - Cor4 54 5" xfId="31553" xr:uid="{5B98FC1A-6A4D-4333-A9F8-AA3AED36956C}"/>
    <cellStyle name="20% - Cor4 54 5 2" xfId="45420" xr:uid="{F597702E-3619-4AC5-B31D-B3023F3E9B54}"/>
    <cellStyle name="20% - Cor4 54 6" xfId="20901" xr:uid="{CA444789-81C7-4567-BF97-86A13D0E9C78}"/>
    <cellStyle name="20% - Cor4 54 7" xfId="34935" xr:uid="{D0E4457B-E757-48DD-A6EF-A4BC8B986BB8}"/>
    <cellStyle name="20% - Cor4 55" xfId="2403" xr:uid="{00000000-0005-0000-0000-000029010000}"/>
    <cellStyle name="20% - Cor4 55 2" xfId="4458" xr:uid="{00000000-0005-0000-0000-000029010000}"/>
    <cellStyle name="20% - Cor4 55 2 2" xfId="8858" xr:uid="{00000000-0005-0000-0000-000029010000}"/>
    <cellStyle name="20% - Cor4 55 2 2 2" xfId="17680" xr:uid="{00000000-0005-0000-0000-000029010000}"/>
    <cellStyle name="20% - Cor4 55 2 2 3" xfId="27058" xr:uid="{99C5E3C8-9432-4541-B733-B4B46968139D}"/>
    <cellStyle name="20% - Cor4 55 2 2 4" xfId="41014" xr:uid="{EDC50ECB-1F22-4DAF-8BB4-289A1D39A6A6}"/>
    <cellStyle name="20% - Cor4 55 2 3" xfId="13327" xr:uid="{00000000-0005-0000-0000-000029010000}"/>
    <cellStyle name="20% - Cor4 55 2 3 2" xfId="30140" xr:uid="{0EEDA093-717C-4FA0-9700-312F64F15ED7}"/>
    <cellStyle name="20% - Cor4 55 2 3 3" xfId="44014" xr:uid="{DF475A19-1959-41E9-AB17-94F5A3184574}"/>
    <cellStyle name="20% - Cor4 55 2 4" xfId="32732" xr:uid="{42A7FA5F-4100-44A4-A6D6-77B6356F1719}"/>
    <cellStyle name="20% - Cor4 55 2 4 2" xfId="46599" xr:uid="{7873052A-6E3D-4E2C-83E2-675CEC6DC619}"/>
    <cellStyle name="20% - Cor4 55 2 5" xfId="22800" xr:uid="{2D8FA9FB-512F-4A49-9BDF-4160FA13DB3F}"/>
    <cellStyle name="20% - Cor4 55 2 6" xfId="36771" xr:uid="{B4476663-FA1D-4893-88D0-18801D61D31E}"/>
    <cellStyle name="20% - Cor4 55 3" xfId="6969" xr:uid="{00000000-0005-0000-0000-000029010000}"/>
    <cellStyle name="20% - Cor4 55 3 2" xfId="15795" xr:uid="{00000000-0005-0000-0000-000029010000}"/>
    <cellStyle name="20% - Cor4 55 3 3" xfId="25221" xr:uid="{90B9DA02-FF58-4EC5-BF57-CB224DF59A5E}"/>
    <cellStyle name="20% - Cor4 55 3 4" xfId="39173" xr:uid="{C22276E8-3DE4-4582-8971-C425CE0C100C}"/>
    <cellStyle name="20% - Cor4 55 4" xfId="11434" xr:uid="{00000000-0005-0000-0000-000029010000}"/>
    <cellStyle name="20% - Cor4 55 4 2" xfId="28952" xr:uid="{9DDCAF5F-C818-4104-A356-57DBD16A07C6}"/>
    <cellStyle name="20% - Cor4 55 4 3" xfId="42833" xr:uid="{E1E082C6-0233-4385-8448-108B81D730A9}"/>
    <cellStyle name="20% - Cor4 55 5" xfId="31554" xr:uid="{7CE1B4B8-8D6F-4B92-882A-2D5898509C9B}"/>
    <cellStyle name="20% - Cor4 55 5 2" xfId="45421" xr:uid="{ECDEA772-266D-4EBE-8979-63722FAD887A}"/>
    <cellStyle name="20% - Cor4 55 6" xfId="20902" xr:uid="{0B1DD217-2CDC-49C8-A427-AFE67F2B9F0E}"/>
    <cellStyle name="20% - Cor4 55 7" xfId="34936" xr:uid="{34F20098-D127-4937-8929-734652BBA2CF}"/>
    <cellStyle name="20% - Cor4 56" xfId="2404" xr:uid="{00000000-0005-0000-0000-00002A010000}"/>
    <cellStyle name="20% - Cor4 56 2" xfId="4459" xr:uid="{00000000-0005-0000-0000-00002A010000}"/>
    <cellStyle name="20% - Cor4 56 2 2" xfId="8859" xr:uid="{00000000-0005-0000-0000-00002A010000}"/>
    <cellStyle name="20% - Cor4 56 2 2 2" xfId="17681" xr:uid="{00000000-0005-0000-0000-00002A010000}"/>
    <cellStyle name="20% - Cor4 56 2 2 3" xfId="27059" xr:uid="{6635ADBC-8B2D-4A8F-A66F-67D9211EF1E9}"/>
    <cellStyle name="20% - Cor4 56 2 2 4" xfId="41015" xr:uid="{F00B9AC8-4C56-4495-A9FE-2F1D09E15F91}"/>
    <cellStyle name="20% - Cor4 56 2 3" xfId="13328" xr:uid="{00000000-0005-0000-0000-00002A010000}"/>
    <cellStyle name="20% - Cor4 56 2 3 2" xfId="30141" xr:uid="{DC0AAE48-C42F-4478-8ADE-42542CF01898}"/>
    <cellStyle name="20% - Cor4 56 2 3 3" xfId="44015" xr:uid="{6ADB3DA2-C009-4D22-8029-D773C32E223D}"/>
    <cellStyle name="20% - Cor4 56 2 4" xfId="32733" xr:uid="{D20DB0BC-A034-4BCA-82E7-0A21A8683B08}"/>
    <cellStyle name="20% - Cor4 56 2 4 2" xfId="46600" xr:uid="{0098BCB0-AAF7-462C-940C-0BC53C8660DB}"/>
    <cellStyle name="20% - Cor4 56 2 5" xfId="22801" xr:uid="{702990C6-2B8F-44BB-8608-059DE8C9178D}"/>
    <cellStyle name="20% - Cor4 56 2 6" xfId="36772" xr:uid="{BC0C47D9-8FA9-4B0C-BA7B-AAA2ED4A4713}"/>
    <cellStyle name="20% - Cor4 56 3" xfId="6970" xr:uid="{00000000-0005-0000-0000-00002A010000}"/>
    <cellStyle name="20% - Cor4 56 3 2" xfId="15796" xr:uid="{00000000-0005-0000-0000-00002A010000}"/>
    <cellStyle name="20% - Cor4 56 3 3" xfId="25222" xr:uid="{88775B5A-4A2A-4532-8726-BD4ED7B39759}"/>
    <cellStyle name="20% - Cor4 56 3 4" xfId="39174" xr:uid="{BEEA6E8F-FAD1-4DAA-ABCA-AC9640E41A7A}"/>
    <cellStyle name="20% - Cor4 56 4" xfId="11435" xr:uid="{00000000-0005-0000-0000-00002A010000}"/>
    <cellStyle name="20% - Cor4 56 4 2" xfId="28953" xr:uid="{17DD965C-8E17-4FF4-9F13-48234C4FD1EE}"/>
    <cellStyle name="20% - Cor4 56 4 3" xfId="42834" xr:uid="{CC027ED8-3A71-4910-87E9-792E9FB727D5}"/>
    <cellStyle name="20% - Cor4 56 5" xfId="31555" xr:uid="{CD8149B2-683B-4BC5-84A4-C6B1AD92ACA7}"/>
    <cellStyle name="20% - Cor4 56 5 2" xfId="45422" xr:uid="{00FD73D7-BA80-4AA3-9E3E-D449DCF03456}"/>
    <cellStyle name="20% - Cor4 56 6" xfId="20903" xr:uid="{98BE06DD-BC58-45F2-9151-7492B8A26F24}"/>
    <cellStyle name="20% - Cor4 56 7" xfId="34937" xr:uid="{C5567087-C042-49DB-AD11-6B20070CB97D}"/>
    <cellStyle name="20% - Cor4 57" xfId="2405" xr:uid="{00000000-0005-0000-0000-00002B010000}"/>
    <cellStyle name="20% - Cor4 57 2" xfId="4460" xr:uid="{00000000-0005-0000-0000-00002B010000}"/>
    <cellStyle name="20% - Cor4 57 2 2" xfId="8860" xr:uid="{00000000-0005-0000-0000-00002B010000}"/>
    <cellStyle name="20% - Cor4 57 2 2 2" xfId="17682" xr:uid="{00000000-0005-0000-0000-00002B010000}"/>
    <cellStyle name="20% - Cor4 57 2 2 3" xfId="27060" xr:uid="{796CA291-7ED1-4CDB-9070-65857376156E}"/>
    <cellStyle name="20% - Cor4 57 2 2 4" xfId="41016" xr:uid="{1EF90D08-2DEA-47E8-8137-75B7546BE119}"/>
    <cellStyle name="20% - Cor4 57 2 3" xfId="13329" xr:uid="{00000000-0005-0000-0000-00002B010000}"/>
    <cellStyle name="20% - Cor4 57 2 3 2" xfId="30142" xr:uid="{5ECC99C9-8EDF-42B9-BA53-98F6954D53A8}"/>
    <cellStyle name="20% - Cor4 57 2 3 3" xfId="44016" xr:uid="{9CD494C4-7737-4879-AECB-C1B99FE2B171}"/>
    <cellStyle name="20% - Cor4 57 2 4" xfId="32734" xr:uid="{28242009-6504-4288-9D5E-D0C25E58A4CB}"/>
    <cellStyle name="20% - Cor4 57 2 4 2" xfId="46601" xr:uid="{E3CDA0DE-D8E7-484E-A7E8-E07DB3592879}"/>
    <cellStyle name="20% - Cor4 57 2 5" xfId="22802" xr:uid="{0CD62764-A20F-4DB6-A2E1-92AC502CA9FF}"/>
    <cellStyle name="20% - Cor4 57 2 6" xfId="36773" xr:uid="{67DAFC12-3F12-42CC-A28E-82E135EBF00E}"/>
    <cellStyle name="20% - Cor4 57 3" xfId="6971" xr:uid="{00000000-0005-0000-0000-00002B010000}"/>
    <cellStyle name="20% - Cor4 57 3 2" xfId="15797" xr:uid="{00000000-0005-0000-0000-00002B010000}"/>
    <cellStyle name="20% - Cor4 57 3 3" xfId="25223" xr:uid="{0CDF5E36-1745-41B5-90E7-8265E9D37EBE}"/>
    <cellStyle name="20% - Cor4 57 3 4" xfId="39175" xr:uid="{1B561528-BBC6-4C5F-B0ED-D36CBD31DA42}"/>
    <cellStyle name="20% - Cor4 57 4" xfId="11436" xr:uid="{00000000-0005-0000-0000-00002B010000}"/>
    <cellStyle name="20% - Cor4 57 4 2" xfId="28954" xr:uid="{D00D02A7-B9EF-4612-B02A-44E68D3E5659}"/>
    <cellStyle name="20% - Cor4 57 4 3" xfId="42835" xr:uid="{F8D51526-D6A3-4776-BD90-F08995D6C112}"/>
    <cellStyle name="20% - Cor4 57 5" xfId="31556" xr:uid="{9F40E8C9-43CC-460B-B0BF-1B4269AED8AE}"/>
    <cellStyle name="20% - Cor4 57 5 2" xfId="45423" xr:uid="{FF49F099-8A6B-49B6-96B2-5AB0511DBA11}"/>
    <cellStyle name="20% - Cor4 57 6" xfId="20904" xr:uid="{8396F5AE-7D9D-43DC-B8B3-1DFB76A0EBC9}"/>
    <cellStyle name="20% - Cor4 57 7" xfId="34938" xr:uid="{EA1DA255-B8F3-4514-A5F7-4B0D43CA4BEB}"/>
    <cellStyle name="20% - Cor4 58" xfId="2406" xr:uid="{00000000-0005-0000-0000-00002C010000}"/>
    <cellStyle name="20% - Cor4 58 2" xfId="4461" xr:uid="{00000000-0005-0000-0000-00002C010000}"/>
    <cellStyle name="20% - Cor4 58 2 2" xfId="8861" xr:uid="{00000000-0005-0000-0000-00002C010000}"/>
    <cellStyle name="20% - Cor4 58 2 2 2" xfId="17683" xr:uid="{00000000-0005-0000-0000-00002C010000}"/>
    <cellStyle name="20% - Cor4 58 2 2 3" xfId="27061" xr:uid="{F5C64E5D-DB03-41E6-8CCB-A79C01EE2506}"/>
    <cellStyle name="20% - Cor4 58 2 2 4" xfId="41017" xr:uid="{EA693AD7-84F4-47D9-8AB8-14610C56611C}"/>
    <cellStyle name="20% - Cor4 58 2 3" xfId="13330" xr:uid="{00000000-0005-0000-0000-00002C010000}"/>
    <cellStyle name="20% - Cor4 58 2 3 2" xfId="30143" xr:uid="{F0DB0670-B1CA-4F49-90F6-566128B215F1}"/>
    <cellStyle name="20% - Cor4 58 2 3 3" xfId="44017" xr:uid="{66607503-28B3-47BA-BDF8-F52CD23C32D0}"/>
    <cellStyle name="20% - Cor4 58 2 4" xfId="32735" xr:uid="{EBFB3379-D617-439F-882B-AFB23ECDB17C}"/>
    <cellStyle name="20% - Cor4 58 2 4 2" xfId="46602" xr:uid="{BEAFDBF0-1FE3-4BF5-9D69-ABE87A42FC83}"/>
    <cellStyle name="20% - Cor4 58 2 5" xfId="22803" xr:uid="{FF867F35-1867-47B4-8DE0-A9D584B556E8}"/>
    <cellStyle name="20% - Cor4 58 2 6" xfId="36774" xr:uid="{43D8F4B6-D53A-4AE8-B7D0-F4712964244E}"/>
    <cellStyle name="20% - Cor4 58 3" xfId="6972" xr:uid="{00000000-0005-0000-0000-00002C010000}"/>
    <cellStyle name="20% - Cor4 58 3 2" xfId="15798" xr:uid="{00000000-0005-0000-0000-00002C010000}"/>
    <cellStyle name="20% - Cor4 58 3 3" xfId="25224" xr:uid="{A288E18A-732B-4A19-A786-732E96CCD053}"/>
    <cellStyle name="20% - Cor4 58 3 4" xfId="39176" xr:uid="{3450733D-AAA5-491A-93DA-6AB6087D9C8B}"/>
    <cellStyle name="20% - Cor4 58 4" xfId="11437" xr:uid="{00000000-0005-0000-0000-00002C010000}"/>
    <cellStyle name="20% - Cor4 58 4 2" xfId="28955" xr:uid="{3CF0E454-670E-4524-AFA7-E801CE9051CA}"/>
    <cellStyle name="20% - Cor4 58 4 3" xfId="42836" xr:uid="{0648036D-C713-48AC-A7FA-C02564E0D1E9}"/>
    <cellStyle name="20% - Cor4 58 5" xfId="31557" xr:uid="{CEB7BA45-7267-4FE7-B060-1C518D7C5AA3}"/>
    <cellStyle name="20% - Cor4 58 5 2" xfId="45424" xr:uid="{FF91DF61-8011-43A7-9442-23724569A5B2}"/>
    <cellStyle name="20% - Cor4 58 6" xfId="20905" xr:uid="{00981EEE-3C1E-4E61-81AD-40633E504280}"/>
    <cellStyle name="20% - Cor4 58 7" xfId="34939" xr:uid="{4C36B1AE-08F8-4E57-82EB-F9AABFAA84DA}"/>
    <cellStyle name="20% - Cor4 59" xfId="2407" xr:uid="{00000000-0005-0000-0000-00002D010000}"/>
    <cellStyle name="20% - Cor4 59 2" xfId="4462" xr:uid="{00000000-0005-0000-0000-00002D010000}"/>
    <cellStyle name="20% - Cor4 59 2 2" xfId="8862" xr:uid="{00000000-0005-0000-0000-00002D010000}"/>
    <cellStyle name="20% - Cor4 59 2 2 2" xfId="17684" xr:uid="{00000000-0005-0000-0000-00002D010000}"/>
    <cellStyle name="20% - Cor4 59 2 2 3" xfId="27062" xr:uid="{DD1CA90E-4CCF-4E7F-AD03-F3E6A3F30201}"/>
    <cellStyle name="20% - Cor4 59 2 2 4" xfId="41018" xr:uid="{38C85E0D-A96E-4041-AAC5-FCA857962D2C}"/>
    <cellStyle name="20% - Cor4 59 2 3" xfId="13331" xr:uid="{00000000-0005-0000-0000-00002D010000}"/>
    <cellStyle name="20% - Cor4 59 2 3 2" xfId="30144" xr:uid="{3A609E9E-C6D7-4DC6-A81D-D7AA22419711}"/>
    <cellStyle name="20% - Cor4 59 2 3 3" xfId="44018" xr:uid="{3EF83134-7295-487B-AD05-DB0C15990A89}"/>
    <cellStyle name="20% - Cor4 59 2 4" xfId="32736" xr:uid="{9DD22351-7012-4FF8-AF3B-6AFDDD634D5D}"/>
    <cellStyle name="20% - Cor4 59 2 4 2" xfId="46603" xr:uid="{6F3A7257-62F6-4174-9C54-679773FC7C82}"/>
    <cellStyle name="20% - Cor4 59 2 5" xfId="22804" xr:uid="{6230450D-9239-40D8-B11B-CF6959213656}"/>
    <cellStyle name="20% - Cor4 59 2 6" xfId="36775" xr:uid="{603A1652-72B0-4FAA-97B0-09FA7CD35880}"/>
    <cellStyle name="20% - Cor4 59 3" xfId="6973" xr:uid="{00000000-0005-0000-0000-00002D010000}"/>
    <cellStyle name="20% - Cor4 59 3 2" xfId="15799" xr:uid="{00000000-0005-0000-0000-00002D010000}"/>
    <cellStyle name="20% - Cor4 59 3 3" xfId="25225" xr:uid="{18C49108-225A-4451-B23F-4210D1D16E2E}"/>
    <cellStyle name="20% - Cor4 59 3 4" xfId="39177" xr:uid="{EF19E311-5FA3-4538-BA88-5EABFFA363B6}"/>
    <cellStyle name="20% - Cor4 59 4" xfId="11438" xr:uid="{00000000-0005-0000-0000-00002D010000}"/>
    <cellStyle name="20% - Cor4 59 4 2" xfId="28956" xr:uid="{D2781878-364F-439F-942E-D3A423F16313}"/>
    <cellStyle name="20% - Cor4 59 4 3" xfId="42837" xr:uid="{3F616543-60B7-4EDB-9CA4-5799FE6FE4FE}"/>
    <cellStyle name="20% - Cor4 59 5" xfId="31558" xr:uid="{777A56D4-AD5E-4510-B770-9F8128403083}"/>
    <cellStyle name="20% - Cor4 59 5 2" xfId="45425" xr:uid="{8FE1781E-FEC5-4436-A624-E2ACB2B31C3E}"/>
    <cellStyle name="20% - Cor4 59 6" xfId="20906" xr:uid="{076D9682-37D5-4F04-8073-024FB5A7B7C9}"/>
    <cellStyle name="20% - Cor4 59 7" xfId="34940" xr:uid="{6F45B0E2-70F2-45DF-AB4E-EF96C5A93A73}"/>
    <cellStyle name="20% - Cor4 6" xfId="2408" xr:uid="{00000000-0005-0000-0000-00002E010000}"/>
    <cellStyle name="20% - Cor4 6 2" xfId="2409" xr:uid="{00000000-0005-0000-0000-00002F010000}"/>
    <cellStyle name="20% - Cor4 6 2 2" xfId="4464" xr:uid="{00000000-0005-0000-0000-00002F010000}"/>
    <cellStyle name="20% - Cor4 6 2 2 2" xfId="8864" xr:uid="{00000000-0005-0000-0000-00002F010000}"/>
    <cellStyle name="20% - Cor4 6 2 2 2 2" xfId="17686" xr:uid="{00000000-0005-0000-0000-00002F010000}"/>
    <cellStyle name="20% - Cor4 6 2 2 2 3" xfId="27064" xr:uid="{53B58A3A-37DC-437A-BAC4-3FA62439A5F9}"/>
    <cellStyle name="20% - Cor4 6 2 2 2 4" xfId="41020" xr:uid="{FA6E333A-A4E8-46F1-AB76-77A20FF8CE7D}"/>
    <cellStyle name="20% - Cor4 6 2 2 3" xfId="13333" xr:uid="{00000000-0005-0000-0000-00002F010000}"/>
    <cellStyle name="20% - Cor4 6 2 2 3 2" xfId="30146" xr:uid="{0335C501-9AAE-43CE-8796-AF6B0764F6EE}"/>
    <cellStyle name="20% - Cor4 6 2 2 3 3" xfId="44020" xr:uid="{D0DD949A-1F41-4C0D-8D9A-5038424BE41D}"/>
    <cellStyle name="20% - Cor4 6 2 2 4" xfId="32738" xr:uid="{C64601F1-2FE6-4D8B-BD8A-BE7043B57151}"/>
    <cellStyle name="20% - Cor4 6 2 2 4 2" xfId="46605" xr:uid="{D37DF6A0-06C7-437E-9F4A-F2C7353927EA}"/>
    <cellStyle name="20% - Cor4 6 2 2 5" xfId="22806" xr:uid="{8A8A4FBD-ECE7-49B9-A319-0F9854F6533D}"/>
    <cellStyle name="20% - Cor4 6 2 2 6" xfId="36777" xr:uid="{B8D665C7-45ED-44EF-8A37-8AA17CA458EF}"/>
    <cellStyle name="20% - Cor4 6 2 3" xfId="6975" xr:uid="{00000000-0005-0000-0000-00002F010000}"/>
    <cellStyle name="20% - Cor4 6 2 3 2" xfId="15801" xr:uid="{00000000-0005-0000-0000-00002F010000}"/>
    <cellStyle name="20% - Cor4 6 2 3 3" xfId="25227" xr:uid="{3FE689C7-560E-444A-B9C9-3FBE31AB1846}"/>
    <cellStyle name="20% - Cor4 6 2 3 4" xfId="39179" xr:uid="{B7DEF01D-AEC6-4D37-A236-F0952069A8AC}"/>
    <cellStyle name="20% - Cor4 6 2 4" xfId="11440" xr:uid="{00000000-0005-0000-0000-00002F010000}"/>
    <cellStyle name="20% - Cor4 6 2 4 2" xfId="28958" xr:uid="{B9DBD51F-FAE4-49B1-95D9-863028CEA13D}"/>
    <cellStyle name="20% - Cor4 6 2 4 3" xfId="42839" xr:uid="{A5668528-A94E-4BF4-89B6-37C0F8EF9950}"/>
    <cellStyle name="20% - Cor4 6 2 5" xfId="31560" xr:uid="{145BA3FC-F4ED-4D97-90F6-689783E704FB}"/>
    <cellStyle name="20% - Cor4 6 2 5 2" xfId="45427" xr:uid="{8C112364-E220-475F-9D02-19DAC0A75EE7}"/>
    <cellStyle name="20% - Cor4 6 2 6" xfId="20908" xr:uid="{B981932A-1658-4B1B-B8BA-9749012AFB98}"/>
    <cellStyle name="20% - Cor4 6 2 7" xfId="34942" xr:uid="{E6211FDB-EBAC-42D2-A4F4-15FFAEC5353A}"/>
    <cellStyle name="20% - Cor4 6 3" xfId="4463" xr:uid="{00000000-0005-0000-0000-00002E010000}"/>
    <cellStyle name="20% - Cor4 6 3 2" xfId="8863" xr:uid="{00000000-0005-0000-0000-00002E010000}"/>
    <cellStyle name="20% - Cor4 6 3 2 2" xfId="17685" xr:uid="{00000000-0005-0000-0000-00002E010000}"/>
    <cellStyle name="20% - Cor4 6 3 2 3" xfId="27063" xr:uid="{6549119E-2D82-48A3-B856-965573CFAA00}"/>
    <cellStyle name="20% - Cor4 6 3 2 4" xfId="41019" xr:uid="{5DF47010-82DC-4E7D-AB43-F96056058978}"/>
    <cellStyle name="20% - Cor4 6 3 3" xfId="13332" xr:uid="{00000000-0005-0000-0000-00002E010000}"/>
    <cellStyle name="20% - Cor4 6 3 3 2" xfId="30145" xr:uid="{42521DE8-24DC-4099-908A-067B0792B353}"/>
    <cellStyle name="20% - Cor4 6 3 3 3" xfId="44019" xr:uid="{B36C02CD-6B5E-4073-83D8-87E0B2468778}"/>
    <cellStyle name="20% - Cor4 6 3 4" xfId="32737" xr:uid="{3FCD0EF5-B78E-4E2D-BACC-754940645915}"/>
    <cellStyle name="20% - Cor4 6 3 4 2" xfId="46604" xr:uid="{47BF22D7-5BF1-45D0-AF18-B38BA63C7808}"/>
    <cellStyle name="20% - Cor4 6 3 5" xfId="22805" xr:uid="{E0FFD5AC-10A2-48EC-BE8C-11D4B014EF52}"/>
    <cellStyle name="20% - Cor4 6 3 6" xfId="36776" xr:uid="{90D20253-D93A-4762-BE7D-20D31DD0D382}"/>
    <cellStyle name="20% - Cor4 6 4" xfId="6974" xr:uid="{00000000-0005-0000-0000-00002E010000}"/>
    <cellStyle name="20% - Cor4 6 4 2" xfId="15800" xr:uid="{00000000-0005-0000-0000-00002E010000}"/>
    <cellStyle name="20% - Cor4 6 4 3" xfId="25226" xr:uid="{707E7681-0A9B-450E-8350-E662C483D398}"/>
    <cellStyle name="20% - Cor4 6 4 4" xfId="39178" xr:uid="{8B3ACFFA-2BD0-4076-BA3C-3FE652DDE60B}"/>
    <cellStyle name="20% - Cor4 6 5" xfId="11439" xr:uid="{00000000-0005-0000-0000-00002E010000}"/>
    <cellStyle name="20% - Cor4 6 5 2" xfId="28957" xr:uid="{08C08C07-1D94-4944-9112-B704039C2B03}"/>
    <cellStyle name="20% - Cor4 6 5 3" xfId="42838" xr:uid="{ECB3A8D3-D06F-4947-8361-2F8DDB61CCFA}"/>
    <cellStyle name="20% - Cor4 6 6" xfId="31559" xr:uid="{AC81ED3F-EF2E-4733-9A2A-2D4659D8587D}"/>
    <cellStyle name="20% - Cor4 6 6 2" xfId="45426" xr:uid="{CF378DFE-503F-466A-8BD8-DFA2D79CCB7F}"/>
    <cellStyle name="20% - Cor4 6 7" xfId="20907" xr:uid="{836F24F5-1EBE-416A-AF02-8C1DF4B4ABD6}"/>
    <cellStyle name="20% - Cor4 6 8" xfId="34941" xr:uid="{2F318195-AEA5-4C0C-92F0-4527D7F8CF09}"/>
    <cellStyle name="20% - Cor4 60" xfId="2410" xr:uid="{00000000-0005-0000-0000-000030010000}"/>
    <cellStyle name="20% - Cor4 60 2" xfId="4465" xr:uid="{00000000-0005-0000-0000-000030010000}"/>
    <cellStyle name="20% - Cor4 60 2 2" xfId="8865" xr:uid="{00000000-0005-0000-0000-000030010000}"/>
    <cellStyle name="20% - Cor4 60 2 2 2" xfId="17687" xr:uid="{00000000-0005-0000-0000-000030010000}"/>
    <cellStyle name="20% - Cor4 60 2 2 3" xfId="27065" xr:uid="{298A4F99-18CF-476C-AEB2-D7FD2515E492}"/>
    <cellStyle name="20% - Cor4 60 2 2 4" xfId="41021" xr:uid="{B62AFD19-8FF3-4A99-8CCE-021F3C3A0F47}"/>
    <cellStyle name="20% - Cor4 60 2 3" xfId="13334" xr:uid="{00000000-0005-0000-0000-000030010000}"/>
    <cellStyle name="20% - Cor4 60 2 3 2" xfId="30147" xr:uid="{F9EA51CA-6C8B-421E-9522-9F3D669E7AD9}"/>
    <cellStyle name="20% - Cor4 60 2 3 3" xfId="44021" xr:uid="{46C7E1FC-F040-4145-A919-F2FBAA95906F}"/>
    <cellStyle name="20% - Cor4 60 2 4" xfId="32739" xr:uid="{5DA83F20-01FD-4DF2-A37C-A4B0F968AF89}"/>
    <cellStyle name="20% - Cor4 60 2 4 2" xfId="46606" xr:uid="{C7BB0408-5095-4EB2-8F77-BB8959D4D07C}"/>
    <cellStyle name="20% - Cor4 60 2 5" xfId="22807" xr:uid="{9C4B0493-9F40-472E-81B3-B883B0C2E49A}"/>
    <cellStyle name="20% - Cor4 60 2 6" xfId="36778" xr:uid="{A54FEA58-BB25-4D33-A894-E1077FA290FE}"/>
    <cellStyle name="20% - Cor4 60 3" xfId="6976" xr:uid="{00000000-0005-0000-0000-000030010000}"/>
    <cellStyle name="20% - Cor4 60 3 2" xfId="15802" xr:uid="{00000000-0005-0000-0000-000030010000}"/>
    <cellStyle name="20% - Cor4 60 3 3" xfId="25228" xr:uid="{CCACF066-C2A0-4624-BB56-2483F2A307FB}"/>
    <cellStyle name="20% - Cor4 60 3 4" xfId="39180" xr:uid="{4C1A2259-8D49-4448-A47B-D393441304EE}"/>
    <cellStyle name="20% - Cor4 60 4" xfId="11441" xr:uid="{00000000-0005-0000-0000-000030010000}"/>
    <cellStyle name="20% - Cor4 60 4 2" xfId="28959" xr:uid="{DC31CB93-B0AA-46A7-990A-C9C59FD6A6EC}"/>
    <cellStyle name="20% - Cor4 60 4 3" xfId="42840" xr:uid="{713A31C3-2D78-4C7A-8460-06F60C011BB2}"/>
    <cellStyle name="20% - Cor4 60 5" xfId="31561" xr:uid="{D168DF33-15F3-4C14-9CCD-A1EA5BF444BB}"/>
    <cellStyle name="20% - Cor4 60 5 2" xfId="45428" xr:uid="{50DDA47E-4911-4E08-9679-E34A5E62034C}"/>
    <cellStyle name="20% - Cor4 60 6" xfId="20909" xr:uid="{C435B27D-88B1-46A4-B4A1-BCE89306C586}"/>
    <cellStyle name="20% - Cor4 60 7" xfId="34943" xr:uid="{73F9ADC5-F537-4660-AB1E-FC21E6946F4E}"/>
    <cellStyle name="20% - Cor4 61" xfId="2411" xr:uid="{00000000-0005-0000-0000-000031010000}"/>
    <cellStyle name="20% - Cor4 61 2" xfId="4466" xr:uid="{00000000-0005-0000-0000-000031010000}"/>
    <cellStyle name="20% - Cor4 61 2 2" xfId="8866" xr:uid="{00000000-0005-0000-0000-000031010000}"/>
    <cellStyle name="20% - Cor4 61 2 2 2" xfId="17688" xr:uid="{00000000-0005-0000-0000-000031010000}"/>
    <cellStyle name="20% - Cor4 61 2 2 3" xfId="27066" xr:uid="{20681E81-406E-4791-98D3-502F3F1C4AB7}"/>
    <cellStyle name="20% - Cor4 61 2 2 4" xfId="41022" xr:uid="{488605D7-7915-4619-86DF-45DAE53EE77E}"/>
    <cellStyle name="20% - Cor4 61 2 3" xfId="13335" xr:uid="{00000000-0005-0000-0000-000031010000}"/>
    <cellStyle name="20% - Cor4 61 2 3 2" xfId="30148" xr:uid="{69EEF99E-E489-4632-B6B7-865C1FC6F4ED}"/>
    <cellStyle name="20% - Cor4 61 2 3 3" xfId="44022" xr:uid="{B9E1B98F-D1E3-46B9-990F-99371D8D7BA6}"/>
    <cellStyle name="20% - Cor4 61 2 4" xfId="32740" xr:uid="{1F4DCC07-E9A5-4873-8E78-86EF9AC9192A}"/>
    <cellStyle name="20% - Cor4 61 2 4 2" xfId="46607" xr:uid="{1474C9C1-5C10-499E-B8C1-9A9E4A6CA42C}"/>
    <cellStyle name="20% - Cor4 61 2 5" xfId="22808" xr:uid="{F740AACD-450D-4F0B-A0E1-7B5E326DC899}"/>
    <cellStyle name="20% - Cor4 61 2 6" xfId="36779" xr:uid="{5B754F65-9490-4C08-82BE-E26D2DE21368}"/>
    <cellStyle name="20% - Cor4 61 3" xfId="6977" xr:uid="{00000000-0005-0000-0000-000031010000}"/>
    <cellStyle name="20% - Cor4 61 3 2" xfId="15803" xr:uid="{00000000-0005-0000-0000-000031010000}"/>
    <cellStyle name="20% - Cor4 61 3 3" xfId="25229" xr:uid="{04471215-DCB4-454A-A68E-F5CFEFF313BE}"/>
    <cellStyle name="20% - Cor4 61 3 4" xfId="39181" xr:uid="{95D1E3D4-B30C-49CD-8313-C4880544B95F}"/>
    <cellStyle name="20% - Cor4 61 4" xfId="11442" xr:uid="{00000000-0005-0000-0000-000031010000}"/>
    <cellStyle name="20% - Cor4 61 4 2" xfId="28960" xr:uid="{86E16AB8-BC00-4637-AFDA-284C7571C6B8}"/>
    <cellStyle name="20% - Cor4 61 4 3" xfId="42841" xr:uid="{66E145C8-7E68-4002-A901-1B9E56047C53}"/>
    <cellStyle name="20% - Cor4 61 5" xfId="31562" xr:uid="{E530885C-5450-4D4C-A12D-E773E940D559}"/>
    <cellStyle name="20% - Cor4 61 5 2" xfId="45429" xr:uid="{7DCE678A-8567-4E49-99C8-7ED024DFD3DA}"/>
    <cellStyle name="20% - Cor4 61 6" xfId="20910" xr:uid="{04234B77-F132-4C89-B564-79E0A082BB8C}"/>
    <cellStyle name="20% - Cor4 61 7" xfId="34944" xr:uid="{7E7EABCC-41AA-4BBD-9ECB-06E25F387821}"/>
    <cellStyle name="20% - Cor4 62" xfId="2412" xr:uid="{00000000-0005-0000-0000-000032010000}"/>
    <cellStyle name="20% - Cor4 62 2" xfId="4467" xr:uid="{00000000-0005-0000-0000-000032010000}"/>
    <cellStyle name="20% - Cor4 62 2 2" xfId="8867" xr:uid="{00000000-0005-0000-0000-000032010000}"/>
    <cellStyle name="20% - Cor4 62 2 2 2" xfId="17689" xr:uid="{00000000-0005-0000-0000-000032010000}"/>
    <cellStyle name="20% - Cor4 62 2 2 3" xfId="27067" xr:uid="{612FB96E-0E87-4788-A5FA-B63487A2DD2D}"/>
    <cellStyle name="20% - Cor4 62 2 2 4" xfId="41023" xr:uid="{5D6BCD5C-8092-4B40-A635-2129EC4FD8ED}"/>
    <cellStyle name="20% - Cor4 62 2 3" xfId="13336" xr:uid="{00000000-0005-0000-0000-000032010000}"/>
    <cellStyle name="20% - Cor4 62 2 3 2" xfId="30149" xr:uid="{9FF2E80C-C75E-4908-B2B3-330E8E3DE67A}"/>
    <cellStyle name="20% - Cor4 62 2 3 3" xfId="44023" xr:uid="{195E7A57-7CA3-4BA2-BF94-3230C4DC6CB7}"/>
    <cellStyle name="20% - Cor4 62 2 4" xfId="32741" xr:uid="{9DEBB5A8-F4EB-4162-933B-6DBE0970BFA0}"/>
    <cellStyle name="20% - Cor4 62 2 4 2" xfId="46608" xr:uid="{3CEBAE74-4779-4AC1-BA58-BDB0681C541F}"/>
    <cellStyle name="20% - Cor4 62 2 5" xfId="22809" xr:uid="{91995351-858A-46E7-AE3A-E23AB2BC5D38}"/>
    <cellStyle name="20% - Cor4 62 2 6" xfId="36780" xr:uid="{B215E1B5-6F2B-49BD-9781-7E8423ED93A7}"/>
    <cellStyle name="20% - Cor4 62 3" xfId="6978" xr:uid="{00000000-0005-0000-0000-000032010000}"/>
    <cellStyle name="20% - Cor4 62 3 2" xfId="15804" xr:uid="{00000000-0005-0000-0000-000032010000}"/>
    <cellStyle name="20% - Cor4 62 3 3" xfId="25230" xr:uid="{1467DA6C-7F7E-4ECE-93D8-1BFB5329F8CB}"/>
    <cellStyle name="20% - Cor4 62 3 4" xfId="39182" xr:uid="{750B0B6E-1EA8-4D5C-9877-6F2CD641CD33}"/>
    <cellStyle name="20% - Cor4 62 4" xfId="11443" xr:uid="{00000000-0005-0000-0000-000032010000}"/>
    <cellStyle name="20% - Cor4 62 4 2" xfId="28961" xr:uid="{C0E8C5A2-35A1-47FA-8A75-3809A8291E08}"/>
    <cellStyle name="20% - Cor4 62 4 3" xfId="42842" xr:uid="{6EA4A99F-54CF-4C27-9C9D-4CB330DC3CBC}"/>
    <cellStyle name="20% - Cor4 62 5" xfId="31563" xr:uid="{9E22BACD-2D3D-4B6A-A3EF-1CCA40909B7E}"/>
    <cellStyle name="20% - Cor4 62 5 2" xfId="45430" xr:uid="{75078591-C214-4FDE-BED3-3ACC133C70B8}"/>
    <cellStyle name="20% - Cor4 62 6" xfId="20911" xr:uid="{5C1DCD62-5B28-4BC3-A6A8-65613480E359}"/>
    <cellStyle name="20% - Cor4 62 7" xfId="34945" xr:uid="{13092F9C-7251-42DD-9808-115A65B3CAD8}"/>
    <cellStyle name="20% - Cor4 63" xfId="2413" xr:uid="{00000000-0005-0000-0000-000033010000}"/>
    <cellStyle name="20% - Cor4 63 2" xfId="4468" xr:uid="{00000000-0005-0000-0000-000033010000}"/>
    <cellStyle name="20% - Cor4 63 2 2" xfId="8868" xr:uid="{00000000-0005-0000-0000-000033010000}"/>
    <cellStyle name="20% - Cor4 63 2 2 2" xfId="17690" xr:uid="{00000000-0005-0000-0000-000033010000}"/>
    <cellStyle name="20% - Cor4 63 2 2 3" xfId="27068" xr:uid="{87B8052E-D032-4182-887F-09882420C589}"/>
    <cellStyle name="20% - Cor4 63 2 2 4" xfId="41024" xr:uid="{BEC85C15-A8D4-45B6-8901-AE6FAEFAE995}"/>
    <cellStyle name="20% - Cor4 63 2 3" xfId="13337" xr:uid="{00000000-0005-0000-0000-000033010000}"/>
    <cellStyle name="20% - Cor4 63 2 3 2" xfId="30150" xr:uid="{B9D0063C-D132-4216-A89E-7B6BA58D3694}"/>
    <cellStyle name="20% - Cor4 63 2 3 3" xfId="44024" xr:uid="{65D1B67E-932C-4608-81C9-D4DA03996982}"/>
    <cellStyle name="20% - Cor4 63 2 4" xfId="32742" xr:uid="{4D8E0D6A-2CC9-45D9-876D-C121A46074AF}"/>
    <cellStyle name="20% - Cor4 63 2 4 2" xfId="46609" xr:uid="{268A42D8-9CA2-44E7-A2DB-F287255ACCEB}"/>
    <cellStyle name="20% - Cor4 63 2 5" xfId="22810" xr:uid="{C2F49ED0-EE84-4F3A-A9DD-881CC80A326A}"/>
    <cellStyle name="20% - Cor4 63 2 6" xfId="36781" xr:uid="{57298BD3-2B4E-43DE-B707-7F310431D5FE}"/>
    <cellStyle name="20% - Cor4 63 3" xfId="6979" xr:uid="{00000000-0005-0000-0000-000033010000}"/>
    <cellStyle name="20% - Cor4 63 3 2" xfId="15805" xr:uid="{00000000-0005-0000-0000-000033010000}"/>
    <cellStyle name="20% - Cor4 63 3 3" xfId="25231" xr:uid="{E1896373-B213-4840-B492-6499C027FE62}"/>
    <cellStyle name="20% - Cor4 63 3 4" xfId="39183" xr:uid="{38DC5F47-B18E-471B-BCA1-6F6074201999}"/>
    <cellStyle name="20% - Cor4 63 4" xfId="11444" xr:uid="{00000000-0005-0000-0000-000033010000}"/>
    <cellStyle name="20% - Cor4 63 4 2" xfId="28962" xr:uid="{3D52E20F-DAB7-4095-A838-19D67505CBCB}"/>
    <cellStyle name="20% - Cor4 63 4 3" xfId="42843" xr:uid="{2B4F5652-7A1D-443E-8B5B-0314F0039DE7}"/>
    <cellStyle name="20% - Cor4 63 5" xfId="31564" xr:uid="{052C19DF-B703-439F-9F09-95D18D8F83AC}"/>
    <cellStyle name="20% - Cor4 63 5 2" xfId="45431" xr:uid="{9828F2E3-05C1-48E5-B165-002F6134355B}"/>
    <cellStyle name="20% - Cor4 63 6" xfId="20912" xr:uid="{5A4F7817-D114-46FC-8500-D54692E81B46}"/>
    <cellStyle name="20% - Cor4 63 7" xfId="34946" xr:uid="{7DF6460D-AA98-407F-869C-6F8A478EFE4F}"/>
    <cellStyle name="20% - Cor4 64" xfId="2414" xr:uid="{00000000-0005-0000-0000-000034010000}"/>
    <cellStyle name="20% - Cor4 64 2" xfId="4469" xr:uid="{00000000-0005-0000-0000-000034010000}"/>
    <cellStyle name="20% - Cor4 64 2 2" xfId="8869" xr:uid="{00000000-0005-0000-0000-000034010000}"/>
    <cellStyle name="20% - Cor4 64 2 2 2" xfId="17691" xr:uid="{00000000-0005-0000-0000-000034010000}"/>
    <cellStyle name="20% - Cor4 64 2 2 3" xfId="27069" xr:uid="{7D58DF26-2C60-41A9-93B5-DC348A92DB24}"/>
    <cellStyle name="20% - Cor4 64 2 2 4" xfId="41025" xr:uid="{985255C1-11CE-4110-A446-CE1200AF1231}"/>
    <cellStyle name="20% - Cor4 64 2 3" xfId="13338" xr:uid="{00000000-0005-0000-0000-000034010000}"/>
    <cellStyle name="20% - Cor4 64 2 3 2" xfId="30151" xr:uid="{E3FAC151-A4EB-414B-8787-57A054D1DCD7}"/>
    <cellStyle name="20% - Cor4 64 2 3 3" xfId="44025" xr:uid="{E78167FF-9F0B-47B9-BC88-F95DC57E1CE7}"/>
    <cellStyle name="20% - Cor4 64 2 4" xfId="32743" xr:uid="{F647DE60-B390-486A-9653-16B25C0E9B26}"/>
    <cellStyle name="20% - Cor4 64 2 4 2" xfId="46610" xr:uid="{085D29A4-FF01-406C-B09D-615A66857B06}"/>
    <cellStyle name="20% - Cor4 64 2 5" xfId="22811" xr:uid="{00439BB7-22C7-4AF7-9EC9-8DC82CF75D2C}"/>
    <cellStyle name="20% - Cor4 64 2 6" xfId="36782" xr:uid="{EDA5A27A-955D-4F07-AA2E-59923FBF2525}"/>
    <cellStyle name="20% - Cor4 64 3" xfId="6980" xr:uid="{00000000-0005-0000-0000-000034010000}"/>
    <cellStyle name="20% - Cor4 64 3 2" xfId="15806" xr:uid="{00000000-0005-0000-0000-000034010000}"/>
    <cellStyle name="20% - Cor4 64 3 3" xfId="25232" xr:uid="{423C79DF-7D75-40E6-84AE-34809A521421}"/>
    <cellStyle name="20% - Cor4 64 3 4" xfId="39184" xr:uid="{1464035A-19A5-415D-8935-82A21B4B7D92}"/>
    <cellStyle name="20% - Cor4 64 4" xfId="11445" xr:uid="{00000000-0005-0000-0000-000034010000}"/>
    <cellStyle name="20% - Cor4 64 4 2" xfId="28963" xr:uid="{9378709C-3152-4738-8EED-4C0F8908E6D3}"/>
    <cellStyle name="20% - Cor4 64 4 3" xfId="42844" xr:uid="{68B01CF0-87AA-42B1-9EE3-4FC89AEF4516}"/>
    <cellStyle name="20% - Cor4 64 5" xfId="31565" xr:uid="{6027236A-8A70-45E0-976C-EEE2F52F4CD5}"/>
    <cellStyle name="20% - Cor4 64 5 2" xfId="45432" xr:uid="{3CD68DAE-C0DA-43E6-A9ED-A89811848556}"/>
    <cellStyle name="20% - Cor4 64 6" xfId="20913" xr:uid="{8A5D4A82-92E2-4954-92CA-180611CCEE2A}"/>
    <cellStyle name="20% - Cor4 64 7" xfId="34947" xr:uid="{DB84AE51-6617-4D03-89E8-C2857F6F057B}"/>
    <cellStyle name="20% - Cor4 65" xfId="2415" xr:uid="{00000000-0005-0000-0000-000035010000}"/>
    <cellStyle name="20% - Cor4 65 2" xfId="4470" xr:uid="{00000000-0005-0000-0000-000035010000}"/>
    <cellStyle name="20% - Cor4 65 2 2" xfId="8870" xr:uid="{00000000-0005-0000-0000-000035010000}"/>
    <cellStyle name="20% - Cor4 65 2 2 2" xfId="17692" xr:uid="{00000000-0005-0000-0000-000035010000}"/>
    <cellStyle name="20% - Cor4 65 2 2 3" xfId="27070" xr:uid="{AE0358E2-BCC5-4189-868B-33CFBD8055FD}"/>
    <cellStyle name="20% - Cor4 65 2 2 4" xfId="41026" xr:uid="{0900F2AF-2E0F-4A35-98C1-60312052A1EF}"/>
    <cellStyle name="20% - Cor4 65 2 3" xfId="13339" xr:uid="{00000000-0005-0000-0000-000035010000}"/>
    <cellStyle name="20% - Cor4 65 2 3 2" xfId="30152" xr:uid="{37EB92FA-E9DB-4A36-8375-877C5F88D04A}"/>
    <cellStyle name="20% - Cor4 65 2 3 3" xfId="44026" xr:uid="{4BD81833-1394-4080-94EC-D64FEB1359FA}"/>
    <cellStyle name="20% - Cor4 65 2 4" xfId="32744" xr:uid="{00228FC2-0C5F-4C73-A072-571ADFCCA012}"/>
    <cellStyle name="20% - Cor4 65 2 4 2" xfId="46611" xr:uid="{16CE9FC9-3AC1-4032-928F-AAFDF10C33B3}"/>
    <cellStyle name="20% - Cor4 65 2 5" xfId="22812" xr:uid="{1E690504-2439-481B-B38F-E235A07F034F}"/>
    <cellStyle name="20% - Cor4 65 2 6" xfId="36783" xr:uid="{606C01E0-CFD8-4BFC-9BD5-D2E36AE070FB}"/>
    <cellStyle name="20% - Cor4 65 3" xfId="6981" xr:uid="{00000000-0005-0000-0000-000035010000}"/>
    <cellStyle name="20% - Cor4 65 3 2" xfId="15807" xr:uid="{00000000-0005-0000-0000-000035010000}"/>
    <cellStyle name="20% - Cor4 65 3 3" xfId="25233" xr:uid="{991478A3-A625-406F-9BA9-3B0D95E85B8E}"/>
    <cellStyle name="20% - Cor4 65 3 4" xfId="39185" xr:uid="{D2F02906-24E9-465B-84A3-C882D540D956}"/>
    <cellStyle name="20% - Cor4 65 4" xfId="11446" xr:uid="{00000000-0005-0000-0000-000035010000}"/>
    <cellStyle name="20% - Cor4 65 4 2" xfId="28964" xr:uid="{3B843C37-5388-4319-8141-9E70A0FC66F8}"/>
    <cellStyle name="20% - Cor4 65 4 3" xfId="42845" xr:uid="{B3D6C7A6-68FA-450B-AC65-45DC0FB50DC6}"/>
    <cellStyle name="20% - Cor4 65 5" xfId="31566" xr:uid="{B0A65719-B95B-418B-A3E7-E83A7AEDEDEB}"/>
    <cellStyle name="20% - Cor4 65 5 2" xfId="45433" xr:uid="{1B6E0B14-0580-4BB7-B891-9754677C23FC}"/>
    <cellStyle name="20% - Cor4 65 6" xfId="20914" xr:uid="{DE4DBB49-9CEB-45EB-9F34-0FBAA42646A2}"/>
    <cellStyle name="20% - Cor4 65 7" xfId="34948" xr:uid="{36825633-82D9-4686-94EC-135B817BA143}"/>
    <cellStyle name="20% - Cor4 66" xfId="2416" xr:uid="{00000000-0005-0000-0000-000036010000}"/>
    <cellStyle name="20% - Cor4 66 2" xfId="4471" xr:uid="{00000000-0005-0000-0000-000036010000}"/>
    <cellStyle name="20% - Cor4 66 2 2" xfId="8871" xr:uid="{00000000-0005-0000-0000-000036010000}"/>
    <cellStyle name="20% - Cor4 66 2 2 2" xfId="17693" xr:uid="{00000000-0005-0000-0000-000036010000}"/>
    <cellStyle name="20% - Cor4 66 2 2 3" xfId="27071" xr:uid="{0965C788-93A1-4178-BD0B-E7F151E9E8D2}"/>
    <cellStyle name="20% - Cor4 66 2 2 4" xfId="41027" xr:uid="{E87AFA3F-0C58-41C4-A60E-1522E2A03494}"/>
    <cellStyle name="20% - Cor4 66 2 3" xfId="13340" xr:uid="{00000000-0005-0000-0000-000036010000}"/>
    <cellStyle name="20% - Cor4 66 2 3 2" xfId="30153" xr:uid="{821D4FC9-B153-4064-8D21-7B6AC84BF669}"/>
    <cellStyle name="20% - Cor4 66 2 3 3" xfId="44027" xr:uid="{EE376B90-7E86-4282-8E0C-43829FB15CD6}"/>
    <cellStyle name="20% - Cor4 66 2 4" xfId="32745" xr:uid="{BC736BF3-1DEB-4DD1-BAD9-791F3AA45CC8}"/>
    <cellStyle name="20% - Cor4 66 2 4 2" xfId="46612" xr:uid="{949BC863-574A-4390-BD11-F6248ED295F0}"/>
    <cellStyle name="20% - Cor4 66 2 5" xfId="22813" xr:uid="{E095CDA3-FFB6-4B7C-8969-9AC5E30A6FF5}"/>
    <cellStyle name="20% - Cor4 66 2 6" xfId="36784" xr:uid="{10A1F20E-190A-4EB5-B3F6-7B1DBFAE535A}"/>
    <cellStyle name="20% - Cor4 66 3" xfId="6982" xr:uid="{00000000-0005-0000-0000-000036010000}"/>
    <cellStyle name="20% - Cor4 66 3 2" xfId="15808" xr:uid="{00000000-0005-0000-0000-000036010000}"/>
    <cellStyle name="20% - Cor4 66 3 3" xfId="25234" xr:uid="{01BBD3FD-D07D-4403-A050-F7E511104511}"/>
    <cellStyle name="20% - Cor4 66 3 4" xfId="39186" xr:uid="{338BC379-E137-48A0-B536-4DDF00D3C9CF}"/>
    <cellStyle name="20% - Cor4 66 4" xfId="11447" xr:uid="{00000000-0005-0000-0000-000036010000}"/>
    <cellStyle name="20% - Cor4 66 4 2" xfId="28965" xr:uid="{9E3722BB-CD64-43D0-8B04-04494ACF170F}"/>
    <cellStyle name="20% - Cor4 66 4 3" xfId="42846" xr:uid="{005E556E-49D4-41D0-A0F6-E13AC4DFB216}"/>
    <cellStyle name="20% - Cor4 66 5" xfId="31567" xr:uid="{FFBF4063-07E6-49D5-A597-802C031EC915}"/>
    <cellStyle name="20% - Cor4 66 5 2" xfId="45434" xr:uid="{7E1EEE07-0E55-4484-BC2E-1AAEE0E807D8}"/>
    <cellStyle name="20% - Cor4 66 6" xfId="20915" xr:uid="{B8EA34CC-760B-4192-AB78-F487A2982EB2}"/>
    <cellStyle name="20% - Cor4 66 7" xfId="34949" xr:uid="{AAC1A7DC-F31D-427A-BF5A-CBF20B8FE7DE}"/>
    <cellStyle name="20% - Cor4 67" xfId="2417" xr:uid="{00000000-0005-0000-0000-000037010000}"/>
    <cellStyle name="20% - Cor4 67 2" xfId="4472" xr:uid="{00000000-0005-0000-0000-000037010000}"/>
    <cellStyle name="20% - Cor4 67 2 2" xfId="8872" xr:uid="{00000000-0005-0000-0000-000037010000}"/>
    <cellStyle name="20% - Cor4 67 2 2 2" xfId="17694" xr:uid="{00000000-0005-0000-0000-000037010000}"/>
    <cellStyle name="20% - Cor4 67 2 2 3" xfId="27072" xr:uid="{B3B72B77-8C34-4F5F-AE8B-E4B7D8738A72}"/>
    <cellStyle name="20% - Cor4 67 2 2 4" xfId="41028" xr:uid="{A52812DC-41D9-4E35-B59C-2E5952D48100}"/>
    <cellStyle name="20% - Cor4 67 2 3" xfId="13341" xr:uid="{00000000-0005-0000-0000-000037010000}"/>
    <cellStyle name="20% - Cor4 67 2 3 2" xfId="30154" xr:uid="{0EB2D36C-3443-4771-8221-3EB808AEA014}"/>
    <cellStyle name="20% - Cor4 67 2 3 3" xfId="44028" xr:uid="{7ADD74B4-58A1-465C-9716-EC2941B4EB70}"/>
    <cellStyle name="20% - Cor4 67 2 4" xfId="32746" xr:uid="{FD62F57B-8D5D-464C-9826-0CB188594BCF}"/>
    <cellStyle name="20% - Cor4 67 2 4 2" xfId="46613" xr:uid="{2B6C3BEF-AD04-4C03-83CB-9E9A48C1AFE7}"/>
    <cellStyle name="20% - Cor4 67 2 5" xfId="22814" xr:uid="{5F67E1D1-3788-42E2-88EC-6CA374996332}"/>
    <cellStyle name="20% - Cor4 67 2 6" xfId="36785" xr:uid="{EF98ADA9-865C-4112-9A05-1AD01B20523F}"/>
    <cellStyle name="20% - Cor4 67 3" xfId="6983" xr:uid="{00000000-0005-0000-0000-000037010000}"/>
    <cellStyle name="20% - Cor4 67 3 2" xfId="15809" xr:uid="{00000000-0005-0000-0000-000037010000}"/>
    <cellStyle name="20% - Cor4 67 3 3" xfId="25235" xr:uid="{3DCA08C0-C06F-4990-B8CE-68AD6D17FE29}"/>
    <cellStyle name="20% - Cor4 67 3 4" xfId="39187" xr:uid="{51811C8D-FF6C-422F-A51F-FADC02E04F24}"/>
    <cellStyle name="20% - Cor4 67 4" xfId="11448" xr:uid="{00000000-0005-0000-0000-000037010000}"/>
    <cellStyle name="20% - Cor4 67 4 2" xfId="28966" xr:uid="{550B09DC-7D55-4C2A-B978-367451142EBB}"/>
    <cellStyle name="20% - Cor4 67 4 3" xfId="42847" xr:uid="{17AE85A1-D038-4EA6-8BE7-4BE23C09AE21}"/>
    <cellStyle name="20% - Cor4 67 5" xfId="31568" xr:uid="{59102D92-C7D6-41DD-A2D1-03F76AD751F5}"/>
    <cellStyle name="20% - Cor4 67 5 2" xfId="45435" xr:uid="{711307E5-6734-4B72-81A1-D9AD834B390E}"/>
    <cellStyle name="20% - Cor4 67 6" xfId="20916" xr:uid="{1946EA25-C2ED-4BAD-B68C-4AEB630A485F}"/>
    <cellStyle name="20% - Cor4 67 7" xfId="34950" xr:uid="{8F047DE2-7FA9-46DF-A75C-1266A6E3EB33}"/>
    <cellStyle name="20% - Cor4 68" xfId="2418" xr:uid="{00000000-0005-0000-0000-000038010000}"/>
    <cellStyle name="20% - Cor4 68 2" xfId="4473" xr:uid="{00000000-0005-0000-0000-000038010000}"/>
    <cellStyle name="20% - Cor4 68 2 2" xfId="8873" xr:uid="{00000000-0005-0000-0000-000038010000}"/>
    <cellStyle name="20% - Cor4 68 2 2 2" xfId="17695" xr:uid="{00000000-0005-0000-0000-000038010000}"/>
    <cellStyle name="20% - Cor4 68 2 2 3" xfId="27073" xr:uid="{FC7E1E65-4D86-465B-92B8-9D34C743D620}"/>
    <cellStyle name="20% - Cor4 68 2 2 4" xfId="41029" xr:uid="{595CEBED-0CD3-431F-992C-675BE3C14718}"/>
    <cellStyle name="20% - Cor4 68 2 3" xfId="13342" xr:uid="{00000000-0005-0000-0000-000038010000}"/>
    <cellStyle name="20% - Cor4 68 2 3 2" xfId="30155" xr:uid="{EB06B136-C2CA-42B0-A06B-1B468E3677F6}"/>
    <cellStyle name="20% - Cor4 68 2 3 3" xfId="44029" xr:uid="{F2E0E15B-7E6A-45DE-A192-8C85A3B20C69}"/>
    <cellStyle name="20% - Cor4 68 2 4" xfId="32747" xr:uid="{1B539E27-D56C-42E4-A072-A5B54CBE5710}"/>
    <cellStyle name="20% - Cor4 68 2 4 2" xfId="46614" xr:uid="{D6D93FCA-7F4C-4C01-8BCD-252614A2D675}"/>
    <cellStyle name="20% - Cor4 68 2 5" xfId="22815" xr:uid="{4439B914-515A-4E20-9D0B-70AFCEBAB53D}"/>
    <cellStyle name="20% - Cor4 68 2 6" xfId="36786" xr:uid="{C88B5267-7573-43C0-B0BC-1DFB341DE272}"/>
    <cellStyle name="20% - Cor4 68 3" xfId="6984" xr:uid="{00000000-0005-0000-0000-000038010000}"/>
    <cellStyle name="20% - Cor4 68 3 2" xfId="15810" xr:uid="{00000000-0005-0000-0000-000038010000}"/>
    <cellStyle name="20% - Cor4 68 3 3" xfId="25236" xr:uid="{AFB5F9D9-C0DC-444B-A122-4BE23BB2387E}"/>
    <cellStyle name="20% - Cor4 68 3 4" xfId="39188" xr:uid="{500BB53F-72C0-4CD1-9C34-E01573451751}"/>
    <cellStyle name="20% - Cor4 68 4" xfId="11449" xr:uid="{00000000-0005-0000-0000-000038010000}"/>
    <cellStyle name="20% - Cor4 68 4 2" xfId="28967" xr:uid="{9E1E9BA8-AD20-4ADF-B731-14F646644985}"/>
    <cellStyle name="20% - Cor4 68 4 3" xfId="42848" xr:uid="{66FCEB74-BCCD-4F38-A1E6-A77A42347E05}"/>
    <cellStyle name="20% - Cor4 68 5" xfId="31569" xr:uid="{A7C6C9CC-A4D0-4657-A3D1-7B4612D73D6F}"/>
    <cellStyle name="20% - Cor4 68 5 2" xfId="45436" xr:uid="{650B3677-9217-4D55-A612-4295E6602FA3}"/>
    <cellStyle name="20% - Cor4 68 6" xfId="20917" xr:uid="{02058725-CDD5-492F-8662-5B529A580DED}"/>
    <cellStyle name="20% - Cor4 68 7" xfId="34951" xr:uid="{172B9B2B-1877-4D0A-B432-3C5BC9049147}"/>
    <cellStyle name="20% - Cor4 69" xfId="2419" xr:uid="{00000000-0005-0000-0000-000039010000}"/>
    <cellStyle name="20% - Cor4 69 2" xfId="4474" xr:uid="{00000000-0005-0000-0000-000039010000}"/>
    <cellStyle name="20% - Cor4 69 2 2" xfId="8874" xr:uid="{00000000-0005-0000-0000-000039010000}"/>
    <cellStyle name="20% - Cor4 69 2 2 2" xfId="17696" xr:uid="{00000000-0005-0000-0000-000039010000}"/>
    <cellStyle name="20% - Cor4 69 2 2 3" xfId="27074" xr:uid="{91DD9CCC-E0BE-406A-B58D-DE9D62D3371C}"/>
    <cellStyle name="20% - Cor4 69 2 2 4" xfId="41030" xr:uid="{A94135F0-DFB6-4701-ADAE-148677785DA4}"/>
    <cellStyle name="20% - Cor4 69 2 3" xfId="13343" xr:uid="{00000000-0005-0000-0000-000039010000}"/>
    <cellStyle name="20% - Cor4 69 2 3 2" xfId="30156" xr:uid="{51C8D91B-EB8F-4972-B816-DE80000E000C}"/>
    <cellStyle name="20% - Cor4 69 2 3 3" xfId="44030" xr:uid="{9CA40BC9-1EF7-4779-9190-66254EF29569}"/>
    <cellStyle name="20% - Cor4 69 2 4" xfId="32748" xr:uid="{A4AF7681-76FA-4556-AB5B-BAFE0E54D18E}"/>
    <cellStyle name="20% - Cor4 69 2 4 2" xfId="46615" xr:uid="{8F1B16C3-7A56-400C-AD62-BB612038ACA6}"/>
    <cellStyle name="20% - Cor4 69 2 5" xfId="22816" xr:uid="{7E6B9932-007F-4FB0-8F47-2C75F1EF1BCD}"/>
    <cellStyle name="20% - Cor4 69 2 6" xfId="36787" xr:uid="{39FD8BAB-8419-4973-A96D-6EAB653AB47C}"/>
    <cellStyle name="20% - Cor4 69 3" xfId="6985" xr:uid="{00000000-0005-0000-0000-000039010000}"/>
    <cellStyle name="20% - Cor4 69 3 2" xfId="15811" xr:uid="{00000000-0005-0000-0000-000039010000}"/>
    <cellStyle name="20% - Cor4 69 3 3" xfId="25237" xr:uid="{05B3A5AF-3AFF-4321-A54C-AA9610F73FFA}"/>
    <cellStyle name="20% - Cor4 69 3 4" xfId="39189" xr:uid="{2455D7AB-C716-4281-8D74-90EB0A4443FA}"/>
    <cellStyle name="20% - Cor4 69 4" xfId="11450" xr:uid="{00000000-0005-0000-0000-000039010000}"/>
    <cellStyle name="20% - Cor4 69 4 2" xfId="28968" xr:uid="{62EFA588-9FAC-4BF4-89A8-0CD690323E85}"/>
    <cellStyle name="20% - Cor4 69 4 3" xfId="42849" xr:uid="{4717E4E0-2DF9-46C9-A291-276522910C6B}"/>
    <cellStyle name="20% - Cor4 69 5" xfId="31570" xr:uid="{62CC0402-40A0-4761-B717-5742A6D831DD}"/>
    <cellStyle name="20% - Cor4 69 5 2" xfId="45437" xr:uid="{23BB436C-87F1-4BB1-A676-A10C2FA0918D}"/>
    <cellStyle name="20% - Cor4 69 6" xfId="20918" xr:uid="{8BF0DE36-263E-49E9-AF50-5A441944AB9B}"/>
    <cellStyle name="20% - Cor4 69 7" xfId="34952" xr:uid="{984C9361-8289-4C1D-B3F1-98753F100623}"/>
    <cellStyle name="20% - Cor4 7" xfId="2420" xr:uid="{00000000-0005-0000-0000-00003A010000}"/>
    <cellStyle name="20% - Cor4 7 2" xfId="2421" xr:uid="{00000000-0005-0000-0000-00003B010000}"/>
    <cellStyle name="20% - Cor4 7 2 2" xfId="4476" xr:uid="{00000000-0005-0000-0000-00003B010000}"/>
    <cellStyle name="20% - Cor4 7 2 2 2" xfId="8876" xr:uid="{00000000-0005-0000-0000-00003B010000}"/>
    <cellStyle name="20% - Cor4 7 2 2 2 2" xfId="17698" xr:uid="{00000000-0005-0000-0000-00003B010000}"/>
    <cellStyle name="20% - Cor4 7 2 2 2 3" xfId="27076" xr:uid="{BBA2659B-D157-45FF-BFA9-BC20E831C1A1}"/>
    <cellStyle name="20% - Cor4 7 2 2 2 4" xfId="41032" xr:uid="{21543F00-E347-4A37-B264-E2E64BF4160B}"/>
    <cellStyle name="20% - Cor4 7 2 2 3" xfId="13345" xr:uid="{00000000-0005-0000-0000-00003B010000}"/>
    <cellStyle name="20% - Cor4 7 2 2 3 2" xfId="30158" xr:uid="{DA59BFAF-9694-4A1A-9C00-9F2345F0D5A7}"/>
    <cellStyle name="20% - Cor4 7 2 2 3 3" xfId="44032" xr:uid="{645872B9-5887-4CEE-8F1F-5E6E3400E556}"/>
    <cellStyle name="20% - Cor4 7 2 2 4" xfId="32750" xr:uid="{31BF2499-4012-4267-9443-D517F2D752CD}"/>
    <cellStyle name="20% - Cor4 7 2 2 4 2" xfId="46617" xr:uid="{6C4B444D-3224-4A39-9F64-ADE82AAFEFC9}"/>
    <cellStyle name="20% - Cor4 7 2 2 5" xfId="22818" xr:uid="{7604EE0F-0386-4391-A3A4-56A5B6DA64C6}"/>
    <cellStyle name="20% - Cor4 7 2 2 6" xfId="36789" xr:uid="{C84280A5-8F08-4C8A-871D-D4B5446D8389}"/>
    <cellStyle name="20% - Cor4 7 2 3" xfId="6987" xr:uid="{00000000-0005-0000-0000-00003B010000}"/>
    <cellStyle name="20% - Cor4 7 2 3 2" xfId="15813" xr:uid="{00000000-0005-0000-0000-00003B010000}"/>
    <cellStyle name="20% - Cor4 7 2 3 3" xfId="25239" xr:uid="{D107473F-678E-4A4C-933D-74DB87ACBC64}"/>
    <cellStyle name="20% - Cor4 7 2 3 4" xfId="39191" xr:uid="{4B282AD9-C7E0-4129-99B5-1F401D63E337}"/>
    <cellStyle name="20% - Cor4 7 2 4" xfId="11452" xr:uid="{00000000-0005-0000-0000-00003B010000}"/>
    <cellStyle name="20% - Cor4 7 2 4 2" xfId="28970" xr:uid="{CCFEA1C6-DF8E-400F-B9E2-F8A66D56CD42}"/>
    <cellStyle name="20% - Cor4 7 2 4 3" xfId="42851" xr:uid="{721DAF42-1305-40E4-B3A1-6991964EB8F0}"/>
    <cellStyle name="20% - Cor4 7 2 5" xfId="31572" xr:uid="{953CF869-D6B1-4D20-B9BC-A00FE54E072D}"/>
    <cellStyle name="20% - Cor4 7 2 5 2" xfId="45439" xr:uid="{2E99EC0F-B69A-4F00-A983-045C05DC7425}"/>
    <cellStyle name="20% - Cor4 7 2 6" xfId="20920" xr:uid="{F782A966-AD90-4EB1-8934-046BA8699B84}"/>
    <cellStyle name="20% - Cor4 7 2 7" xfId="34954" xr:uid="{772CA3D5-3217-4050-85F8-73C67A93FA71}"/>
    <cellStyle name="20% - Cor4 7 3" xfId="4475" xr:uid="{00000000-0005-0000-0000-00003A010000}"/>
    <cellStyle name="20% - Cor4 7 3 2" xfId="8875" xr:uid="{00000000-0005-0000-0000-00003A010000}"/>
    <cellStyle name="20% - Cor4 7 3 2 2" xfId="17697" xr:uid="{00000000-0005-0000-0000-00003A010000}"/>
    <cellStyle name="20% - Cor4 7 3 2 3" xfId="27075" xr:uid="{1EA7DA18-04A7-42B6-B0DA-6DB0F4A68724}"/>
    <cellStyle name="20% - Cor4 7 3 2 4" xfId="41031" xr:uid="{2DF1F5B5-30E1-44DB-A067-D69BFD121AC5}"/>
    <cellStyle name="20% - Cor4 7 3 3" xfId="13344" xr:uid="{00000000-0005-0000-0000-00003A010000}"/>
    <cellStyle name="20% - Cor4 7 3 3 2" xfId="30157" xr:uid="{34A96415-006F-4C27-92B1-B8938795317A}"/>
    <cellStyle name="20% - Cor4 7 3 3 3" xfId="44031" xr:uid="{A581F8EF-44ED-443F-8050-43F3A71FCAA0}"/>
    <cellStyle name="20% - Cor4 7 3 4" xfId="32749" xr:uid="{EDD2959B-8B38-4F75-AF17-2CD1433B95FE}"/>
    <cellStyle name="20% - Cor4 7 3 4 2" xfId="46616" xr:uid="{5A250F29-FA3E-40B2-A258-689F183590C2}"/>
    <cellStyle name="20% - Cor4 7 3 5" xfId="22817" xr:uid="{D0D99026-4743-4CEA-A444-5A11CA087FD5}"/>
    <cellStyle name="20% - Cor4 7 3 6" xfId="36788" xr:uid="{0FA6AB09-0DC2-4AEB-832D-D24E123104FC}"/>
    <cellStyle name="20% - Cor4 7 4" xfId="6986" xr:uid="{00000000-0005-0000-0000-00003A010000}"/>
    <cellStyle name="20% - Cor4 7 4 2" xfId="15812" xr:uid="{00000000-0005-0000-0000-00003A010000}"/>
    <cellStyle name="20% - Cor4 7 4 3" xfId="25238" xr:uid="{0F610137-E590-41A7-BCC3-7B369CF72893}"/>
    <cellStyle name="20% - Cor4 7 4 4" xfId="39190" xr:uid="{04F83E63-C014-4881-904E-1BBC9752CE39}"/>
    <cellStyle name="20% - Cor4 7 5" xfId="11451" xr:uid="{00000000-0005-0000-0000-00003A010000}"/>
    <cellStyle name="20% - Cor4 7 5 2" xfId="28969" xr:uid="{309A2B9D-9D3A-48AC-B0BD-2B07DF3A43C9}"/>
    <cellStyle name="20% - Cor4 7 5 3" xfId="42850" xr:uid="{42274556-A191-417C-9695-7C5838BFE497}"/>
    <cellStyle name="20% - Cor4 7 6" xfId="31571" xr:uid="{B47934BA-3EB3-40B7-B0F3-698A7C6EE329}"/>
    <cellStyle name="20% - Cor4 7 6 2" xfId="45438" xr:uid="{B45FA9B4-BC0E-4381-BD5F-5F1D560E75C2}"/>
    <cellStyle name="20% - Cor4 7 7" xfId="20919" xr:uid="{1A06FF54-EC35-4DFB-8779-0D952AEFEA83}"/>
    <cellStyle name="20% - Cor4 7 8" xfId="34953" xr:uid="{4B73183F-FF07-4B9F-BF7A-0956487D3999}"/>
    <cellStyle name="20% - Cor4 70" xfId="2422" xr:uid="{00000000-0005-0000-0000-00003C010000}"/>
    <cellStyle name="20% - Cor4 70 2" xfId="4477" xr:uid="{00000000-0005-0000-0000-00003C010000}"/>
    <cellStyle name="20% - Cor4 70 2 2" xfId="8877" xr:uid="{00000000-0005-0000-0000-00003C010000}"/>
    <cellStyle name="20% - Cor4 70 2 2 2" xfId="17699" xr:uid="{00000000-0005-0000-0000-00003C010000}"/>
    <cellStyle name="20% - Cor4 70 2 2 3" xfId="27077" xr:uid="{50349975-4B80-4FBB-8DF0-EEB2241590C0}"/>
    <cellStyle name="20% - Cor4 70 2 2 4" xfId="41033" xr:uid="{48542739-5266-4C3B-878F-2EE381E43491}"/>
    <cellStyle name="20% - Cor4 70 2 3" xfId="13346" xr:uid="{00000000-0005-0000-0000-00003C010000}"/>
    <cellStyle name="20% - Cor4 70 2 3 2" xfId="30159" xr:uid="{55347311-0220-44A3-AF89-2F670D7563D2}"/>
    <cellStyle name="20% - Cor4 70 2 3 3" xfId="44033" xr:uid="{7D9BC2A0-C965-4832-8CE4-DD61E1178D5A}"/>
    <cellStyle name="20% - Cor4 70 2 4" xfId="32751" xr:uid="{7B97DE26-0342-4969-8314-3F19706CD680}"/>
    <cellStyle name="20% - Cor4 70 2 4 2" xfId="46618" xr:uid="{52B8DAD3-7DF8-44AA-9413-0B50C940F4D7}"/>
    <cellStyle name="20% - Cor4 70 2 5" xfId="22819" xr:uid="{952FC6D6-6821-4AF3-9AED-9526B2A5DAEC}"/>
    <cellStyle name="20% - Cor4 70 2 6" xfId="36790" xr:uid="{3EAAAE5E-E582-4289-ABC4-F14C0F36EEB2}"/>
    <cellStyle name="20% - Cor4 70 3" xfId="6988" xr:uid="{00000000-0005-0000-0000-00003C010000}"/>
    <cellStyle name="20% - Cor4 70 3 2" xfId="15814" xr:uid="{00000000-0005-0000-0000-00003C010000}"/>
    <cellStyle name="20% - Cor4 70 3 3" xfId="25240" xr:uid="{BDCFDDFD-2358-4BC1-BA13-D41B8FF329C0}"/>
    <cellStyle name="20% - Cor4 70 3 4" xfId="39192" xr:uid="{5995ED1F-23BA-4493-8702-517FA29B7C71}"/>
    <cellStyle name="20% - Cor4 70 4" xfId="11453" xr:uid="{00000000-0005-0000-0000-00003C010000}"/>
    <cellStyle name="20% - Cor4 70 4 2" xfId="28971" xr:uid="{D3A94E74-8CFD-4EC9-8C15-4CF00C89AF9B}"/>
    <cellStyle name="20% - Cor4 70 4 3" xfId="42852" xr:uid="{2D0BE759-F9C5-4989-97B6-5AF45E07049E}"/>
    <cellStyle name="20% - Cor4 70 5" xfId="31573" xr:uid="{741FE73C-6354-41B1-9474-4B560D00A239}"/>
    <cellStyle name="20% - Cor4 70 5 2" xfId="45440" xr:uid="{00479ECD-D936-465C-829E-388B6A1BA8D1}"/>
    <cellStyle name="20% - Cor4 70 6" xfId="20921" xr:uid="{46CECAD5-5F04-42FE-B71B-A1FF5DBE0FFF}"/>
    <cellStyle name="20% - Cor4 70 7" xfId="34955" xr:uid="{CB0466AF-AF47-42B8-8055-0E1EA974D49F}"/>
    <cellStyle name="20% - Cor4 71" xfId="2423" xr:uid="{00000000-0005-0000-0000-00003D010000}"/>
    <cellStyle name="20% - Cor4 71 2" xfId="4478" xr:uid="{00000000-0005-0000-0000-00003D010000}"/>
    <cellStyle name="20% - Cor4 71 2 2" xfId="8878" xr:uid="{00000000-0005-0000-0000-00003D010000}"/>
    <cellStyle name="20% - Cor4 71 2 2 2" xfId="17700" xr:uid="{00000000-0005-0000-0000-00003D010000}"/>
    <cellStyle name="20% - Cor4 71 2 2 3" xfId="27078" xr:uid="{118E8C07-54BD-4DA8-A450-77A97EE1604D}"/>
    <cellStyle name="20% - Cor4 71 2 2 4" xfId="41034" xr:uid="{F2526CA6-46E5-4F69-B6A2-85FD3B86C5A0}"/>
    <cellStyle name="20% - Cor4 71 2 3" xfId="13347" xr:uid="{00000000-0005-0000-0000-00003D010000}"/>
    <cellStyle name="20% - Cor4 71 2 3 2" xfId="30160" xr:uid="{FC4AA19B-6F21-4116-AD85-3A03033BC0F3}"/>
    <cellStyle name="20% - Cor4 71 2 3 3" xfId="44034" xr:uid="{70A639E4-5A73-4ACE-950C-D4491AA96D5D}"/>
    <cellStyle name="20% - Cor4 71 2 4" xfId="32752" xr:uid="{D83D772C-F472-4FEC-B6E2-CDE4453063E1}"/>
    <cellStyle name="20% - Cor4 71 2 4 2" xfId="46619" xr:uid="{49879228-4F6C-41B7-84EE-1FD1D09CE435}"/>
    <cellStyle name="20% - Cor4 71 2 5" xfId="22820" xr:uid="{C3493ECA-42D3-40BD-8BE6-851A2C031D18}"/>
    <cellStyle name="20% - Cor4 71 2 6" xfId="36791" xr:uid="{37012C03-849F-4404-B58F-2DD653B4FA99}"/>
    <cellStyle name="20% - Cor4 71 3" xfId="6989" xr:uid="{00000000-0005-0000-0000-00003D010000}"/>
    <cellStyle name="20% - Cor4 71 3 2" xfId="15815" xr:uid="{00000000-0005-0000-0000-00003D010000}"/>
    <cellStyle name="20% - Cor4 71 3 3" xfId="25241" xr:uid="{1BDDB606-F7B3-4E8C-ABE4-6A8301EEEF33}"/>
    <cellStyle name="20% - Cor4 71 3 4" xfId="39193" xr:uid="{E5C0AE07-D3CA-4021-A7B3-53F7478B8198}"/>
    <cellStyle name="20% - Cor4 71 4" xfId="11454" xr:uid="{00000000-0005-0000-0000-00003D010000}"/>
    <cellStyle name="20% - Cor4 71 4 2" xfId="28972" xr:uid="{8402E210-261D-48AE-A31C-AA92D97BD14A}"/>
    <cellStyle name="20% - Cor4 71 4 3" xfId="42853" xr:uid="{CC2227E1-8E95-474F-8568-649FC578C03D}"/>
    <cellStyle name="20% - Cor4 71 5" xfId="31574" xr:uid="{7A3CF331-8642-4683-B7D7-6E8734FC4700}"/>
    <cellStyle name="20% - Cor4 71 5 2" xfId="45441" xr:uid="{15E2174E-1072-4E15-A685-FC845C6E3041}"/>
    <cellStyle name="20% - Cor4 71 6" xfId="20922" xr:uid="{6796F69E-1D96-45F2-8A96-3E91AA1EE13A}"/>
    <cellStyle name="20% - Cor4 71 7" xfId="34956" xr:uid="{54F7E640-E1CE-498B-8FCE-84C062DD9F77}"/>
    <cellStyle name="20% - Cor4 72" xfId="2424" xr:uid="{00000000-0005-0000-0000-00003E010000}"/>
    <cellStyle name="20% - Cor4 72 2" xfId="4479" xr:uid="{00000000-0005-0000-0000-00003E010000}"/>
    <cellStyle name="20% - Cor4 72 2 2" xfId="8879" xr:uid="{00000000-0005-0000-0000-00003E010000}"/>
    <cellStyle name="20% - Cor4 72 2 2 2" xfId="17701" xr:uid="{00000000-0005-0000-0000-00003E010000}"/>
    <cellStyle name="20% - Cor4 72 2 2 3" xfId="27079" xr:uid="{32BCD086-5A35-4467-9FBD-0FAEB98A7103}"/>
    <cellStyle name="20% - Cor4 72 2 2 4" xfId="41035" xr:uid="{04CB94F9-6ED6-4A90-B53B-ACE89ADC0619}"/>
    <cellStyle name="20% - Cor4 72 2 3" xfId="13348" xr:uid="{00000000-0005-0000-0000-00003E010000}"/>
    <cellStyle name="20% - Cor4 72 2 3 2" xfId="30161" xr:uid="{CE98C6A4-2F47-47DE-BCAE-4B280B025F40}"/>
    <cellStyle name="20% - Cor4 72 2 3 3" xfId="44035" xr:uid="{7148357B-CBA0-4E84-9CFC-DB98BBFF6940}"/>
    <cellStyle name="20% - Cor4 72 2 4" xfId="32753" xr:uid="{BE799654-20AC-49BA-ADE1-D288724FB6D2}"/>
    <cellStyle name="20% - Cor4 72 2 4 2" xfId="46620" xr:uid="{D1B1195B-A73F-4405-98E6-737004711034}"/>
    <cellStyle name="20% - Cor4 72 2 5" xfId="22821" xr:uid="{1026D39B-12FB-4584-9C8D-C35F85BCE9ED}"/>
    <cellStyle name="20% - Cor4 72 2 6" xfId="36792" xr:uid="{C7290C29-2C01-4733-AE7B-CBE4E7E06E63}"/>
    <cellStyle name="20% - Cor4 72 3" xfId="6990" xr:uid="{00000000-0005-0000-0000-00003E010000}"/>
    <cellStyle name="20% - Cor4 72 3 2" xfId="15816" xr:uid="{00000000-0005-0000-0000-00003E010000}"/>
    <cellStyle name="20% - Cor4 72 3 3" xfId="25242" xr:uid="{0F2619A7-71C2-4AF2-BEA7-D4D0A3A6DD6A}"/>
    <cellStyle name="20% - Cor4 72 3 4" xfId="39194" xr:uid="{9B924A49-935F-4057-948B-20E45E78B0F5}"/>
    <cellStyle name="20% - Cor4 72 4" xfId="11455" xr:uid="{00000000-0005-0000-0000-00003E010000}"/>
    <cellStyle name="20% - Cor4 72 4 2" xfId="28973" xr:uid="{A8ADD4F8-74C7-4872-A61E-8EC6187A1254}"/>
    <cellStyle name="20% - Cor4 72 4 3" xfId="42854" xr:uid="{87D451EB-797C-4FAA-B15C-7C9DAB2B3B05}"/>
    <cellStyle name="20% - Cor4 72 5" xfId="31575" xr:uid="{14FA20F1-4054-4056-BFF8-3314C4CCAFF9}"/>
    <cellStyle name="20% - Cor4 72 5 2" xfId="45442" xr:uid="{0110948A-65B1-4886-BB98-CE3DD35CB187}"/>
    <cellStyle name="20% - Cor4 72 6" xfId="20923" xr:uid="{F4618CD6-FCA9-4828-BFC4-1EFDEDFA3B90}"/>
    <cellStyle name="20% - Cor4 72 7" xfId="34957" xr:uid="{41379864-7D43-4DEB-84F8-049010CFA95E}"/>
    <cellStyle name="20% - Cor4 73" xfId="2425" xr:uid="{00000000-0005-0000-0000-00003F010000}"/>
    <cellStyle name="20% - Cor4 73 2" xfId="4480" xr:uid="{00000000-0005-0000-0000-00003F010000}"/>
    <cellStyle name="20% - Cor4 73 2 2" xfId="8880" xr:uid="{00000000-0005-0000-0000-00003F010000}"/>
    <cellStyle name="20% - Cor4 73 2 2 2" xfId="17702" xr:uid="{00000000-0005-0000-0000-00003F010000}"/>
    <cellStyle name="20% - Cor4 73 2 2 3" xfId="27080" xr:uid="{D3BD7563-7585-4FD6-B23A-1E9BC8F47B18}"/>
    <cellStyle name="20% - Cor4 73 2 2 4" xfId="41036" xr:uid="{A2275CFF-7BB7-464F-AB00-3E01967C0DB9}"/>
    <cellStyle name="20% - Cor4 73 2 3" xfId="13349" xr:uid="{00000000-0005-0000-0000-00003F010000}"/>
    <cellStyle name="20% - Cor4 73 2 3 2" xfId="30162" xr:uid="{4AFAFC5B-F938-4E91-85DA-6C0D53FBB0AB}"/>
    <cellStyle name="20% - Cor4 73 2 3 3" xfId="44036" xr:uid="{47E39662-FDE0-43C3-9AC8-362517E3F92B}"/>
    <cellStyle name="20% - Cor4 73 2 4" xfId="32754" xr:uid="{DBBB00A1-8449-450A-9B5A-98C272C7F7B7}"/>
    <cellStyle name="20% - Cor4 73 2 4 2" xfId="46621" xr:uid="{7C04F2ED-397B-4300-9C39-C5CB4ADDB196}"/>
    <cellStyle name="20% - Cor4 73 2 5" xfId="22822" xr:uid="{0C7C2FC3-B743-4E6A-90DD-5190C05D27B4}"/>
    <cellStyle name="20% - Cor4 73 2 6" xfId="36793" xr:uid="{2CFE908B-264D-4264-B5D2-6B4F701DD786}"/>
    <cellStyle name="20% - Cor4 73 3" xfId="6991" xr:uid="{00000000-0005-0000-0000-00003F010000}"/>
    <cellStyle name="20% - Cor4 73 3 2" xfId="15817" xr:uid="{00000000-0005-0000-0000-00003F010000}"/>
    <cellStyle name="20% - Cor4 73 3 3" xfId="25243" xr:uid="{53C1C183-F2B3-4D61-8AF1-556D0F1F97FD}"/>
    <cellStyle name="20% - Cor4 73 3 4" xfId="39195" xr:uid="{59195EBB-E534-4AF8-BBB4-1DED67D01871}"/>
    <cellStyle name="20% - Cor4 73 4" xfId="11456" xr:uid="{00000000-0005-0000-0000-00003F010000}"/>
    <cellStyle name="20% - Cor4 73 4 2" xfId="28974" xr:uid="{748B9B4A-9421-449B-88CD-563F2CDE2F2D}"/>
    <cellStyle name="20% - Cor4 73 4 3" xfId="42855" xr:uid="{3D8065E8-7F32-4977-887A-D268D8B0BC0D}"/>
    <cellStyle name="20% - Cor4 73 5" xfId="31576" xr:uid="{0DE0B699-0B35-488C-85D5-5E03DB8F4571}"/>
    <cellStyle name="20% - Cor4 73 5 2" xfId="45443" xr:uid="{7C048B93-0363-4313-9C12-B6EF332465F2}"/>
    <cellStyle name="20% - Cor4 73 6" xfId="20924" xr:uid="{57D5B8A5-AE51-472D-AEDF-32C4BC5C635C}"/>
    <cellStyle name="20% - Cor4 73 7" xfId="34958" xr:uid="{9948661D-CB94-450C-86AC-9E3482C43759}"/>
    <cellStyle name="20% - Cor4 74" xfId="2081" xr:uid="{00000000-0005-0000-0000-00005A030000}"/>
    <cellStyle name="20% - Cor4 74 2" xfId="4155" xr:uid="{00000000-0005-0000-0000-00005A030000}"/>
    <cellStyle name="20% - Cor4 74 2 2" xfId="8555" xr:uid="{00000000-0005-0000-0000-00005A030000}"/>
    <cellStyle name="20% - Cor4 74 2 2 2" xfId="17377" xr:uid="{00000000-0005-0000-0000-00005A030000}"/>
    <cellStyle name="20% - Cor4 74 2 2 3" xfId="26755" xr:uid="{B56C6B6D-7C7D-4EE7-9985-BA0CB1209AEE}"/>
    <cellStyle name="20% - Cor4 74 2 2 4" xfId="40711" xr:uid="{3CD8CA9A-315A-4A04-BBA1-ECD0FADFDC60}"/>
    <cellStyle name="20% - Cor4 74 2 3" xfId="13024" xr:uid="{00000000-0005-0000-0000-00005A030000}"/>
    <cellStyle name="20% - Cor4 74 2 4" xfId="22497" xr:uid="{EE358AB0-926A-4D19-A92B-1AA087792064}"/>
    <cellStyle name="20% - Cor4 74 2 5" xfId="36468" xr:uid="{0586344A-CB50-455B-8B06-DFC9DB20B1DE}"/>
    <cellStyle name="20% - Cor4 74 3" xfId="6671" xr:uid="{00000000-0005-0000-0000-00005A030000}"/>
    <cellStyle name="20% - Cor4 74 3 2" xfId="15497" xr:uid="{00000000-0005-0000-0000-00005A030000}"/>
    <cellStyle name="20% - Cor4 74 3 3" xfId="24923" xr:uid="{FC0CA502-E5EF-4830-8B2C-339C731A2936}"/>
    <cellStyle name="20% - Cor4 74 3 4" xfId="38875" xr:uid="{B1AD752E-8B53-40D2-AC0E-CB7DC9F786DA}"/>
    <cellStyle name="20% - Cor4 74 4" xfId="11130" xr:uid="{00000000-0005-0000-0000-00005A030000}"/>
    <cellStyle name="20% - Cor4 74 4 2" xfId="28655" xr:uid="{7157F717-D5F6-49DE-94ED-839F9B2F4198}"/>
    <cellStyle name="20% - Cor4 74 4 3" xfId="42536" xr:uid="{424F491E-1479-4E7D-B130-FC34A3D4C709}"/>
    <cellStyle name="20% - Cor4 74 5" xfId="31257" xr:uid="{B096DEAF-D61C-49F2-B581-4A62DA1127A8}"/>
    <cellStyle name="20% - Cor4 74 5 2" xfId="45124" xr:uid="{0274FF33-4FA9-43D9-940B-326E61FD2BFB}"/>
    <cellStyle name="20% - Cor4 74 6" xfId="20602" xr:uid="{911DFDB8-4E23-4D60-BC9A-DCC4E80765F4}"/>
    <cellStyle name="20% - Cor4 74 7" xfId="34638" xr:uid="{3C9FB106-305E-4355-8A06-03546A7601C1}"/>
    <cellStyle name="20% - Cor4 75" xfId="4088" xr:uid="{00000000-0005-0000-0000-000069100000}"/>
    <cellStyle name="20% - Cor4 75 2" xfId="8488" xr:uid="{00000000-0005-0000-0000-000069100000}"/>
    <cellStyle name="20% - Cor4 75 2 2" xfId="17310" xr:uid="{00000000-0005-0000-0000-000069100000}"/>
    <cellStyle name="20% - Cor4 75 2 3" xfId="26690" xr:uid="{8C281088-9576-49B2-A0E9-637DD494B49F}"/>
    <cellStyle name="20% - Cor4 75 2 4" xfId="40645" xr:uid="{8D68FC56-885E-4087-B82F-0932E9CDA735}"/>
    <cellStyle name="20% - Cor4 75 3" xfId="12958" xr:uid="{00000000-0005-0000-0000-000069100000}"/>
    <cellStyle name="20% - Cor4 75 3 2" xfId="29810" xr:uid="{CEEC4335-175B-4441-9E82-9B8CDEE3D8A1}"/>
    <cellStyle name="20% - Cor4 75 3 3" xfId="43691" xr:uid="{51848704-65E4-43EB-8E12-D7B1D8ADB280}"/>
    <cellStyle name="20% - Cor4 75 4" xfId="32410" xr:uid="{8696D6D7-A382-4B20-AA71-B51B17E898C8}"/>
    <cellStyle name="20% - Cor4 75 4 2" xfId="46277" xr:uid="{23EE0FCA-4C66-4D05-9170-E21F896397E5}"/>
    <cellStyle name="20% - Cor4 75 5" xfId="22431" xr:uid="{657CFEDB-B658-4655-926A-06DCC5514E4D}"/>
    <cellStyle name="20% - Cor4 75 6" xfId="36403" xr:uid="{B5FF29EC-EF22-4270-A195-19D0431B84D8}"/>
    <cellStyle name="20% - Cor4 76" xfId="5752" xr:uid="{00000000-0005-0000-0000-0000CA180000}"/>
    <cellStyle name="20% - Cor4 76 2" xfId="14601" xr:uid="{00000000-0005-0000-0000-0000CA180000}"/>
    <cellStyle name="20% - Cor4 76 2 2" xfId="29843" xr:uid="{A7626F69-9137-4A1C-A86C-EFCE3EA78451}"/>
    <cellStyle name="20% - Cor4 76 2 3" xfId="43717" xr:uid="{DAFF83DA-EEFA-4047-9CE3-A54E2E623113}"/>
    <cellStyle name="20% - Cor4 76 3" xfId="32435" xr:uid="{684F9B7A-2418-4B2C-8F4F-9109B517013D}"/>
    <cellStyle name="20% - Cor4 76 3 2" xfId="46302" xr:uid="{541E9417-EF1E-4673-98AB-6CDC9AF8DC95}"/>
    <cellStyle name="20% - Cor4 76 4" xfId="24081" xr:uid="{36BB1856-21F2-4F28-B453-38D496B336B5}"/>
    <cellStyle name="20% - Cor4 76 5" xfId="38036" xr:uid="{ADD1D972-087C-4AF4-8DF9-5ED0BE704A88}"/>
    <cellStyle name="20% - Cor4 77" xfId="10818" xr:uid="{00000000-0005-0000-0000-00001D2C0000}"/>
    <cellStyle name="20% - Cor4 77 2" xfId="28550" xr:uid="{1F45F4E6-CFA2-420B-BE7A-83753456D53D}"/>
    <cellStyle name="20% - Cor4 77 3" xfId="42475" xr:uid="{907180E6-FDFC-4227-8613-314A00216784}"/>
    <cellStyle name="20% - Cor4 78" xfId="33607" xr:uid="{98D2D2F7-8332-465D-A990-A3DADA308F62}"/>
    <cellStyle name="20% - Cor4 78 2" xfId="47472" xr:uid="{C9E9005E-0C93-4A6E-9FB5-14C1DB858E8E}"/>
    <cellStyle name="20% - Cor4 79" xfId="34371" xr:uid="{237F7675-4B5E-4590-B5C6-12B97B5C8C51}"/>
    <cellStyle name="20% - Cor4 8" xfId="2426" xr:uid="{00000000-0005-0000-0000-000040010000}"/>
    <cellStyle name="20% - Cor4 8 2" xfId="2427" xr:uid="{00000000-0005-0000-0000-000041010000}"/>
    <cellStyle name="20% - Cor4 8 2 2" xfId="4482" xr:uid="{00000000-0005-0000-0000-000041010000}"/>
    <cellStyle name="20% - Cor4 8 2 2 2" xfId="8882" xr:uid="{00000000-0005-0000-0000-000041010000}"/>
    <cellStyle name="20% - Cor4 8 2 2 2 2" xfId="17704" xr:uid="{00000000-0005-0000-0000-000041010000}"/>
    <cellStyle name="20% - Cor4 8 2 2 2 3" xfId="27082" xr:uid="{79CFB0A1-705B-4B25-BFE1-5983A9D74A6B}"/>
    <cellStyle name="20% - Cor4 8 2 2 2 4" xfId="41038" xr:uid="{4CE75E9E-A2A1-442A-B59D-0F92FB7B0C92}"/>
    <cellStyle name="20% - Cor4 8 2 2 3" xfId="13351" xr:uid="{00000000-0005-0000-0000-000041010000}"/>
    <cellStyle name="20% - Cor4 8 2 2 3 2" xfId="30164" xr:uid="{638BC949-C5A9-4FD8-93C0-BAFD1ACF6806}"/>
    <cellStyle name="20% - Cor4 8 2 2 3 3" xfId="44038" xr:uid="{5CC7F86A-7A66-4162-91A3-960F3E0D9FD7}"/>
    <cellStyle name="20% - Cor4 8 2 2 4" xfId="32756" xr:uid="{A5F93BF6-D048-4D21-9854-98B9067035BF}"/>
    <cellStyle name="20% - Cor4 8 2 2 4 2" xfId="46623" xr:uid="{99AF4221-FDE5-4987-A7A3-5CABCB97B768}"/>
    <cellStyle name="20% - Cor4 8 2 2 5" xfId="22824" xr:uid="{C652978D-9CB3-4091-B2A5-9631E554AE89}"/>
    <cellStyle name="20% - Cor4 8 2 2 6" xfId="36795" xr:uid="{FCFFD12D-FBA7-40AE-A261-53481F8B0BEE}"/>
    <cellStyle name="20% - Cor4 8 2 3" xfId="6993" xr:uid="{00000000-0005-0000-0000-000041010000}"/>
    <cellStyle name="20% - Cor4 8 2 3 2" xfId="15819" xr:uid="{00000000-0005-0000-0000-000041010000}"/>
    <cellStyle name="20% - Cor4 8 2 3 3" xfId="25245" xr:uid="{4A6EA441-4F09-4F9B-8B70-A756B244D262}"/>
    <cellStyle name="20% - Cor4 8 2 3 4" xfId="39197" xr:uid="{A7867312-3592-404D-80FD-E1EA2B4678DF}"/>
    <cellStyle name="20% - Cor4 8 2 4" xfId="11458" xr:uid="{00000000-0005-0000-0000-000041010000}"/>
    <cellStyle name="20% - Cor4 8 2 4 2" xfId="28976" xr:uid="{0ADE66FB-D4C2-4B24-A2CA-B395BB924B41}"/>
    <cellStyle name="20% - Cor4 8 2 4 3" xfId="42857" xr:uid="{E6F5A358-9FE2-464A-A14A-0E350F08F3EF}"/>
    <cellStyle name="20% - Cor4 8 2 5" xfId="31578" xr:uid="{B5E0AFCD-8AFB-46DD-9112-A3168B900425}"/>
    <cellStyle name="20% - Cor4 8 2 5 2" xfId="45445" xr:uid="{2BF98DC0-EA17-4856-8536-2130FF975297}"/>
    <cellStyle name="20% - Cor4 8 2 6" xfId="20926" xr:uid="{DBD3FCA6-9968-4E95-BD5E-A6D1CB9E8FCD}"/>
    <cellStyle name="20% - Cor4 8 2 7" xfId="34960" xr:uid="{AC4ED368-43C7-48A9-A001-AE4E1DB6CCEE}"/>
    <cellStyle name="20% - Cor4 8 3" xfId="4481" xr:uid="{00000000-0005-0000-0000-000040010000}"/>
    <cellStyle name="20% - Cor4 8 3 2" xfId="8881" xr:uid="{00000000-0005-0000-0000-000040010000}"/>
    <cellStyle name="20% - Cor4 8 3 2 2" xfId="17703" xr:uid="{00000000-0005-0000-0000-000040010000}"/>
    <cellStyle name="20% - Cor4 8 3 2 3" xfId="27081" xr:uid="{B2FC63A1-458D-4160-AE60-AC9A557C5E0F}"/>
    <cellStyle name="20% - Cor4 8 3 2 4" xfId="41037" xr:uid="{1C37A8E5-1242-4FC4-9B95-C05BAA635F9E}"/>
    <cellStyle name="20% - Cor4 8 3 3" xfId="13350" xr:uid="{00000000-0005-0000-0000-000040010000}"/>
    <cellStyle name="20% - Cor4 8 3 3 2" xfId="30163" xr:uid="{D4D61259-61B2-4B0B-9BC8-19B12C16E102}"/>
    <cellStyle name="20% - Cor4 8 3 3 3" xfId="44037" xr:uid="{04F503AB-CFC9-4832-B8DE-2D3E7535E502}"/>
    <cellStyle name="20% - Cor4 8 3 4" xfId="32755" xr:uid="{96BE1B2E-F0BD-4811-8CCA-A7593DCC186F}"/>
    <cellStyle name="20% - Cor4 8 3 4 2" xfId="46622" xr:uid="{67E5002A-FEDC-4B60-9415-B5CE3A5F407F}"/>
    <cellStyle name="20% - Cor4 8 3 5" xfId="22823" xr:uid="{71E04434-E4B4-4C69-BA9F-445B69D3A89D}"/>
    <cellStyle name="20% - Cor4 8 3 6" xfId="36794" xr:uid="{5D64850E-45F4-4E9F-8F78-E11B733ED629}"/>
    <cellStyle name="20% - Cor4 8 4" xfId="6992" xr:uid="{00000000-0005-0000-0000-000040010000}"/>
    <cellStyle name="20% - Cor4 8 4 2" xfId="15818" xr:uid="{00000000-0005-0000-0000-000040010000}"/>
    <cellStyle name="20% - Cor4 8 4 3" xfId="25244" xr:uid="{86B06B42-2183-456E-95BE-F301835F7642}"/>
    <cellStyle name="20% - Cor4 8 4 4" xfId="39196" xr:uid="{9AA801C0-9F48-4436-88F6-FEA1BFF1B59F}"/>
    <cellStyle name="20% - Cor4 8 5" xfId="11457" xr:uid="{00000000-0005-0000-0000-000040010000}"/>
    <cellStyle name="20% - Cor4 8 5 2" xfId="28975" xr:uid="{40FBB9BC-6D94-4A16-9CFE-7B4145E801A5}"/>
    <cellStyle name="20% - Cor4 8 5 3" xfId="42856" xr:uid="{7512EE57-96BD-4E39-A093-54CC153A282D}"/>
    <cellStyle name="20% - Cor4 8 6" xfId="31577" xr:uid="{32E8667E-DA8D-419B-88AB-9D5EF59E38D9}"/>
    <cellStyle name="20% - Cor4 8 6 2" xfId="45444" xr:uid="{D2173F3D-F332-4255-8AA9-94911C4C80A4}"/>
    <cellStyle name="20% - Cor4 8 7" xfId="20925" xr:uid="{9E2EE099-2380-40C2-A6CD-D9AF49E24B8A}"/>
    <cellStyle name="20% - Cor4 8 8" xfId="34959" xr:uid="{CB0525E0-61BB-47A8-BB16-66BC9123E187}"/>
    <cellStyle name="20% - Cor4 9" xfId="2428" xr:uid="{00000000-0005-0000-0000-000042010000}"/>
    <cellStyle name="20% - Cor4 9 2" xfId="2429" xr:uid="{00000000-0005-0000-0000-000043010000}"/>
    <cellStyle name="20% - Cor4 9 2 2" xfId="4484" xr:uid="{00000000-0005-0000-0000-000043010000}"/>
    <cellStyle name="20% - Cor4 9 2 2 2" xfId="8884" xr:uid="{00000000-0005-0000-0000-000043010000}"/>
    <cellStyle name="20% - Cor4 9 2 2 2 2" xfId="17706" xr:uid="{00000000-0005-0000-0000-000043010000}"/>
    <cellStyle name="20% - Cor4 9 2 2 2 3" xfId="27084" xr:uid="{14D6B0E7-5F87-4428-9100-7DFC2FE12146}"/>
    <cellStyle name="20% - Cor4 9 2 2 2 4" xfId="41040" xr:uid="{5DAF7338-BD2A-40F6-A155-732E727E07ED}"/>
    <cellStyle name="20% - Cor4 9 2 2 3" xfId="13353" xr:uid="{00000000-0005-0000-0000-000043010000}"/>
    <cellStyle name="20% - Cor4 9 2 2 3 2" xfId="30166" xr:uid="{FDBAB51E-C75D-4973-A381-409C86D34F7A}"/>
    <cellStyle name="20% - Cor4 9 2 2 3 3" xfId="44040" xr:uid="{D1F736FC-8299-4F9F-997A-2DFFBF527C77}"/>
    <cellStyle name="20% - Cor4 9 2 2 4" xfId="32758" xr:uid="{AC7BAC03-2208-4701-AE63-97D0DB85C5F9}"/>
    <cellStyle name="20% - Cor4 9 2 2 4 2" xfId="46625" xr:uid="{0F4AC167-50D4-42D3-ACC8-2C7A2C397C06}"/>
    <cellStyle name="20% - Cor4 9 2 2 5" xfId="22826" xr:uid="{EF345025-B1F4-48CD-BE7D-4DE274F0FBCE}"/>
    <cellStyle name="20% - Cor4 9 2 2 6" xfId="36797" xr:uid="{EE0BD928-A978-42A2-A879-862E9AAE64B4}"/>
    <cellStyle name="20% - Cor4 9 2 3" xfId="6995" xr:uid="{00000000-0005-0000-0000-000043010000}"/>
    <cellStyle name="20% - Cor4 9 2 3 2" xfId="15821" xr:uid="{00000000-0005-0000-0000-000043010000}"/>
    <cellStyle name="20% - Cor4 9 2 3 3" xfId="25247" xr:uid="{E88806A0-F0D5-4CC3-ADEF-C9D1B15E34E8}"/>
    <cellStyle name="20% - Cor4 9 2 3 4" xfId="39199" xr:uid="{C5B1DC60-AD57-4B3D-A172-6B796E775725}"/>
    <cellStyle name="20% - Cor4 9 2 4" xfId="11460" xr:uid="{00000000-0005-0000-0000-000043010000}"/>
    <cellStyle name="20% - Cor4 9 2 4 2" xfId="28978" xr:uid="{D0251603-65C5-4361-96F2-88CB84C46E0F}"/>
    <cellStyle name="20% - Cor4 9 2 4 3" xfId="42859" xr:uid="{EC9ABC9C-DE3E-4B3E-8BEF-0A89E21BF585}"/>
    <cellStyle name="20% - Cor4 9 2 5" xfId="31580" xr:uid="{90EE6090-B2E3-4216-8E00-E70B222BEACD}"/>
    <cellStyle name="20% - Cor4 9 2 5 2" xfId="45447" xr:uid="{BB41734D-52F5-49F7-81B7-EC9A238F6E15}"/>
    <cellStyle name="20% - Cor4 9 2 6" xfId="20928" xr:uid="{5AB6DB92-A0DC-492A-9381-6E5302B50AE4}"/>
    <cellStyle name="20% - Cor4 9 2 7" xfId="34962" xr:uid="{585D04B9-C7AE-4898-A439-3EC8E7F9C951}"/>
    <cellStyle name="20% - Cor4 9 3" xfId="4483" xr:uid="{00000000-0005-0000-0000-000042010000}"/>
    <cellStyle name="20% - Cor4 9 3 2" xfId="8883" xr:uid="{00000000-0005-0000-0000-000042010000}"/>
    <cellStyle name="20% - Cor4 9 3 2 2" xfId="17705" xr:uid="{00000000-0005-0000-0000-000042010000}"/>
    <cellStyle name="20% - Cor4 9 3 2 3" xfId="27083" xr:uid="{0158B5EA-C95D-49B1-B346-29E10FFB12C7}"/>
    <cellStyle name="20% - Cor4 9 3 2 4" xfId="41039" xr:uid="{FC5D7059-EB37-482C-92BE-460F34402D87}"/>
    <cellStyle name="20% - Cor4 9 3 3" xfId="13352" xr:uid="{00000000-0005-0000-0000-000042010000}"/>
    <cellStyle name="20% - Cor4 9 3 3 2" xfId="30165" xr:uid="{48370C6C-4268-440B-B5FC-5B0F90A12043}"/>
    <cellStyle name="20% - Cor4 9 3 3 3" xfId="44039" xr:uid="{B72F6304-E70F-4256-8952-4FE3C773BF6A}"/>
    <cellStyle name="20% - Cor4 9 3 4" xfId="32757" xr:uid="{121F4A9B-1121-4B53-B5E4-022808584593}"/>
    <cellStyle name="20% - Cor4 9 3 4 2" xfId="46624" xr:uid="{CCF8389B-26E0-4697-85F2-B1F6D7FE9D5B}"/>
    <cellStyle name="20% - Cor4 9 3 5" xfId="22825" xr:uid="{4016BF69-11CB-47E3-BC02-85FD0D30F279}"/>
    <cellStyle name="20% - Cor4 9 3 6" xfId="36796" xr:uid="{947CF40F-BC2B-49BB-94D1-18E478142C44}"/>
    <cellStyle name="20% - Cor4 9 4" xfId="6994" xr:uid="{00000000-0005-0000-0000-000042010000}"/>
    <cellStyle name="20% - Cor4 9 4 2" xfId="15820" xr:uid="{00000000-0005-0000-0000-000042010000}"/>
    <cellStyle name="20% - Cor4 9 4 3" xfId="25246" xr:uid="{1A5D89A8-82B8-4001-B174-2F585C1B1A00}"/>
    <cellStyle name="20% - Cor4 9 4 4" xfId="39198" xr:uid="{8915F3F7-05B2-4BD1-AC3A-EE8E2A168414}"/>
    <cellStyle name="20% - Cor4 9 5" xfId="11459" xr:uid="{00000000-0005-0000-0000-000042010000}"/>
    <cellStyle name="20% - Cor4 9 5 2" xfId="28977" xr:uid="{D7F08F35-918B-4862-8DD0-3CA60E18CC03}"/>
    <cellStyle name="20% - Cor4 9 5 3" xfId="42858" xr:uid="{B1364265-8216-4EB2-AABD-E8BD6E6FA246}"/>
    <cellStyle name="20% - Cor4 9 6" xfId="31579" xr:uid="{1DE09BFE-C01D-4B24-A955-75BCF772BF50}"/>
    <cellStyle name="20% - Cor4 9 6 2" xfId="45446" xr:uid="{974C9D63-C093-43A4-8ED9-2900CB8517F4}"/>
    <cellStyle name="20% - Cor4 9 7" xfId="20927" xr:uid="{A5698DCC-8FCF-4187-B132-437377C49591}"/>
    <cellStyle name="20% - Cor4 9 8" xfId="34961" xr:uid="{1D1CA1F9-B500-4BC5-B118-97F868EFB1CF}"/>
    <cellStyle name="20% - Cor5" xfId="19610" builtinId="46" customBuiltin="1"/>
    <cellStyle name="20% - Cor5 10" xfId="2430" xr:uid="{00000000-0005-0000-0000-000045010000}"/>
    <cellStyle name="20% - Cor5 10 2" xfId="4485" xr:uid="{00000000-0005-0000-0000-000045010000}"/>
    <cellStyle name="20% - Cor5 10 2 2" xfId="8885" xr:uid="{00000000-0005-0000-0000-000045010000}"/>
    <cellStyle name="20% - Cor5 10 2 2 2" xfId="17707" xr:uid="{00000000-0005-0000-0000-000045010000}"/>
    <cellStyle name="20% - Cor5 10 2 2 3" xfId="27085" xr:uid="{2A82C36E-9D98-4438-99EA-42BCB74165F3}"/>
    <cellStyle name="20% - Cor5 10 2 2 4" xfId="41041" xr:uid="{927EDC38-0039-44C9-8F74-972319B4F294}"/>
    <cellStyle name="20% - Cor5 10 2 3" xfId="13354" xr:uid="{00000000-0005-0000-0000-000045010000}"/>
    <cellStyle name="20% - Cor5 10 2 3 2" xfId="30167" xr:uid="{5373DE0C-B188-4EB0-8BB9-8F37C8B1E087}"/>
    <cellStyle name="20% - Cor5 10 2 3 3" xfId="44041" xr:uid="{A947DE0E-35B3-4A24-BBDF-883850BF3A0D}"/>
    <cellStyle name="20% - Cor5 10 2 4" xfId="32759" xr:uid="{1D78FC16-5D36-456E-99F7-5DA2ADAB7DE4}"/>
    <cellStyle name="20% - Cor5 10 2 4 2" xfId="46626" xr:uid="{9673670A-7A9C-4E7C-A4FD-97C31558CD47}"/>
    <cellStyle name="20% - Cor5 10 2 5" xfId="22827" xr:uid="{FD5E3996-F910-437A-8F0B-6EF2FAF552DE}"/>
    <cellStyle name="20% - Cor5 10 2 6" xfId="36798" xr:uid="{2C4DC290-7B80-4125-9D5B-B596E2FEBC6A}"/>
    <cellStyle name="20% - Cor5 10 3" xfId="6996" xr:uid="{00000000-0005-0000-0000-000045010000}"/>
    <cellStyle name="20% - Cor5 10 3 2" xfId="15822" xr:uid="{00000000-0005-0000-0000-000045010000}"/>
    <cellStyle name="20% - Cor5 10 3 3" xfId="25248" xr:uid="{B616553A-CF67-4C04-8144-57E7E28AE14F}"/>
    <cellStyle name="20% - Cor5 10 3 4" xfId="39200" xr:uid="{E6A94D4C-7ACF-430F-B20C-EC7609B7A90C}"/>
    <cellStyle name="20% - Cor5 10 4" xfId="11461" xr:uid="{00000000-0005-0000-0000-000045010000}"/>
    <cellStyle name="20% - Cor5 10 4 2" xfId="28979" xr:uid="{D1C54CA8-6ACD-41A3-8E14-1A6B3149D4D7}"/>
    <cellStyle name="20% - Cor5 10 4 3" xfId="42860" xr:uid="{29975E90-2572-43F5-92D9-353DD30B7765}"/>
    <cellStyle name="20% - Cor5 10 5" xfId="31581" xr:uid="{BE4E30A6-6579-4CAB-8A91-7A362668BB18}"/>
    <cellStyle name="20% - Cor5 10 5 2" xfId="45448" xr:uid="{085C29AD-1640-48CB-A527-450FD21E8FC1}"/>
    <cellStyle name="20% - Cor5 10 6" xfId="20929" xr:uid="{49500EE9-5D33-4935-A8FA-E4C3D40EDA43}"/>
    <cellStyle name="20% - Cor5 10 7" xfId="34963" xr:uid="{D64EF9CB-A1AB-46B9-BD8F-9DB6CD3FA513}"/>
    <cellStyle name="20% - Cor5 11" xfId="2431" xr:uid="{00000000-0005-0000-0000-000046010000}"/>
    <cellStyle name="20% - Cor5 11 2" xfId="4486" xr:uid="{00000000-0005-0000-0000-000046010000}"/>
    <cellStyle name="20% - Cor5 11 2 2" xfId="8886" xr:uid="{00000000-0005-0000-0000-000046010000}"/>
    <cellStyle name="20% - Cor5 11 2 2 2" xfId="17708" xr:uid="{00000000-0005-0000-0000-000046010000}"/>
    <cellStyle name="20% - Cor5 11 2 2 3" xfId="27086" xr:uid="{5EEBBBB8-6D3F-4C8B-AD4A-1286E780379F}"/>
    <cellStyle name="20% - Cor5 11 2 2 4" xfId="41042" xr:uid="{8E7468B9-D8FA-4A28-ABF9-586CEC764084}"/>
    <cellStyle name="20% - Cor5 11 2 3" xfId="13355" xr:uid="{00000000-0005-0000-0000-000046010000}"/>
    <cellStyle name="20% - Cor5 11 2 3 2" xfId="30168" xr:uid="{EF55D954-FF0B-4D13-8FEC-621A653C1E73}"/>
    <cellStyle name="20% - Cor5 11 2 3 3" xfId="44042" xr:uid="{390FECB9-26B1-4CE9-AE17-4C75426F7BF7}"/>
    <cellStyle name="20% - Cor5 11 2 4" xfId="32760" xr:uid="{2D2C57EB-C7F3-46C9-AFE2-EFE6A54F29F3}"/>
    <cellStyle name="20% - Cor5 11 2 4 2" xfId="46627" xr:uid="{DD817866-4F6C-4C0A-A90A-EC0C23149C0C}"/>
    <cellStyle name="20% - Cor5 11 2 5" xfId="22828" xr:uid="{A97D1E79-320D-4FAD-BF8F-C32C5E4B6360}"/>
    <cellStyle name="20% - Cor5 11 2 6" xfId="36799" xr:uid="{8947783C-44CB-4083-917F-7ECDE785A37A}"/>
    <cellStyle name="20% - Cor5 11 3" xfId="6997" xr:uid="{00000000-0005-0000-0000-000046010000}"/>
    <cellStyle name="20% - Cor5 11 3 2" xfId="15823" xr:uid="{00000000-0005-0000-0000-000046010000}"/>
    <cellStyle name="20% - Cor5 11 3 3" xfId="25249" xr:uid="{28A8EAFC-CB66-4DC1-9EBC-C9D782C275E3}"/>
    <cellStyle name="20% - Cor5 11 3 4" xfId="39201" xr:uid="{132A5694-9C07-43AC-A49F-F119B9E2F4C9}"/>
    <cellStyle name="20% - Cor5 11 4" xfId="11462" xr:uid="{00000000-0005-0000-0000-000046010000}"/>
    <cellStyle name="20% - Cor5 11 4 2" xfId="28980" xr:uid="{74E8F082-A5B5-48D9-AE42-9F195C5D4108}"/>
    <cellStyle name="20% - Cor5 11 4 3" xfId="42861" xr:uid="{F116ED28-DD45-4F90-8F03-DAB34703A892}"/>
    <cellStyle name="20% - Cor5 11 5" xfId="31582" xr:uid="{704C2733-2F3E-4E68-9B16-6F659811822E}"/>
    <cellStyle name="20% - Cor5 11 5 2" xfId="45449" xr:uid="{E65025F9-236F-4819-A56D-770C37FC8C52}"/>
    <cellStyle name="20% - Cor5 11 6" xfId="20930" xr:uid="{953CC6BD-29B7-40D7-8D9D-B43D13ECED68}"/>
    <cellStyle name="20% - Cor5 11 7" xfId="34964" xr:uid="{3C44C622-D387-42CE-B8B7-049A1C6A2309}"/>
    <cellStyle name="20% - Cor5 12" xfId="2432" xr:uid="{00000000-0005-0000-0000-000047010000}"/>
    <cellStyle name="20% - Cor5 12 2" xfId="4487" xr:uid="{00000000-0005-0000-0000-000047010000}"/>
    <cellStyle name="20% - Cor5 12 2 2" xfId="8887" xr:uid="{00000000-0005-0000-0000-000047010000}"/>
    <cellStyle name="20% - Cor5 12 2 2 2" xfId="17709" xr:uid="{00000000-0005-0000-0000-000047010000}"/>
    <cellStyle name="20% - Cor5 12 2 2 3" xfId="27087" xr:uid="{3060508A-2098-4135-9DAF-73BAECF6A002}"/>
    <cellStyle name="20% - Cor5 12 2 2 4" xfId="41043" xr:uid="{59B811E2-D147-457A-9448-C99A439FD1B0}"/>
    <cellStyle name="20% - Cor5 12 2 3" xfId="13356" xr:uid="{00000000-0005-0000-0000-000047010000}"/>
    <cellStyle name="20% - Cor5 12 2 3 2" xfId="30169" xr:uid="{95E6C72E-5942-4BDC-BFD6-49A065D316DD}"/>
    <cellStyle name="20% - Cor5 12 2 3 3" xfId="44043" xr:uid="{6337D051-9CA2-4B71-B751-FDF1EA3A4C95}"/>
    <cellStyle name="20% - Cor5 12 2 4" xfId="32761" xr:uid="{5E2C59B5-DDC3-4785-A528-83AB34E9CDCB}"/>
    <cellStyle name="20% - Cor5 12 2 4 2" xfId="46628" xr:uid="{038EBC9B-0948-4529-9A95-0175AD7D0FA7}"/>
    <cellStyle name="20% - Cor5 12 2 5" xfId="22829" xr:uid="{77303D5F-5FBF-4A86-B9C1-56C2D5376457}"/>
    <cellStyle name="20% - Cor5 12 2 6" xfId="36800" xr:uid="{8135779B-C96C-4240-87D2-52886D628F48}"/>
    <cellStyle name="20% - Cor5 12 3" xfId="6998" xr:uid="{00000000-0005-0000-0000-000047010000}"/>
    <cellStyle name="20% - Cor5 12 3 2" xfId="15824" xr:uid="{00000000-0005-0000-0000-000047010000}"/>
    <cellStyle name="20% - Cor5 12 3 3" xfId="25250" xr:uid="{7669348A-57A0-4758-B6F5-C67A08014548}"/>
    <cellStyle name="20% - Cor5 12 3 4" xfId="39202" xr:uid="{38619511-9A62-4450-B7A3-D2EA6370F83D}"/>
    <cellStyle name="20% - Cor5 12 4" xfId="11463" xr:uid="{00000000-0005-0000-0000-000047010000}"/>
    <cellStyle name="20% - Cor5 12 4 2" xfId="28981" xr:uid="{76E44CA7-82A9-4F83-A79F-B5444A84A070}"/>
    <cellStyle name="20% - Cor5 12 4 3" xfId="42862" xr:uid="{69ABF88F-2D67-4500-AF69-0900736C2155}"/>
    <cellStyle name="20% - Cor5 12 5" xfId="31583" xr:uid="{3406B894-6421-4DB2-8B60-A82AF96D3300}"/>
    <cellStyle name="20% - Cor5 12 5 2" xfId="45450" xr:uid="{629E5BA8-93BB-4FE7-9C03-EABDB6ABA32A}"/>
    <cellStyle name="20% - Cor5 12 6" xfId="20931" xr:uid="{611D2B42-74D9-48C7-989E-FCCBFDBEA352}"/>
    <cellStyle name="20% - Cor5 12 7" xfId="34965" xr:uid="{D2711DE8-E881-408F-9AFF-8A79E7078422}"/>
    <cellStyle name="20% - Cor5 13" xfId="2433" xr:uid="{00000000-0005-0000-0000-000048010000}"/>
    <cellStyle name="20% - Cor5 13 2" xfId="4488" xr:uid="{00000000-0005-0000-0000-000048010000}"/>
    <cellStyle name="20% - Cor5 13 2 2" xfId="8888" xr:uid="{00000000-0005-0000-0000-000048010000}"/>
    <cellStyle name="20% - Cor5 13 2 2 2" xfId="17710" xr:uid="{00000000-0005-0000-0000-000048010000}"/>
    <cellStyle name="20% - Cor5 13 2 2 3" xfId="27088" xr:uid="{60A5AEC1-C25E-4C04-87AD-808E48224FAB}"/>
    <cellStyle name="20% - Cor5 13 2 2 4" xfId="41044" xr:uid="{C1C5C423-189C-4F03-B9C2-F6BF4705A086}"/>
    <cellStyle name="20% - Cor5 13 2 3" xfId="13357" xr:uid="{00000000-0005-0000-0000-000048010000}"/>
    <cellStyle name="20% - Cor5 13 2 3 2" xfId="30170" xr:uid="{63BE83E1-FB3B-4B0C-BC15-1854933A05F1}"/>
    <cellStyle name="20% - Cor5 13 2 3 3" xfId="44044" xr:uid="{C0B8E831-C3E2-4D95-98EB-57AE0C8C15D0}"/>
    <cellStyle name="20% - Cor5 13 2 4" xfId="32762" xr:uid="{59A027E0-8879-4803-8DFC-ED6CFD1871ED}"/>
    <cellStyle name="20% - Cor5 13 2 4 2" xfId="46629" xr:uid="{EC4F43DF-B26F-41BF-9557-E96D44DDBBC3}"/>
    <cellStyle name="20% - Cor5 13 2 5" xfId="22830" xr:uid="{0C76C1E3-A9B4-4FBC-98E0-1FD2934403BA}"/>
    <cellStyle name="20% - Cor5 13 2 6" xfId="36801" xr:uid="{461027AB-3A21-4793-A777-E66C8E1BFD79}"/>
    <cellStyle name="20% - Cor5 13 3" xfId="6999" xr:uid="{00000000-0005-0000-0000-000048010000}"/>
    <cellStyle name="20% - Cor5 13 3 2" xfId="15825" xr:uid="{00000000-0005-0000-0000-000048010000}"/>
    <cellStyle name="20% - Cor5 13 3 3" xfId="25251" xr:uid="{9FDD8F0D-A51F-4291-A61C-12D1F74FEACB}"/>
    <cellStyle name="20% - Cor5 13 3 4" xfId="39203" xr:uid="{4C86ECAC-599F-4868-A059-35B9575EF617}"/>
    <cellStyle name="20% - Cor5 13 4" xfId="11464" xr:uid="{00000000-0005-0000-0000-000048010000}"/>
    <cellStyle name="20% - Cor5 13 4 2" xfId="28982" xr:uid="{F14D1C64-CE51-43F1-ACCF-59EC5BCCA324}"/>
    <cellStyle name="20% - Cor5 13 4 3" xfId="42863" xr:uid="{11885098-D11F-4C77-8480-C2F70751F45B}"/>
    <cellStyle name="20% - Cor5 13 5" xfId="31584" xr:uid="{55AA5CE6-3E8F-444E-8B2E-40A93CC02B07}"/>
    <cellStyle name="20% - Cor5 13 5 2" xfId="45451" xr:uid="{DE87F80D-FD8F-4415-B405-A86201BE90A8}"/>
    <cellStyle name="20% - Cor5 13 6" xfId="20932" xr:uid="{4CF46C72-EBB4-48E0-9CD8-B2CD4FA42576}"/>
    <cellStyle name="20% - Cor5 13 7" xfId="34966" xr:uid="{5538EFD1-A8A6-4946-B219-2E0E482F1883}"/>
    <cellStyle name="20% - Cor5 14" xfId="2434" xr:uid="{00000000-0005-0000-0000-000049010000}"/>
    <cellStyle name="20% - Cor5 14 2" xfId="4489" xr:uid="{00000000-0005-0000-0000-000049010000}"/>
    <cellStyle name="20% - Cor5 14 2 2" xfId="8889" xr:uid="{00000000-0005-0000-0000-000049010000}"/>
    <cellStyle name="20% - Cor5 14 2 2 2" xfId="17711" xr:uid="{00000000-0005-0000-0000-000049010000}"/>
    <cellStyle name="20% - Cor5 14 2 2 3" xfId="27089" xr:uid="{0DCF7A5D-E365-4D9E-8862-3A563F1194EA}"/>
    <cellStyle name="20% - Cor5 14 2 2 4" xfId="41045" xr:uid="{CA96240A-2790-4521-AFE3-B14E77C146C5}"/>
    <cellStyle name="20% - Cor5 14 2 3" xfId="13358" xr:uid="{00000000-0005-0000-0000-000049010000}"/>
    <cellStyle name="20% - Cor5 14 2 3 2" xfId="30171" xr:uid="{15A35465-7E22-4EE3-8774-52F87A43DA2F}"/>
    <cellStyle name="20% - Cor5 14 2 3 3" xfId="44045" xr:uid="{604BE543-7B77-4180-8062-1149BEFC8B1F}"/>
    <cellStyle name="20% - Cor5 14 2 4" xfId="32763" xr:uid="{A82557D6-5F10-4317-B21A-20107E9A6133}"/>
    <cellStyle name="20% - Cor5 14 2 4 2" xfId="46630" xr:uid="{6CDBECD4-7720-4758-A7FB-675A265D762B}"/>
    <cellStyle name="20% - Cor5 14 2 5" xfId="22831" xr:uid="{1559FC16-290E-48DD-8280-08A1D21D4701}"/>
    <cellStyle name="20% - Cor5 14 2 6" xfId="36802" xr:uid="{6D4B5A6B-8D0E-4968-B14D-1891A52B8572}"/>
    <cellStyle name="20% - Cor5 14 3" xfId="7000" xr:uid="{00000000-0005-0000-0000-000049010000}"/>
    <cellStyle name="20% - Cor5 14 3 2" xfId="15826" xr:uid="{00000000-0005-0000-0000-000049010000}"/>
    <cellStyle name="20% - Cor5 14 3 3" xfId="25252" xr:uid="{0432994F-65A3-4B48-91FB-E1E03BB26CE6}"/>
    <cellStyle name="20% - Cor5 14 3 4" xfId="39204" xr:uid="{0B2D5085-3B34-4881-94F9-FD52886C8A60}"/>
    <cellStyle name="20% - Cor5 14 4" xfId="11465" xr:uid="{00000000-0005-0000-0000-000049010000}"/>
    <cellStyle name="20% - Cor5 14 4 2" xfId="28983" xr:uid="{9A364185-4C18-4A7E-9501-C16A290AED0C}"/>
    <cellStyle name="20% - Cor5 14 4 3" xfId="42864" xr:uid="{92660A22-2201-4D6E-A5D3-97612390BB74}"/>
    <cellStyle name="20% - Cor5 14 5" xfId="31585" xr:uid="{8711087B-4763-4C38-A495-EEA36367B49C}"/>
    <cellStyle name="20% - Cor5 14 5 2" xfId="45452" xr:uid="{81CF94EA-FCB2-47CB-9C41-51AC3D26E81A}"/>
    <cellStyle name="20% - Cor5 14 6" xfId="20933" xr:uid="{8ED1AF99-3180-4D4E-8D48-9B386A4A163E}"/>
    <cellStyle name="20% - Cor5 14 7" xfId="34967" xr:uid="{78762C8E-9D4C-4E72-93EB-8DA87611B4FD}"/>
    <cellStyle name="20% - Cor5 15" xfId="2435" xr:uid="{00000000-0005-0000-0000-00004A010000}"/>
    <cellStyle name="20% - Cor5 15 2" xfId="4490" xr:uid="{00000000-0005-0000-0000-00004A010000}"/>
    <cellStyle name="20% - Cor5 15 2 2" xfId="8890" xr:uid="{00000000-0005-0000-0000-00004A010000}"/>
    <cellStyle name="20% - Cor5 15 2 2 2" xfId="17712" xr:uid="{00000000-0005-0000-0000-00004A010000}"/>
    <cellStyle name="20% - Cor5 15 2 2 3" xfId="27090" xr:uid="{81B27334-02CD-418F-9717-B10461BC0BFB}"/>
    <cellStyle name="20% - Cor5 15 2 2 4" xfId="41046" xr:uid="{3E623FD0-856D-490D-8AE8-F6572B3C9874}"/>
    <cellStyle name="20% - Cor5 15 2 3" xfId="13359" xr:uid="{00000000-0005-0000-0000-00004A010000}"/>
    <cellStyle name="20% - Cor5 15 2 3 2" xfId="30172" xr:uid="{0EA72DD0-7254-467D-A23A-307A1A74AEBB}"/>
    <cellStyle name="20% - Cor5 15 2 3 3" xfId="44046" xr:uid="{E6D4F07B-7EE6-49B7-95E7-B65F4A2B94AD}"/>
    <cellStyle name="20% - Cor5 15 2 4" xfId="32764" xr:uid="{B887A5D0-67F3-4684-A75B-D341C1A4F1D5}"/>
    <cellStyle name="20% - Cor5 15 2 4 2" xfId="46631" xr:uid="{633F3A67-17E6-41B2-ADA8-A05E5E6D4215}"/>
    <cellStyle name="20% - Cor5 15 2 5" xfId="22832" xr:uid="{DA6D5B5F-A92B-408D-93BE-D872FD7AF0F4}"/>
    <cellStyle name="20% - Cor5 15 2 6" xfId="36803" xr:uid="{9BC3A970-C43F-465E-AE78-041EB9C4FEEE}"/>
    <cellStyle name="20% - Cor5 15 3" xfId="7001" xr:uid="{00000000-0005-0000-0000-00004A010000}"/>
    <cellStyle name="20% - Cor5 15 3 2" xfId="15827" xr:uid="{00000000-0005-0000-0000-00004A010000}"/>
    <cellStyle name="20% - Cor5 15 3 3" xfId="25253" xr:uid="{7F414E15-84F4-49C3-A579-FE8282560D6E}"/>
    <cellStyle name="20% - Cor5 15 3 4" xfId="39205" xr:uid="{612D4200-4E60-4031-B1E5-8296B6160075}"/>
    <cellStyle name="20% - Cor5 15 4" xfId="11466" xr:uid="{00000000-0005-0000-0000-00004A010000}"/>
    <cellStyle name="20% - Cor5 15 4 2" xfId="28984" xr:uid="{F211747B-8687-49CC-B5D2-B32B0997627D}"/>
    <cellStyle name="20% - Cor5 15 4 3" xfId="42865" xr:uid="{93A99C1B-619A-4751-91F8-1B21AA334C60}"/>
    <cellStyle name="20% - Cor5 15 5" xfId="31586" xr:uid="{C54FEB5C-74CC-487B-AB5B-9DC4616F8A1A}"/>
    <cellStyle name="20% - Cor5 15 5 2" xfId="45453" xr:uid="{3D750A87-C5FA-4F1F-850D-9B7F51772C4B}"/>
    <cellStyle name="20% - Cor5 15 6" xfId="20934" xr:uid="{8AC6674E-B708-49AD-9BA0-B5C8129B2047}"/>
    <cellStyle name="20% - Cor5 15 7" xfId="34968" xr:uid="{568DD61D-EE0A-4F53-A94F-1899E2707ADC}"/>
    <cellStyle name="20% - Cor5 16" xfId="2436" xr:uid="{00000000-0005-0000-0000-00004B010000}"/>
    <cellStyle name="20% - Cor5 16 2" xfId="4491" xr:uid="{00000000-0005-0000-0000-00004B010000}"/>
    <cellStyle name="20% - Cor5 16 2 2" xfId="8891" xr:uid="{00000000-0005-0000-0000-00004B010000}"/>
    <cellStyle name="20% - Cor5 16 2 2 2" xfId="17713" xr:uid="{00000000-0005-0000-0000-00004B010000}"/>
    <cellStyle name="20% - Cor5 16 2 2 3" xfId="27091" xr:uid="{86DB570B-EDBE-45A5-941E-C26C1A9EF0F1}"/>
    <cellStyle name="20% - Cor5 16 2 2 4" xfId="41047" xr:uid="{D3CDE00F-9CA9-4A36-950D-9045672F91D7}"/>
    <cellStyle name="20% - Cor5 16 2 3" xfId="13360" xr:uid="{00000000-0005-0000-0000-00004B010000}"/>
    <cellStyle name="20% - Cor5 16 2 3 2" xfId="30173" xr:uid="{17EB98FF-DA38-41CB-A992-2D64DE76E7F7}"/>
    <cellStyle name="20% - Cor5 16 2 3 3" xfId="44047" xr:uid="{524D45EF-0466-431A-9C24-5F518BA2A826}"/>
    <cellStyle name="20% - Cor5 16 2 4" xfId="32765" xr:uid="{F0EEC96E-22F1-4032-9A60-E905EC998D04}"/>
    <cellStyle name="20% - Cor5 16 2 4 2" xfId="46632" xr:uid="{C1D364AD-D714-44ED-B8BD-05A2A926F8FA}"/>
    <cellStyle name="20% - Cor5 16 2 5" xfId="22833" xr:uid="{BF0A034A-9948-4191-B4AE-957A337F2FFC}"/>
    <cellStyle name="20% - Cor5 16 2 6" xfId="36804" xr:uid="{AED2AF4A-46CC-4FFC-9ECE-8B95FEC69957}"/>
    <cellStyle name="20% - Cor5 16 3" xfId="7002" xr:uid="{00000000-0005-0000-0000-00004B010000}"/>
    <cellStyle name="20% - Cor5 16 3 2" xfId="15828" xr:uid="{00000000-0005-0000-0000-00004B010000}"/>
    <cellStyle name="20% - Cor5 16 3 3" xfId="25254" xr:uid="{9A37B11E-5C97-4CE3-BD94-E5770366BD1C}"/>
    <cellStyle name="20% - Cor5 16 3 4" xfId="39206" xr:uid="{65DD7DA9-0178-4D76-AA0B-960EF2341B83}"/>
    <cellStyle name="20% - Cor5 16 4" xfId="11467" xr:uid="{00000000-0005-0000-0000-00004B010000}"/>
    <cellStyle name="20% - Cor5 16 4 2" xfId="28985" xr:uid="{1F6F45D3-CD68-4698-900F-7BBE20CF69D7}"/>
    <cellStyle name="20% - Cor5 16 4 3" xfId="42866" xr:uid="{0B5FD43B-B977-450C-9C3A-A6CD178741AC}"/>
    <cellStyle name="20% - Cor5 16 5" xfId="31587" xr:uid="{EF1AC7EA-07A9-445F-84AF-E7BD9DDAE6FD}"/>
    <cellStyle name="20% - Cor5 16 5 2" xfId="45454" xr:uid="{45040269-A1B6-4523-BE39-130B60FF1904}"/>
    <cellStyle name="20% - Cor5 16 6" xfId="20935" xr:uid="{E06A148D-A1F8-46B6-AB90-58F3E039C4C1}"/>
    <cellStyle name="20% - Cor5 16 7" xfId="34969" xr:uid="{2205030A-8EB7-4656-AE80-0F7E3A190CA2}"/>
    <cellStyle name="20% - Cor5 17" xfId="2437" xr:uid="{00000000-0005-0000-0000-00004C010000}"/>
    <cellStyle name="20% - Cor5 17 2" xfId="4492" xr:uid="{00000000-0005-0000-0000-00004C010000}"/>
    <cellStyle name="20% - Cor5 17 2 2" xfId="8892" xr:uid="{00000000-0005-0000-0000-00004C010000}"/>
    <cellStyle name="20% - Cor5 17 2 2 2" xfId="17714" xr:uid="{00000000-0005-0000-0000-00004C010000}"/>
    <cellStyle name="20% - Cor5 17 2 2 3" xfId="27092" xr:uid="{1FCC7561-7B18-47CB-97DA-A7FCF13954CD}"/>
    <cellStyle name="20% - Cor5 17 2 2 4" xfId="41048" xr:uid="{58EF189D-147B-4C40-841A-AA0E6F9C9E6F}"/>
    <cellStyle name="20% - Cor5 17 2 3" xfId="13361" xr:uid="{00000000-0005-0000-0000-00004C010000}"/>
    <cellStyle name="20% - Cor5 17 2 3 2" xfId="30174" xr:uid="{95AF345D-8073-4E34-8090-A80A39D212B8}"/>
    <cellStyle name="20% - Cor5 17 2 3 3" xfId="44048" xr:uid="{622504FD-9686-44FF-B4F9-E8E81F67AC19}"/>
    <cellStyle name="20% - Cor5 17 2 4" xfId="32766" xr:uid="{EF3FE61A-BB05-4E78-AF42-37143B3EAB0B}"/>
    <cellStyle name="20% - Cor5 17 2 4 2" xfId="46633" xr:uid="{4C762A33-D0DE-41DF-B857-506F3A8D83A8}"/>
    <cellStyle name="20% - Cor5 17 2 5" xfId="22834" xr:uid="{F25CB73C-3F00-4CB8-AF0A-E8A137F800AA}"/>
    <cellStyle name="20% - Cor5 17 2 6" xfId="36805" xr:uid="{E3EDD242-35B7-4BB0-A3B7-565D9A374762}"/>
    <cellStyle name="20% - Cor5 17 3" xfId="7003" xr:uid="{00000000-0005-0000-0000-00004C010000}"/>
    <cellStyle name="20% - Cor5 17 3 2" xfId="15829" xr:uid="{00000000-0005-0000-0000-00004C010000}"/>
    <cellStyle name="20% - Cor5 17 3 3" xfId="25255" xr:uid="{758ED7BD-0DF3-47BF-8F91-1E013B65CCEC}"/>
    <cellStyle name="20% - Cor5 17 3 4" xfId="39207" xr:uid="{C69FF77F-F6B5-4F91-8E5B-5A0E9CC0AC22}"/>
    <cellStyle name="20% - Cor5 17 4" xfId="11468" xr:uid="{00000000-0005-0000-0000-00004C010000}"/>
    <cellStyle name="20% - Cor5 17 4 2" xfId="28986" xr:uid="{8C8A10E3-27D8-4488-8231-AFB3A675CCD3}"/>
    <cellStyle name="20% - Cor5 17 4 3" xfId="42867" xr:uid="{CB0C050B-4454-4B7A-8431-FD3EBEAC4E7E}"/>
    <cellStyle name="20% - Cor5 17 5" xfId="31588" xr:uid="{30156B2A-618C-42E5-B90A-80F0CCAB30FA}"/>
    <cellStyle name="20% - Cor5 17 5 2" xfId="45455" xr:uid="{1D4F07AD-BC61-4AE1-BE87-F2F48F5AD0E7}"/>
    <cellStyle name="20% - Cor5 17 6" xfId="20936" xr:uid="{92D055CF-3855-424C-8A71-89363A8BC40C}"/>
    <cellStyle name="20% - Cor5 17 7" xfId="34970" xr:uid="{B60915AF-2402-4715-A514-B4BBB5EA8C94}"/>
    <cellStyle name="20% - Cor5 18" xfId="2438" xr:uid="{00000000-0005-0000-0000-00004D010000}"/>
    <cellStyle name="20% - Cor5 18 2" xfId="4493" xr:uid="{00000000-0005-0000-0000-00004D010000}"/>
    <cellStyle name="20% - Cor5 18 2 2" xfId="8893" xr:uid="{00000000-0005-0000-0000-00004D010000}"/>
    <cellStyle name="20% - Cor5 18 2 2 2" xfId="17715" xr:uid="{00000000-0005-0000-0000-00004D010000}"/>
    <cellStyle name="20% - Cor5 18 2 2 3" xfId="27093" xr:uid="{9071AF39-5D88-47BD-A09D-87A08FFB2D1E}"/>
    <cellStyle name="20% - Cor5 18 2 2 4" xfId="41049" xr:uid="{70982021-54B0-4EBD-80EB-34EE774488AE}"/>
    <cellStyle name="20% - Cor5 18 2 3" xfId="13362" xr:uid="{00000000-0005-0000-0000-00004D010000}"/>
    <cellStyle name="20% - Cor5 18 2 3 2" xfId="30175" xr:uid="{2F98E792-BF4F-4FA0-94C2-A28498761CEC}"/>
    <cellStyle name="20% - Cor5 18 2 3 3" xfId="44049" xr:uid="{695DCBCF-33EF-4BD4-93C2-76A3F16203DC}"/>
    <cellStyle name="20% - Cor5 18 2 4" xfId="32767" xr:uid="{7C5CB4F9-EC5B-47E7-94BD-7E9B8D5EE711}"/>
    <cellStyle name="20% - Cor5 18 2 4 2" xfId="46634" xr:uid="{65702058-425E-4DDA-B98F-FF4A828609BB}"/>
    <cellStyle name="20% - Cor5 18 2 5" xfId="22835" xr:uid="{0B10BB30-F599-44AF-B865-90177F2CC0AF}"/>
    <cellStyle name="20% - Cor5 18 2 6" xfId="36806" xr:uid="{CEF138FA-D0EB-409B-895D-2440B1F183C3}"/>
    <cellStyle name="20% - Cor5 18 3" xfId="7004" xr:uid="{00000000-0005-0000-0000-00004D010000}"/>
    <cellStyle name="20% - Cor5 18 3 2" xfId="15830" xr:uid="{00000000-0005-0000-0000-00004D010000}"/>
    <cellStyle name="20% - Cor5 18 3 3" xfId="25256" xr:uid="{F0E9CAA7-289C-4D0D-9641-96A4FCEB5487}"/>
    <cellStyle name="20% - Cor5 18 3 4" xfId="39208" xr:uid="{94BC92BC-CE42-4581-9635-DFE690A976F0}"/>
    <cellStyle name="20% - Cor5 18 4" xfId="11469" xr:uid="{00000000-0005-0000-0000-00004D010000}"/>
    <cellStyle name="20% - Cor5 18 4 2" xfId="28987" xr:uid="{65F5A868-DC32-4819-9327-5267A4B4554E}"/>
    <cellStyle name="20% - Cor5 18 4 3" xfId="42868" xr:uid="{F42010B0-DFAE-4528-B00A-DDEEDCFFB419}"/>
    <cellStyle name="20% - Cor5 18 5" xfId="31589" xr:uid="{7CAEC0D5-E90D-4340-B100-6214880C2653}"/>
    <cellStyle name="20% - Cor5 18 5 2" xfId="45456" xr:uid="{00560F88-FBA6-4223-A832-6CCF4F03D78E}"/>
    <cellStyle name="20% - Cor5 18 6" xfId="20937" xr:uid="{33F90BB1-9E4D-42E9-81A7-41B584EF6529}"/>
    <cellStyle name="20% - Cor5 18 7" xfId="34971" xr:uid="{23D42C02-670B-47D1-BF7E-74EC1193F952}"/>
    <cellStyle name="20% - Cor5 19" xfId="2439" xr:uid="{00000000-0005-0000-0000-00004E010000}"/>
    <cellStyle name="20% - Cor5 2" xfId="138" xr:uid="{00000000-0005-0000-0000-000044000000}"/>
    <cellStyle name="20% - Cor5 2 10" xfId="33856" xr:uid="{894B04E0-9CD1-46F9-AE24-23722EA55798}"/>
    <cellStyle name="20% - Cor5 2 2" xfId="147" xr:uid="{00000000-0005-0000-0000-000045000000}"/>
    <cellStyle name="20% - Cor5 2 2 2" xfId="2441" xr:uid="{00000000-0005-0000-0000-000050010000}"/>
    <cellStyle name="20% - Cor5 2 2 2 2" xfId="4495" xr:uid="{00000000-0005-0000-0000-000050010000}"/>
    <cellStyle name="20% - Cor5 2 2 2 2 2" xfId="8895" xr:uid="{00000000-0005-0000-0000-000050010000}"/>
    <cellStyle name="20% - Cor5 2 2 2 2 2 2" xfId="17717" xr:uid="{00000000-0005-0000-0000-000050010000}"/>
    <cellStyle name="20% - Cor5 2 2 2 2 2 3" xfId="27095" xr:uid="{185F8486-E89C-4010-A88D-E7EA1ED1C582}"/>
    <cellStyle name="20% - Cor5 2 2 2 2 2 4" xfId="41051" xr:uid="{8F949AC7-ACFF-40A8-9872-1F8BEF4FFBDB}"/>
    <cellStyle name="20% - Cor5 2 2 2 2 3" xfId="13364" xr:uid="{00000000-0005-0000-0000-000050010000}"/>
    <cellStyle name="20% - Cor5 2 2 2 2 4" xfId="22837" xr:uid="{73574EE4-FAA1-4228-BC9A-4FA3D5BA82B7}"/>
    <cellStyle name="20% - Cor5 2 2 2 2 5" xfId="36808" xr:uid="{634258D3-8D2C-4F95-B8F0-07D059C2CA26}"/>
    <cellStyle name="20% - Cor5 2 2 2 3" xfId="7006" xr:uid="{00000000-0005-0000-0000-000050010000}"/>
    <cellStyle name="20% - Cor5 2 2 2 3 2" xfId="15832" xr:uid="{00000000-0005-0000-0000-000050010000}"/>
    <cellStyle name="20% - Cor5 2 2 2 3 3" xfId="25258" xr:uid="{5D153994-7599-4F19-8DBE-005C5B37B90E}"/>
    <cellStyle name="20% - Cor5 2 2 2 3 4" xfId="39210" xr:uid="{42E95626-E957-4AD3-8C98-BFEC4ECBF71E}"/>
    <cellStyle name="20% - Cor5 2 2 2 4" xfId="11472" xr:uid="{00000000-0005-0000-0000-000050010000}"/>
    <cellStyle name="20% - Cor5 2 2 2 4 2" xfId="28989" xr:uid="{6CCC1D03-D10C-4712-8934-B5891059E54C}"/>
    <cellStyle name="20% - Cor5 2 2 2 4 3" xfId="42870" xr:uid="{A820B333-FDBD-4B93-9E10-8A5169385B12}"/>
    <cellStyle name="20% - Cor5 2 2 2 5" xfId="31591" xr:uid="{AA2D6960-C077-4093-9190-43A7964985B6}"/>
    <cellStyle name="20% - Cor5 2 2 2 5 2" xfId="45458" xr:uid="{BC3C54F7-699E-4AC3-A283-33F160F845BC}"/>
    <cellStyle name="20% - Cor5 2 2 2 6" xfId="20939" xr:uid="{DCC470F7-16BC-411D-B6DE-CAA5B916C780}"/>
    <cellStyle name="20% - Cor5 2 2 2 7" xfId="34973" xr:uid="{59F3ED66-2416-4764-8139-32835FBF7BCD}"/>
    <cellStyle name="20% - Cor5 2 2 3" xfId="1733" xr:uid="{00000000-0005-0000-0000-00001E000000}"/>
    <cellStyle name="20% - Cor5 2 2 3 2" xfId="6535" xr:uid="{00000000-0005-0000-0000-00001E000000}"/>
    <cellStyle name="20% - Cor5 2 2 3 2 2" xfId="15366" xr:uid="{00000000-0005-0000-0000-00001E000000}"/>
    <cellStyle name="20% - Cor5 2 2 3 2 3" xfId="24801" xr:uid="{70640AEB-C755-49E6-9A8D-1F8525935E6D}"/>
    <cellStyle name="20% - Cor5 2 2 3 2 4" xfId="38755" xr:uid="{DDDA1734-CE43-4393-83A4-CBE86E92A29F}"/>
    <cellStyle name="20% - Cor5 2 2 3 3" xfId="10980" xr:uid="{00000000-0005-0000-0000-00001E000000}"/>
    <cellStyle name="20% - Cor5 2 2 3 3 2" xfId="30177" xr:uid="{723C7672-D10C-4C10-A5C1-7E1D8A5DE8ED}"/>
    <cellStyle name="20% - Cor5 2 2 3 3 3" xfId="44051" xr:uid="{4B73569D-32E6-4221-8AE2-5D41E96B4944}"/>
    <cellStyle name="20% - Cor5 2 2 3 4" xfId="32769" xr:uid="{00D9931E-42B4-4C0F-B0BF-6F2B24D2B06D}"/>
    <cellStyle name="20% - Cor5 2 2 3 4 2" xfId="46636" xr:uid="{8E46AF14-317B-4958-B1FF-EE0FE0072B7E}"/>
    <cellStyle name="20% - Cor5 2 2 3 5" xfId="20390" xr:uid="{E1E9E38C-C74E-4E0B-9C53-50062B85619C}"/>
    <cellStyle name="20% - Cor5 2 2 3 6" xfId="34519" xr:uid="{354AA033-89A9-4433-ADBA-72889D96DE2B}"/>
    <cellStyle name="20% - Cor5 2 2 4" xfId="4019" xr:uid="{00000000-0005-0000-0000-00001E000000}"/>
    <cellStyle name="20% - Cor5 2 2 4 2" xfId="8423" xr:uid="{00000000-0005-0000-0000-00001E000000}"/>
    <cellStyle name="20% - Cor5 2 2 4 2 2" xfId="17245" xr:uid="{00000000-0005-0000-0000-00001E000000}"/>
    <cellStyle name="20% - Cor5 2 2 4 2 3" xfId="26626" xr:uid="{96914844-8017-4CD9-9893-9422F26B2784}"/>
    <cellStyle name="20% - Cor5 2 2 4 2 4" xfId="40580" xr:uid="{C7DFD89B-1015-4E67-83D0-5B780DB229A5}"/>
    <cellStyle name="20% - Cor5 2 2 4 3" xfId="12894" xr:uid="{00000000-0005-0000-0000-00001E000000}"/>
    <cellStyle name="20% - Cor5 2 2 4 4" xfId="22366" xr:uid="{F92434F0-B6FB-46E3-BBF6-6B9B56BCF35F}"/>
    <cellStyle name="20% - Cor5 2 2 4 5" xfId="36339" xr:uid="{B1125488-FAFE-4DC7-BA3B-480C0B8833B4}"/>
    <cellStyle name="20% - Cor5 2 2 5" xfId="28447" xr:uid="{BF571A72-5611-4F58-A67A-94B95EA58C5A}"/>
    <cellStyle name="20% - Cor5 2 2 5 2" xfId="42417" xr:uid="{2B131E78-AD4D-428F-A95B-71C5E60BE51A}"/>
    <cellStyle name="20% - Cor5 2 2 6" xfId="31140" xr:uid="{E4B2CAB3-8739-48B4-AA6B-287DB8661D6D}"/>
    <cellStyle name="20% - Cor5 2 2 6 2" xfId="44989" xr:uid="{1C0FCE0B-EAFC-445F-8307-26ACCE532139}"/>
    <cellStyle name="20% - Cor5 2 3" xfId="2440" xr:uid="{00000000-0005-0000-0000-00004F010000}"/>
    <cellStyle name="20% - Cor5 2 3 2" xfId="4494" xr:uid="{00000000-0005-0000-0000-00004F010000}"/>
    <cellStyle name="20% - Cor5 2 3 2 2" xfId="8894" xr:uid="{00000000-0005-0000-0000-00004F010000}"/>
    <cellStyle name="20% - Cor5 2 3 2 2 2" xfId="17716" xr:uid="{00000000-0005-0000-0000-00004F010000}"/>
    <cellStyle name="20% - Cor5 2 3 2 2 3" xfId="27094" xr:uid="{ADBF1D4F-402B-4DAC-A151-9C89A68B6DAE}"/>
    <cellStyle name="20% - Cor5 2 3 2 2 4" xfId="41050" xr:uid="{452849E7-401E-46AC-9D73-00A1557EA3F3}"/>
    <cellStyle name="20% - Cor5 2 3 2 3" xfId="13363" xr:uid="{00000000-0005-0000-0000-00004F010000}"/>
    <cellStyle name="20% - Cor5 2 3 2 4" xfId="22836" xr:uid="{A3F65C5C-BC90-4D63-82FD-5FC6860F72D6}"/>
    <cellStyle name="20% - Cor5 2 3 2 5" xfId="36807" xr:uid="{B5FD3D2A-8FE2-414E-90E0-3293A9A9576B}"/>
    <cellStyle name="20% - Cor5 2 3 3" xfId="7005" xr:uid="{00000000-0005-0000-0000-00004F010000}"/>
    <cellStyle name="20% - Cor5 2 3 3 2" xfId="15831" xr:uid="{00000000-0005-0000-0000-00004F010000}"/>
    <cellStyle name="20% - Cor5 2 3 3 3" xfId="25257" xr:uid="{B118EB93-0A3F-44D3-B8D2-42A44CC264CC}"/>
    <cellStyle name="20% - Cor5 2 3 3 4" xfId="39209" xr:uid="{C6A666AB-5072-4060-A827-4EEAA34384BD}"/>
    <cellStyle name="20% - Cor5 2 3 4" xfId="11471" xr:uid="{00000000-0005-0000-0000-00004F010000}"/>
    <cellStyle name="20% - Cor5 2 3 4 2" xfId="28988" xr:uid="{7FEDBBB8-8C18-4416-B313-27AB535FD390}"/>
    <cellStyle name="20% - Cor5 2 3 4 3" xfId="42869" xr:uid="{41D6CED9-E150-49DD-A234-0703EEA867B5}"/>
    <cellStyle name="20% - Cor5 2 3 5" xfId="31590" xr:uid="{A7F27E06-B8B6-466A-AE21-52EBB23D727A}"/>
    <cellStyle name="20% - Cor5 2 3 5 2" xfId="45457" xr:uid="{50E6A989-2209-4DB8-BAD9-72701F661CC8}"/>
    <cellStyle name="20% - Cor5 2 3 6" xfId="20938" xr:uid="{5F5DE148-14AE-4479-9ED0-B11D3DB063F3}"/>
    <cellStyle name="20% - Cor5 2 3 7" xfId="34972" xr:uid="{1EC35A10-6DAF-4DF4-BAE5-CBA77553D1F6}"/>
    <cellStyle name="20% - Cor5 2 4" xfId="1639" xr:uid="{00000000-0005-0000-0000-00001D000000}"/>
    <cellStyle name="20% - Cor5 2 4 2" xfId="6457" xr:uid="{00000000-0005-0000-0000-00001D000000}"/>
    <cellStyle name="20% - Cor5 2 4 2 2" xfId="15288" xr:uid="{00000000-0005-0000-0000-00001D000000}"/>
    <cellStyle name="20% - Cor5 2 4 2 3" xfId="24723" xr:uid="{FF71A441-DAFF-4921-A7C0-5E538550B574}"/>
    <cellStyle name="20% - Cor5 2 4 2 4" xfId="38677" xr:uid="{540A72A9-36D2-4844-82CA-69CA5BE4BF1D}"/>
    <cellStyle name="20% - Cor5 2 4 3" xfId="10898" xr:uid="{00000000-0005-0000-0000-00001D000000}"/>
    <cellStyle name="20% - Cor5 2 4 3 2" xfId="30176" xr:uid="{04A108A2-A9C8-4816-8575-35CB64087F65}"/>
    <cellStyle name="20% - Cor5 2 4 3 3" xfId="44050" xr:uid="{2AE4ADE5-1D77-4B31-94A2-840B94DBE501}"/>
    <cellStyle name="20% - Cor5 2 4 4" xfId="32768" xr:uid="{9E360E9D-DE12-47D7-9801-5F2DA89F9A43}"/>
    <cellStyle name="20% - Cor5 2 4 4 2" xfId="46635" xr:uid="{95133EA5-0059-44A7-9A6D-60E3B45F5FD3}"/>
    <cellStyle name="20% - Cor5 2 4 5" xfId="20312" xr:uid="{14A4EF69-C0A3-4AE7-AFDF-818181CA2A05}"/>
    <cellStyle name="20% - Cor5 2 4 6" xfId="34441" xr:uid="{D7B11009-40EB-4702-A6D3-2881F47F188F}"/>
    <cellStyle name="20% - Cor5 2 5" xfId="3938" xr:uid="{00000000-0005-0000-0000-00001D000000}"/>
    <cellStyle name="20% - Cor5 2 5 2" xfId="8344" xr:uid="{00000000-0005-0000-0000-00001D000000}"/>
    <cellStyle name="20% - Cor5 2 5 2 2" xfId="17166" xr:uid="{00000000-0005-0000-0000-00001D000000}"/>
    <cellStyle name="20% - Cor5 2 5 2 3" xfId="26547" xr:uid="{946CFCFB-9E60-41F2-A22A-D23FFF410234}"/>
    <cellStyle name="20% - Cor5 2 5 2 4" xfId="40501" xr:uid="{E00B078E-6B75-41C0-A0F4-6A65DA30634D}"/>
    <cellStyle name="20% - Cor5 2 5 3" xfId="12815" xr:uid="{00000000-0005-0000-0000-00001D000000}"/>
    <cellStyle name="20% - Cor5 2 5 4" xfId="22287" xr:uid="{1572F78E-A64F-49E3-83E5-D0911EDACFA9}"/>
    <cellStyle name="20% - Cor5 2 5 5" xfId="36260" xr:uid="{526D4097-E301-46DE-AABA-03C8D274EE09}"/>
    <cellStyle name="20% - Cor5 2 6" xfId="5833" xr:uid="{00000000-0005-0000-0000-000044000000}"/>
    <cellStyle name="20% - Cor5 2 6 2" xfId="14674" xr:uid="{00000000-0005-0000-0000-000044000000}"/>
    <cellStyle name="20% - Cor5 2 6 3" xfId="24147" xr:uid="{28D19FA5-0A68-4A2C-8B97-A25DC875976F}"/>
    <cellStyle name="20% - Cor5 2 6 4" xfId="38101" xr:uid="{6153290E-EC78-4FF1-A8E9-88FE8FE3DAF1}"/>
    <cellStyle name="20% - Cor5 2 7" xfId="10212" xr:uid="{00000000-0005-0000-0000-000044000000}"/>
    <cellStyle name="20% - Cor5 2 7 2" xfId="28369" xr:uid="{AFFBE3F0-5418-45BF-851F-B2327D8D4648}"/>
    <cellStyle name="20% - Cor5 2 7 3" xfId="42339" xr:uid="{D36B72C1-1840-48EA-B4B3-C32E98151770}"/>
    <cellStyle name="20% - Cor5 2 8" xfId="31062" xr:uid="{6F9F1365-B1EA-4441-9FF4-D475A96DDEE0}"/>
    <cellStyle name="20% - Cor5 2 8 2" xfId="44911" xr:uid="{2F399BD0-3C83-40C7-8CA3-EB01940174D7}"/>
    <cellStyle name="20% - Cor5 2 9" xfId="19681" xr:uid="{1B7BBF49-4AFC-43E5-9158-1C6F8BE94449}"/>
    <cellStyle name="20% - Cor5 20" xfId="2442" xr:uid="{00000000-0005-0000-0000-000051010000}"/>
    <cellStyle name="20% - Cor5 20 2" xfId="4496" xr:uid="{00000000-0005-0000-0000-000051010000}"/>
    <cellStyle name="20% - Cor5 20 2 2" xfId="8896" xr:uid="{00000000-0005-0000-0000-000051010000}"/>
    <cellStyle name="20% - Cor5 20 2 2 2" xfId="17718" xr:uid="{00000000-0005-0000-0000-000051010000}"/>
    <cellStyle name="20% - Cor5 20 2 2 3" xfId="27096" xr:uid="{6908B57F-05EC-4524-BF2D-4145E815B41A}"/>
    <cellStyle name="20% - Cor5 20 2 2 4" xfId="41052" xr:uid="{AD8E0696-D1E4-443E-AE93-CA407A657629}"/>
    <cellStyle name="20% - Cor5 20 2 3" xfId="13365" xr:uid="{00000000-0005-0000-0000-000051010000}"/>
    <cellStyle name="20% - Cor5 20 2 3 2" xfId="30178" xr:uid="{2B87A7E8-FC85-40B8-8918-D99FB2A90169}"/>
    <cellStyle name="20% - Cor5 20 2 3 3" xfId="44052" xr:uid="{758856BC-EAA5-41F1-AE61-2E7EE2D58209}"/>
    <cellStyle name="20% - Cor5 20 2 4" xfId="32770" xr:uid="{73D3B5DC-2255-4824-9385-BF10BDA361CB}"/>
    <cellStyle name="20% - Cor5 20 2 4 2" xfId="46637" xr:uid="{B70B927F-D494-4026-882C-73349CF65BA1}"/>
    <cellStyle name="20% - Cor5 20 2 5" xfId="22838" xr:uid="{90BD08BB-8CE7-4CA3-8E43-2A719A0AA06E}"/>
    <cellStyle name="20% - Cor5 20 2 6" xfId="36809" xr:uid="{0D029CF8-98F8-4CAA-B1F2-812266508A06}"/>
    <cellStyle name="20% - Cor5 20 3" xfId="7007" xr:uid="{00000000-0005-0000-0000-000051010000}"/>
    <cellStyle name="20% - Cor5 20 3 2" xfId="15833" xr:uid="{00000000-0005-0000-0000-000051010000}"/>
    <cellStyle name="20% - Cor5 20 3 3" xfId="25259" xr:uid="{FEADAF27-EC3E-4DF4-A4C1-80B40AB16D2C}"/>
    <cellStyle name="20% - Cor5 20 3 4" xfId="39211" xr:uid="{12E72CFC-D3A0-42EF-BA6E-E979D88F5511}"/>
    <cellStyle name="20% - Cor5 20 4" xfId="11473" xr:uid="{00000000-0005-0000-0000-000051010000}"/>
    <cellStyle name="20% - Cor5 20 4 2" xfId="28990" xr:uid="{B8899E13-AF76-46F1-98C8-5A80D32039D9}"/>
    <cellStyle name="20% - Cor5 20 4 3" xfId="42871" xr:uid="{029A4D71-7446-4375-998F-162B2FCC69DB}"/>
    <cellStyle name="20% - Cor5 20 5" xfId="31592" xr:uid="{335C1F5D-814C-4B0F-BA02-1C26B90AA35F}"/>
    <cellStyle name="20% - Cor5 20 5 2" xfId="45459" xr:uid="{C96EC5AD-CD5B-4760-AE8C-FA99A8887FB6}"/>
    <cellStyle name="20% - Cor5 20 6" xfId="20940" xr:uid="{E30E1711-3737-486E-9AC0-7C472BE686EA}"/>
    <cellStyle name="20% - Cor5 20 7" xfId="34974" xr:uid="{3C02BEAD-8556-45C8-A7F9-1D19AD1EDC4A}"/>
    <cellStyle name="20% - Cor5 21" xfId="2443" xr:uid="{00000000-0005-0000-0000-000052010000}"/>
    <cellStyle name="20% - Cor5 21 2" xfId="4497" xr:uid="{00000000-0005-0000-0000-000052010000}"/>
    <cellStyle name="20% - Cor5 21 2 2" xfId="8897" xr:uid="{00000000-0005-0000-0000-000052010000}"/>
    <cellStyle name="20% - Cor5 21 2 2 2" xfId="17719" xr:uid="{00000000-0005-0000-0000-000052010000}"/>
    <cellStyle name="20% - Cor5 21 2 2 3" xfId="27097" xr:uid="{073C48A6-E1F6-4678-933F-D8334643FF3C}"/>
    <cellStyle name="20% - Cor5 21 2 2 4" xfId="41053" xr:uid="{2CA37A61-1518-4BC0-974B-FC950F4747E5}"/>
    <cellStyle name="20% - Cor5 21 2 3" xfId="13366" xr:uid="{00000000-0005-0000-0000-000052010000}"/>
    <cellStyle name="20% - Cor5 21 2 3 2" xfId="30179" xr:uid="{4F29E645-E583-440E-8ADF-29EC4774AB27}"/>
    <cellStyle name="20% - Cor5 21 2 3 3" xfId="44053" xr:uid="{C6B70ABC-2BA3-4DBF-A96F-BDD73DEDFD01}"/>
    <cellStyle name="20% - Cor5 21 2 4" xfId="32771" xr:uid="{EB0BBCCC-3EF6-438B-B4F9-FB736D1E4B42}"/>
    <cellStyle name="20% - Cor5 21 2 4 2" xfId="46638" xr:uid="{4EEC141E-EFF7-4E6C-ABD5-B4D9652643CC}"/>
    <cellStyle name="20% - Cor5 21 2 5" xfId="22839" xr:uid="{FF849FAD-6B81-4ED6-BF89-B1FF9F3AE614}"/>
    <cellStyle name="20% - Cor5 21 2 6" xfId="36810" xr:uid="{1F51DCEC-143A-42A7-92B0-5D6DBFED7BBF}"/>
    <cellStyle name="20% - Cor5 21 3" xfId="7008" xr:uid="{00000000-0005-0000-0000-000052010000}"/>
    <cellStyle name="20% - Cor5 21 3 2" xfId="15834" xr:uid="{00000000-0005-0000-0000-000052010000}"/>
    <cellStyle name="20% - Cor5 21 3 3" xfId="25260" xr:uid="{899F68FD-85EA-4C54-9EE0-518FFCB451D8}"/>
    <cellStyle name="20% - Cor5 21 3 4" xfId="39212" xr:uid="{A72C0907-0630-4784-922E-C9068C7D702D}"/>
    <cellStyle name="20% - Cor5 21 4" xfId="11474" xr:uid="{00000000-0005-0000-0000-000052010000}"/>
    <cellStyle name="20% - Cor5 21 4 2" xfId="28991" xr:uid="{CDB67C14-F168-483E-8439-FB6B2A759D46}"/>
    <cellStyle name="20% - Cor5 21 4 3" xfId="42872" xr:uid="{7213E269-B167-4404-8D65-B9BC978DED5F}"/>
    <cellStyle name="20% - Cor5 21 5" xfId="31593" xr:uid="{23D76317-AE48-4D59-9B32-EC72BD65AC13}"/>
    <cellStyle name="20% - Cor5 21 5 2" xfId="45460" xr:uid="{FECB9EFD-DD91-49B6-85A9-4E58405D5533}"/>
    <cellStyle name="20% - Cor5 21 6" xfId="20941" xr:uid="{E1C46B44-1291-4839-958E-43FAAFC1DCA1}"/>
    <cellStyle name="20% - Cor5 21 7" xfId="34975" xr:uid="{7B3ADC69-CF4A-45E9-9C66-C47AECB36CEE}"/>
    <cellStyle name="20% - Cor5 22" xfId="2444" xr:uid="{00000000-0005-0000-0000-000053010000}"/>
    <cellStyle name="20% - Cor5 22 2" xfId="4498" xr:uid="{00000000-0005-0000-0000-000053010000}"/>
    <cellStyle name="20% - Cor5 22 2 2" xfId="8898" xr:uid="{00000000-0005-0000-0000-000053010000}"/>
    <cellStyle name="20% - Cor5 22 2 2 2" xfId="17720" xr:uid="{00000000-0005-0000-0000-000053010000}"/>
    <cellStyle name="20% - Cor5 22 2 2 3" xfId="27098" xr:uid="{2BD1F689-FECB-4080-83EA-4785692AA59D}"/>
    <cellStyle name="20% - Cor5 22 2 2 4" xfId="41054" xr:uid="{BA97E345-2A8E-4B19-BCCE-EFFDE5EF6E40}"/>
    <cellStyle name="20% - Cor5 22 2 3" xfId="13367" xr:uid="{00000000-0005-0000-0000-000053010000}"/>
    <cellStyle name="20% - Cor5 22 2 3 2" xfId="30180" xr:uid="{3660ABE7-40AD-4681-8CB8-5594EA7B0DDF}"/>
    <cellStyle name="20% - Cor5 22 2 3 3" xfId="44054" xr:uid="{37CC989B-B3F7-48B7-A1FF-3D5BF30E15CC}"/>
    <cellStyle name="20% - Cor5 22 2 4" xfId="32772" xr:uid="{077722C3-ECA6-4312-913C-A5C5A73E5604}"/>
    <cellStyle name="20% - Cor5 22 2 4 2" xfId="46639" xr:uid="{5605D608-9606-458C-9BBE-D78B5404659C}"/>
    <cellStyle name="20% - Cor5 22 2 5" xfId="22840" xr:uid="{A5216F3C-D4E8-4904-9C48-4480CED4AB56}"/>
    <cellStyle name="20% - Cor5 22 2 6" xfId="36811" xr:uid="{B893462E-1B0F-4170-B3EB-0B78AEE524FE}"/>
    <cellStyle name="20% - Cor5 22 3" xfId="7009" xr:uid="{00000000-0005-0000-0000-000053010000}"/>
    <cellStyle name="20% - Cor5 22 3 2" xfId="15835" xr:uid="{00000000-0005-0000-0000-000053010000}"/>
    <cellStyle name="20% - Cor5 22 3 3" xfId="25261" xr:uid="{84C1F89B-9887-4BC3-934A-755983972211}"/>
    <cellStyle name="20% - Cor5 22 3 4" xfId="39213" xr:uid="{0D80537C-675C-4941-9B2C-FA10F57A0D9D}"/>
    <cellStyle name="20% - Cor5 22 4" xfId="11475" xr:uid="{00000000-0005-0000-0000-000053010000}"/>
    <cellStyle name="20% - Cor5 22 4 2" xfId="28992" xr:uid="{E42DFA72-99BF-4770-A066-AD63E8C6EF5F}"/>
    <cellStyle name="20% - Cor5 22 4 3" xfId="42873" xr:uid="{572C2554-DE00-4896-B833-51E5050D9B08}"/>
    <cellStyle name="20% - Cor5 22 5" xfId="31594" xr:uid="{8815353E-13E5-49B4-8F74-5A0060CCF57E}"/>
    <cellStyle name="20% - Cor5 22 5 2" xfId="45461" xr:uid="{841C9DDA-733C-4D6D-8FCE-1D3C69945E8E}"/>
    <cellStyle name="20% - Cor5 22 6" xfId="20942" xr:uid="{2E946B6E-6780-4807-868B-819F8C703DD8}"/>
    <cellStyle name="20% - Cor5 22 7" xfId="34976" xr:uid="{ECBD5FF4-9774-4CB2-8FD6-33EE585E0DAB}"/>
    <cellStyle name="20% - Cor5 23" xfId="2445" xr:uid="{00000000-0005-0000-0000-000054010000}"/>
    <cellStyle name="20% - Cor5 23 2" xfId="4499" xr:uid="{00000000-0005-0000-0000-000054010000}"/>
    <cellStyle name="20% - Cor5 23 2 2" xfId="8899" xr:uid="{00000000-0005-0000-0000-000054010000}"/>
    <cellStyle name="20% - Cor5 23 2 2 2" xfId="17721" xr:uid="{00000000-0005-0000-0000-000054010000}"/>
    <cellStyle name="20% - Cor5 23 2 2 3" xfId="27099" xr:uid="{DAB11D17-7066-41FE-AF7A-E9711E96C095}"/>
    <cellStyle name="20% - Cor5 23 2 2 4" xfId="41055" xr:uid="{8054794F-82DE-4C6E-86AE-2646B6EB48DF}"/>
    <cellStyle name="20% - Cor5 23 2 3" xfId="13368" xr:uid="{00000000-0005-0000-0000-000054010000}"/>
    <cellStyle name="20% - Cor5 23 2 3 2" xfId="30181" xr:uid="{C0426C42-0347-4E77-9E2F-E751C791B214}"/>
    <cellStyle name="20% - Cor5 23 2 3 3" xfId="44055" xr:uid="{77F08D18-4F71-4AD8-A073-70E2B3B73890}"/>
    <cellStyle name="20% - Cor5 23 2 4" xfId="32773" xr:uid="{16706797-CC4F-4AFA-B731-957C1FE2E2A4}"/>
    <cellStyle name="20% - Cor5 23 2 4 2" xfId="46640" xr:uid="{AA0B75FA-8DF5-4A36-BD99-3501C7CBA847}"/>
    <cellStyle name="20% - Cor5 23 2 5" xfId="22841" xr:uid="{5B147835-CC54-4104-A178-00129C9A1991}"/>
    <cellStyle name="20% - Cor5 23 2 6" xfId="36812" xr:uid="{7AD9395C-1785-4BC7-93F9-C3737AED7637}"/>
    <cellStyle name="20% - Cor5 23 3" xfId="7010" xr:uid="{00000000-0005-0000-0000-000054010000}"/>
    <cellStyle name="20% - Cor5 23 3 2" xfId="15836" xr:uid="{00000000-0005-0000-0000-000054010000}"/>
    <cellStyle name="20% - Cor5 23 3 3" xfId="25262" xr:uid="{7E79B57D-B85A-48A3-9AEB-CE2190DF1A0C}"/>
    <cellStyle name="20% - Cor5 23 3 4" xfId="39214" xr:uid="{29B2FD4B-E2E2-457D-8574-039DF93655C4}"/>
    <cellStyle name="20% - Cor5 23 4" xfId="11476" xr:uid="{00000000-0005-0000-0000-000054010000}"/>
    <cellStyle name="20% - Cor5 23 4 2" xfId="28993" xr:uid="{AFC4B350-3CAA-4EFD-9134-92028C07B110}"/>
    <cellStyle name="20% - Cor5 23 4 3" xfId="42874" xr:uid="{714CA7B2-7FDB-4777-A695-5413E7DD5F74}"/>
    <cellStyle name="20% - Cor5 23 5" xfId="31595" xr:uid="{8AF64563-481B-4EB6-88BE-F903708ED039}"/>
    <cellStyle name="20% - Cor5 23 5 2" xfId="45462" xr:uid="{4EEC2D27-0DCC-4071-83B1-C7226E27A6BB}"/>
    <cellStyle name="20% - Cor5 23 6" xfId="20943" xr:uid="{E92626BE-38EB-49E2-982E-D4FF222310CA}"/>
    <cellStyle name="20% - Cor5 23 7" xfId="34977" xr:uid="{A41AFE88-25F3-4193-BE0A-9A351E622225}"/>
    <cellStyle name="20% - Cor5 24" xfId="2446" xr:uid="{00000000-0005-0000-0000-000055010000}"/>
    <cellStyle name="20% - Cor5 24 2" xfId="4500" xr:uid="{00000000-0005-0000-0000-000055010000}"/>
    <cellStyle name="20% - Cor5 24 2 2" xfId="8900" xr:uid="{00000000-0005-0000-0000-000055010000}"/>
    <cellStyle name="20% - Cor5 24 2 2 2" xfId="17722" xr:uid="{00000000-0005-0000-0000-000055010000}"/>
    <cellStyle name="20% - Cor5 24 2 2 3" xfId="27100" xr:uid="{0281E8FF-0D45-4246-8CD2-ECB00241C549}"/>
    <cellStyle name="20% - Cor5 24 2 2 4" xfId="41056" xr:uid="{482FDA69-565D-49DB-9A8E-1A569DD2203C}"/>
    <cellStyle name="20% - Cor5 24 2 3" xfId="13369" xr:uid="{00000000-0005-0000-0000-000055010000}"/>
    <cellStyle name="20% - Cor5 24 2 3 2" xfId="30182" xr:uid="{452C8599-1235-4B60-9114-3E6F2A181E56}"/>
    <cellStyle name="20% - Cor5 24 2 3 3" xfId="44056" xr:uid="{0FAC4CDD-93FC-4249-9DE5-8F5FA1688DD8}"/>
    <cellStyle name="20% - Cor5 24 2 4" xfId="32774" xr:uid="{DB766FF3-7288-4244-8D13-205BE746DC82}"/>
    <cellStyle name="20% - Cor5 24 2 4 2" xfId="46641" xr:uid="{F8F10158-A2BB-4F25-87A2-C48E5DE670C6}"/>
    <cellStyle name="20% - Cor5 24 2 5" xfId="22842" xr:uid="{1C3F85F7-9876-44F1-9E0B-90B31C23F870}"/>
    <cellStyle name="20% - Cor5 24 2 6" xfId="36813" xr:uid="{D20A7404-DC17-451F-B066-B805049C8B5D}"/>
    <cellStyle name="20% - Cor5 24 3" xfId="7011" xr:uid="{00000000-0005-0000-0000-000055010000}"/>
    <cellStyle name="20% - Cor5 24 3 2" xfId="15837" xr:uid="{00000000-0005-0000-0000-000055010000}"/>
    <cellStyle name="20% - Cor5 24 3 3" xfId="25263" xr:uid="{59D7ACC9-F03D-4C0E-B54D-BA2A7DA5E604}"/>
    <cellStyle name="20% - Cor5 24 3 4" xfId="39215" xr:uid="{4780438F-786E-495D-8213-A38F682B0CBA}"/>
    <cellStyle name="20% - Cor5 24 4" xfId="11477" xr:uid="{00000000-0005-0000-0000-000055010000}"/>
    <cellStyle name="20% - Cor5 24 4 2" xfId="28994" xr:uid="{A8E95973-D4D9-4A60-9188-00EA3860C83B}"/>
    <cellStyle name="20% - Cor5 24 4 3" xfId="42875" xr:uid="{0020DE25-8B73-4952-90C4-212F34E3F695}"/>
    <cellStyle name="20% - Cor5 24 5" xfId="31596" xr:uid="{91409F64-C307-4A8F-947D-9465854CCEA7}"/>
    <cellStyle name="20% - Cor5 24 5 2" xfId="45463" xr:uid="{578C46EF-0125-405D-87F0-4C8133978F78}"/>
    <cellStyle name="20% - Cor5 24 6" xfId="20944" xr:uid="{3EDC2EB6-40E7-4BDC-98D2-47E33F752866}"/>
    <cellStyle name="20% - Cor5 24 7" xfId="34978" xr:uid="{964BC7FC-92F7-4964-A909-277B563106A5}"/>
    <cellStyle name="20% - Cor5 25" xfId="2447" xr:uid="{00000000-0005-0000-0000-000056010000}"/>
    <cellStyle name="20% - Cor5 25 2" xfId="4501" xr:uid="{00000000-0005-0000-0000-000056010000}"/>
    <cellStyle name="20% - Cor5 25 2 2" xfId="8901" xr:uid="{00000000-0005-0000-0000-000056010000}"/>
    <cellStyle name="20% - Cor5 25 2 2 2" xfId="17723" xr:uid="{00000000-0005-0000-0000-000056010000}"/>
    <cellStyle name="20% - Cor5 25 2 2 3" xfId="27101" xr:uid="{E198B7D8-AA8E-4065-A934-1C90995C53A4}"/>
    <cellStyle name="20% - Cor5 25 2 2 4" xfId="41057" xr:uid="{0F92555D-7773-4729-8877-4E60A9B2BB56}"/>
    <cellStyle name="20% - Cor5 25 2 3" xfId="13370" xr:uid="{00000000-0005-0000-0000-000056010000}"/>
    <cellStyle name="20% - Cor5 25 2 3 2" xfId="30183" xr:uid="{39A5F486-4A4F-4C8A-8803-27C081026EC9}"/>
    <cellStyle name="20% - Cor5 25 2 3 3" xfId="44057" xr:uid="{EB678387-0989-4A68-927A-B3958A0CD0FB}"/>
    <cellStyle name="20% - Cor5 25 2 4" xfId="32775" xr:uid="{0A67261E-F822-4AD9-89B6-AA2721E154D8}"/>
    <cellStyle name="20% - Cor5 25 2 4 2" xfId="46642" xr:uid="{22208DEB-D9DE-4FF1-AB2F-BED8EF349A82}"/>
    <cellStyle name="20% - Cor5 25 2 5" xfId="22843" xr:uid="{19467575-80BE-4569-B029-101B7C85180C}"/>
    <cellStyle name="20% - Cor5 25 2 6" xfId="36814" xr:uid="{9E2016A7-98DB-46E8-BE65-E2FE4D1667F6}"/>
    <cellStyle name="20% - Cor5 25 3" xfId="7012" xr:uid="{00000000-0005-0000-0000-000056010000}"/>
    <cellStyle name="20% - Cor5 25 3 2" xfId="15838" xr:uid="{00000000-0005-0000-0000-000056010000}"/>
    <cellStyle name="20% - Cor5 25 3 3" xfId="25264" xr:uid="{563F5ECE-9A0B-4DB5-92A0-9BDA2ADA4B9B}"/>
    <cellStyle name="20% - Cor5 25 3 4" xfId="39216" xr:uid="{36BF58DA-7AD4-4581-911C-092F4957EA10}"/>
    <cellStyle name="20% - Cor5 25 4" xfId="11478" xr:uid="{00000000-0005-0000-0000-000056010000}"/>
    <cellStyle name="20% - Cor5 25 4 2" xfId="28995" xr:uid="{6F8201BD-D4BD-4230-8DC6-2FBE4B5EA610}"/>
    <cellStyle name="20% - Cor5 25 4 3" xfId="42876" xr:uid="{362C5BB2-06AA-4D5A-AAB2-40CAEC2A549B}"/>
    <cellStyle name="20% - Cor5 25 5" xfId="31597" xr:uid="{61C5084E-3E28-4AA6-BEBB-B14A5EEC2167}"/>
    <cellStyle name="20% - Cor5 25 5 2" xfId="45464" xr:uid="{EB2C2A57-D1A4-47CC-AB67-DBB0530BA836}"/>
    <cellStyle name="20% - Cor5 25 6" xfId="20945" xr:uid="{CF0F6E22-32AF-4938-8F8A-580AB7CFADFF}"/>
    <cellStyle name="20% - Cor5 25 7" xfId="34979" xr:uid="{8FBBF0E7-7F16-4FAC-8F60-D20D16150F66}"/>
    <cellStyle name="20% - Cor5 26" xfId="2448" xr:uid="{00000000-0005-0000-0000-000057010000}"/>
    <cellStyle name="20% - Cor5 26 2" xfId="4502" xr:uid="{00000000-0005-0000-0000-000057010000}"/>
    <cellStyle name="20% - Cor5 26 2 2" xfId="8902" xr:uid="{00000000-0005-0000-0000-000057010000}"/>
    <cellStyle name="20% - Cor5 26 2 2 2" xfId="17724" xr:uid="{00000000-0005-0000-0000-000057010000}"/>
    <cellStyle name="20% - Cor5 26 2 2 3" xfId="27102" xr:uid="{1EBA9DEB-8231-4007-BE85-5CEFE63B2578}"/>
    <cellStyle name="20% - Cor5 26 2 2 4" xfId="41058" xr:uid="{86FDA0DE-8D9E-48C4-AAE6-0CD937C6F2BD}"/>
    <cellStyle name="20% - Cor5 26 2 3" xfId="13371" xr:uid="{00000000-0005-0000-0000-000057010000}"/>
    <cellStyle name="20% - Cor5 26 2 3 2" xfId="30184" xr:uid="{6CEDBE93-C9CF-4E7E-927B-6021BB68F2AC}"/>
    <cellStyle name="20% - Cor5 26 2 3 3" xfId="44058" xr:uid="{227E0BA2-0A21-4453-B3A4-2CD722FC8322}"/>
    <cellStyle name="20% - Cor5 26 2 4" xfId="32776" xr:uid="{3ED143D2-D0C3-4CF3-BD1E-13A4BEFA25A1}"/>
    <cellStyle name="20% - Cor5 26 2 4 2" xfId="46643" xr:uid="{BFC35C61-22BF-4BF9-A313-846746339FED}"/>
    <cellStyle name="20% - Cor5 26 2 5" xfId="22844" xr:uid="{955DD822-0929-4096-ABF4-8430C838B94F}"/>
    <cellStyle name="20% - Cor5 26 2 6" xfId="36815" xr:uid="{8429CFA1-34B7-4A7E-B599-7746BC78E991}"/>
    <cellStyle name="20% - Cor5 26 3" xfId="7013" xr:uid="{00000000-0005-0000-0000-000057010000}"/>
    <cellStyle name="20% - Cor5 26 3 2" xfId="15839" xr:uid="{00000000-0005-0000-0000-000057010000}"/>
    <cellStyle name="20% - Cor5 26 3 3" xfId="25265" xr:uid="{AA04B994-8F01-4EB5-BBEB-199FCE48E432}"/>
    <cellStyle name="20% - Cor5 26 3 4" xfId="39217" xr:uid="{9EDCACA8-F5BD-4AB2-AC0B-C60BFD334DD4}"/>
    <cellStyle name="20% - Cor5 26 4" xfId="11479" xr:uid="{00000000-0005-0000-0000-000057010000}"/>
    <cellStyle name="20% - Cor5 26 4 2" xfId="28996" xr:uid="{53964C0D-FFC0-44C8-B8B9-041BED4F4348}"/>
    <cellStyle name="20% - Cor5 26 4 3" xfId="42877" xr:uid="{B81E5447-1182-4C6E-8E93-09DD2955CFEA}"/>
    <cellStyle name="20% - Cor5 26 5" xfId="31598" xr:uid="{D56E87D0-17FA-4E1D-8F6F-E9C251274D38}"/>
    <cellStyle name="20% - Cor5 26 5 2" xfId="45465" xr:uid="{8D6EC24F-1455-4031-A8F3-6B5C1E960DD3}"/>
    <cellStyle name="20% - Cor5 26 6" xfId="20946" xr:uid="{ACF9FFFB-CBAE-4CCA-8DAB-5742041C32D8}"/>
    <cellStyle name="20% - Cor5 26 7" xfId="34980" xr:uid="{C8C6E2C6-E783-4324-8DB0-80D07E4092A9}"/>
    <cellStyle name="20% - Cor5 27" xfId="2449" xr:uid="{00000000-0005-0000-0000-000058010000}"/>
    <cellStyle name="20% - Cor5 27 2" xfId="4503" xr:uid="{00000000-0005-0000-0000-000058010000}"/>
    <cellStyle name="20% - Cor5 27 2 2" xfId="8903" xr:uid="{00000000-0005-0000-0000-000058010000}"/>
    <cellStyle name="20% - Cor5 27 2 2 2" xfId="17725" xr:uid="{00000000-0005-0000-0000-000058010000}"/>
    <cellStyle name="20% - Cor5 27 2 2 3" xfId="27103" xr:uid="{B7A8EC93-707F-4050-A964-20EEB928397E}"/>
    <cellStyle name="20% - Cor5 27 2 2 4" xfId="41059" xr:uid="{45839327-6068-4F7E-8D90-707B43900D3D}"/>
    <cellStyle name="20% - Cor5 27 2 3" xfId="13372" xr:uid="{00000000-0005-0000-0000-000058010000}"/>
    <cellStyle name="20% - Cor5 27 2 3 2" xfId="30185" xr:uid="{5DEC7D51-83DC-4C42-82FA-76801786AE36}"/>
    <cellStyle name="20% - Cor5 27 2 3 3" xfId="44059" xr:uid="{70EC818D-708F-4182-A9D1-EF13C64F77FB}"/>
    <cellStyle name="20% - Cor5 27 2 4" xfId="32777" xr:uid="{4FA1EC26-3FDB-4117-ABC5-A172B31E96D9}"/>
    <cellStyle name="20% - Cor5 27 2 4 2" xfId="46644" xr:uid="{0BC6A307-1EFA-48B8-BB83-158A29B8B7F8}"/>
    <cellStyle name="20% - Cor5 27 2 5" xfId="22845" xr:uid="{7BDC649C-24ED-48B8-A217-33C4FA19209F}"/>
    <cellStyle name="20% - Cor5 27 2 6" xfId="36816" xr:uid="{AFFDF5AF-1D41-4D78-9B1C-AFB7A88A01A2}"/>
    <cellStyle name="20% - Cor5 27 3" xfId="7014" xr:uid="{00000000-0005-0000-0000-000058010000}"/>
    <cellStyle name="20% - Cor5 27 3 2" xfId="15840" xr:uid="{00000000-0005-0000-0000-000058010000}"/>
    <cellStyle name="20% - Cor5 27 3 3" xfId="25266" xr:uid="{BEFE0ADD-079C-4F6D-951A-CBA1F3941801}"/>
    <cellStyle name="20% - Cor5 27 3 4" xfId="39218" xr:uid="{00EA68F8-445C-4000-BAEC-8DFC2952EBB0}"/>
    <cellStyle name="20% - Cor5 27 4" xfId="11480" xr:uid="{00000000-0005-0000-0000-000058010000}"/>
    <cellStyle name="20% - Cor5 27 4 2" xfId="28997" xr:uid="{AD969AF5-F6B8-4928-8969-6ABB53835E4A}"/>
    <cellStyle name="20% - Cor5 27 4 3" xfId="42878" xr:uid="{35BE3BF8-4389-482B-95DB-021B65291E69}"/>
    <cellStyle name="20% - Cor5 27 5" xfId="31599" xr:uid="{C4DB7C36-2257-4556-8DC2-37EF7D540508}"/>
    <cellStyle name="20% - Cor5 27 5 2" xfId="45466" xr:uid="{365D570D-52AE-406E-B444-80E344CB139D}"/>
    <cellStyle name="20% - Cor5 27 6" xfId="20947" xr:uid="{CE90EDC9-F0E6-4F90-BD40-7B968D480960}"/>
    <cellStyle name="20% - Cor5 27 7" xfId="34981" xr:uid="{14AF1040-050F-4DF7-8909-34E1BAA1CD4D}"/>
    <cellStyle name="20% - Cor5 28" xfId="2450" xr:uid="{00000000-0005-0000-0000-000059010000}"/>
    <cellStyle name="20% - Cor5 28 2" xfId="4504" xr:uid="{00000000-0005-0000-0000-000059010000}"/>
    <cellStyle name="20% - Cor5 28 2 2" xfId="8904" xr:uid="{00000000-0005-0000-0000-000059010000}"/>
    <cellStyle name="20% - Cor5 28 2 2 2" xfId="17726" xr:uid="{00000000-0005-0000-0000-000059010000}"/>
    <cellStyle name="20% - Cor5 28 2 2 3" xfId="27104" xr:uid="{46C9693E-F51F-44D2-937F-F9A94BCC35B7}"/>
    <cellStyle name="20% - Cor5 28 2 2 4" xfId="41060" xr:uid="{4E755570-D20F-4B5E-876F-E099FC54B14E}"/>
    <cellStyle name="20% - Cor5 28 2 3" xfId="13373" xr:uid="{00000000-0005-0000-0000-000059010000}"/>
    <cellStyle name="20% - Cor5 28 2 3 2" xfId="30186" xr:uid="{1FE94CD3-FBF0-4FFE-8ADD-B9A3271EB7E8}"/>
    <cellStyle name="20% - Cor5 28 2 3 3" xfId="44060" xr:uid="{AFFFD1B9-EE98-4905-A1C6-7789F9FC7745}"/>
    <cellStyle name="20% - Cor5 28 2 4" xfId="32778" xr:uid="{950EC8EA-0221-4501-B620-879ADF8759BB}"/>
    <cellStyle name="20% - Cor5 28 2 4 2" xfId="46645" xr:uid="{D04F791B-193B-4444-B620-519045E54A2A}"/>
    <cellStyle name="20% - Cor5 28 2 5" xfId="22846" xr:uid="{E2B51958-3E07-4551-AF9C-84C0E087933E}"/>
    <cellStyle name="20% - Cor5 28 2 6" xfId="36817" xr:uid="{1BA6D22A-329D-46B2-8B76-C0B019C79A4A}"/>
    <cellStyle name="20% - Cor5 28 3" xfId="7015" xr:uid="{00000000-0005-0000-0000-000059010000}"/>
    <cellStyle name="20% - Cor5 28 3 2" xfId="15841" xr:uid="{00000000-0005-0000-0000-000059010000}"/>
    <cellStyle name="20% - Cor5 28 3 3" xfId="25267" xr:uid="{7E3E5564-B4F6-4A84-B3FD-66325C32467C}"/>
    <cellStyle name="20% - Cor5 28 3 4" xfId="39219" xr:uid="{B2BAA26A-DCCD-4074-A765-714422D1ABC1}"/>
    <cellStyle name="20% - Cor5 28 4" xfId="11481" xr:uid="{00000000-0005-0000-0000-000059010000}"/>
    <cellStyle name="20% - Cor5 28 4 2" xfId="28998" xr:uid="{371D4D79-5932-465E-8FB8-4A1826C52457}"/>
    <cellStyle name="20% - Cor5 28 4 3" xfId="42879" xr:uid="{2894FB4F-98BC-4B8E-90D3-B549738FC40C}"/>
    <cellStyle name="20% - Cor5 28 5" xfId="31600" xr:uid="{4151F643-692E-48B7-8D94-E52AF2CBB069}"/>
    <cellStyle name="20% - Cor5 28 5 2" xfId="45467" xr:uid="{8C2A665A-479A-44B4-8BFD-8ADC43FAA9DA}"/>
    <cellStyle name="20% - Cor5 28 6" xfId="20948" xr:uid="{EEBD3650-59B1-459B-8781-E189C154B351}"/>
    <cellStyle name="20% - Cor5 28 7" xfId="34982" xr:uid="{4CB6299D-E175-4D88-A160-70C4A696D155}"/>
    <cellStyle name="20% - Cor5 29" xfId="2451" xr:uid="{00000000-0005-0000-0000-00005A010000}"/>
    <cellStyle name="20% - Cor5 29 2" xfId="4505" xr:uid="{00000000-0005-0000-0000-00005A010000}"/>
    <cellStyle name="20% - Cor5 29 2 2" xfId="8905" xr:uid="{00000000-0005-0000-0000-00005A010000}"/>
    <cellStyle name="20% - Cor5 29 2 2 2" xfId="17727" xr:uid="{00000000-0005-0000-0000-00005A010000}"/>
    <cellStyle name="20% - Cor5 29 2 2 3" xfId="27105" xr:uid="{A7C6CE7D-755D-4844-88BC-F19DAA3D838F}"/>
    <cellStyle name="20% - Cor5 29 2 2 4" xfId="41061" xr:uid="{12FB3238-8A5C-4BCB-82B7-17393FB24CD9}"/>
    <cellStyle name="20% - Cor5 29 2 3" xfId="13374" xr:uid="{00000000-0005-0000-0000-00005A010000}"/>
    <cellStyle name="20% - Cor5 29 2 3 2" xfId="30187" xr:uid="{E59820C6-E2B4-4FAC-80DF-43935D118D05}"/>
    <cellStyle name="20% - Cor5 29 2 3 3" xfId="44061" xr:uid="{A667BF5E-A348-4D3F-9984-F21BF74FF2C3}"/>
    <cellStyle name="20% - Cor5 29 2 4" xfId="32779" xr:uid="{0243415B-1ECB-4B6E-B63D-8252969D4D45}"/>
    <cellStyle name="20% - Cor5 29 2 4 2" xfId="46646" xr:uid="{88891E21-0ABB-4384-8D60-B4D6632EFDAB}"/>
    <cellStyle name="20% - Cor5 29 2 5" xfId="22847" xr:uid="{A75C57AA-E539-4038-BD74-0957EFEF6B74}"/>
    <cellStyle name="20% - Cor5 29 2 6" xfId="36818" xr:uid="{DA796A30-8952-4DCD-85C1-7263E5C0D787}"/>
    <cellStyle name="20% - Cor5 29 3" xfId="7016" xr:uid="{00000000-0005-0000-0000-00005A010000}"/>
    <cellStyle name="20% - Cor5 29 3 2" xfId="15842" xr:uid="{00000000-0005-0000-0000-00005A010000}"/>
    <cellStyle name="20% - Cor5 29 3 3" xfId="25268" xr:uid="{522DF96C-CFFA-4104-8983-37C90DCDA8D4}"/>
    <cellStyle name="20% - Cor5 29 3 4" xfId="39220" xr:uid="{80FD806B-5435-4811-A9AC-4753DC8536C1}"/>
    <cellStyle name="20% - Cor5 29 4" xfId="11482" xr:uid="{00000000-0005-0000-0000-00005A010000}"/>
    <cellStyle name="20% - Cor5 29 4 2" xfId="28999" xr:uid="{CA0FFF8A-603E-4196-8A0E-5C374D77F560}"/>
    <cellStyle name="20% - Cor5 29 4 3" xfId="42880" xr:uid="{D75A050C-7600-4AFB-9F48-41152C386D38}"/>
    <cellStyle name="20% - Cor5 29 5" xfId="31601" xr:uid="{6566E00A-0514-4BED-AF0C-FF18BCC91FA1}"/>
    <cellStyle name="20% - Cor5 29 5 2" xfId="45468" xr:uid="{D450ADB7-BCBA-46E6-91E9-A4FD9C562B51}"/>
    <cellStyle name="20% - Cor5 29 6" xfId="20949" xr:uid="{AB63038A-FD35-4C9B-BD9E-9E96271A775F}"/>
    <cellStyle name="20% - Cor5 29 7" xfId="34983" xr:uid="{D021E924-EFC1-481B-9355-C1E4799F343A}"/>
    <cellStyle name="20% - Cor5 3" xfId="343" xr:uid="{00000000-0005-0000-0000-000046000000}"/>
    <cellStyle name="20% - Cor5 3 2" xfId="2453" xr:uid="{00000000-0005-0000-0000-00005C010000}"/>
    <cellStyle name="20% - Cor5 3 2 2" xfId="4507" xr:uid="{00000000-0005-0000-0000-00005C010000}"/>
    <cellStyle name="20% - Cor5 3 2 2 2" xfId="8907" xr:uid="{00000000-0005-0000-0000-00005C010000}"/>
    <cellStyle name="20% - Cor5 3 2 2 2 2" xfId="17729" xr:uid="{00000000-0005-0000-0000-00005C010000}"/>
    <cellStyle name="20% - Cor5 3 2 2 2 3" xfId="27107" xr:uid="{7BB5E11B-5A0A-49C1-B804-14FA305E089B}"/>
    <cellStyle name="20% - Cor5 3 2 2 2 4" xfId="41063" xr:uid="{7A9B0F43-0540-4E18-8DF9-EA7DB99EE3F3}"/>
    <cellStyle name="20% - Cor5 3 2 2 3" xfId="13376" xr:uid="{00000000-0005-0000-0000-00005C010000}"/>
    <cellStyle name="20% - Cor5 3 2 2 3 2" xfId="30189" xr:uid="{BA8C875B-6113-45E7-9544-A581498364E8}"/>
    <cellStyle name="20% - Cor5 3 2 2 3 3" xfId="44063" xr:uid="{945A5B1E-539F-46BC-B68A-FFD3D074D2D5}"/>
    <cellStyle name="20% - Cor5 3 2 2 4" xfId="32781" xr:uid="{6513BF6A-8F7F-4481-8FDC-EB1AA3E16338}"/>
    <cellStyle name="20% - Cor5 3 2 2 4 2" xfId="46648" xr:uid="{A640A7CC-BA4C-4EDC-8408-9DD436145099}"/>
    <cellStyle name="20% - Cor5 3 2 2 5" xfId="22849" xr:uid="{A7CA52CF-3F30-42D5-88EA-94E8C1EE1749}"/>
    <cellStyle name="20% - Cor5 3 2 2 6" xfId="36820" xr:uid="{6884E26A-5D8C-4C7D-A397-21889BDFF189}"/>
    <cellStyle name="20% - Cor5 3 2 3" xfId="7018" xr:uid="{00000000-0005-0000-0000-00005C010000}"/>
    <cellStyle name="20% - Cor5 3 2 3 2" xfId="15844" xr:uid="{00000000-0005-0000-0000-00005C010000}"/>
    <cellStyle name="20% - Cor5 3 2 3 3" xfId="25270" xr:uid="{49F6688A-9C3C-4D99-A47C-A69326C45C1F}"/>
    <cellStyle name="20% - Cor5 3 2 3 4" xfId="39222" xr:uid="{72EB8F9B-24B3-4CBF-953E-8E18B9EB61D4}"/>
    <cellStyle name="20% - Cor5 3 2 4" xfId="11484" xr:uid="{00000000-0005-0000-0000-00005C010000}"/>
    <cellStyle name="20% - Cor5 3 2 4 2" xfId="29001" xr:uid="{0E60D159-9B1E-485B-9FB3-884891D4CF3E}"/>
    <cellStyle name="20% - Cor5 3 2 4 3" xfId="42882" xr:uid="{42A86D62-7DF1-4C09-85E8-954C4F085487}"/>
    <cellStyle name="20% - Cor5 3 2 5" xfId="31603" xr:uid="{C17786B6-EF9B-4A9C-B45A-FFBCC30E0300}"/>
    <cellStyle name="20% - Cor5 3 2 5 2" xfId="45470" xr:uid="{F5D8B0B0-65DD-44A3-98AF-B318571C2CA1}"/>
    <cellStyle name="20% - Cor5 3 2 6" xfId="20951" xr:uid="{DFF20453-B8CA-4378-8795-064111FE411F}"/>
    <cellStyle name="20% - Cor5 3 2 7" xfId="34985" xr:uid="{0C44A62A-2A02-475F-84EB-114F2D76BD7E}"/>
    <cellStyle name="20% - Cor5 3 3" xfId="2452" xr:uid="{00000000-0005-0000-0000-00005B010000}"/>
    <cellStyle name="20% - Cor5 3 3 2" xfId="4506" xr:uid="{00000000-0005-0000-0000-00005B010000}"/>
    <cellStyle name="20% - Cor5 3 3 2 2" xfId="8906" xr:uid="{00000000-0005-0000-0000-00005B010000}"/>
    <cellStyle name="20% - Cor5 3 3 2 2 2" xfId="17728" xr:uid="{00000000-0005-0000-0000-00005B010000}"/>
    <cellStyle name="20% - Cor5 3 3 2 2 3" xfId="27106" xr:uid="{168C1679-784F-4763-AA8B-364001A87857}"/>
    <cellStyle name="20% - Cor5 3 3 2 2 4" xfId="41062" xr:uid="{1BACD649-5EC6-4B06-B63C-8F2849503B51}"/>
    <cellStyle name="20% - Cor5 3 3 2 3" xfId="13375" xr:uid="{00000000-0005-0000-0000-00005B010000}"/>
    <cellStyle name="20% - Cor5 3 3 2 4" xfId="22848" xr:uid="{98A7B7A3-C094-45A6-87ED-037334FAC8C7}"/>
    <cellStyle name="20% - Cor5 3 3 2 5" xfId="36819" xr:uid="{327AE2CC-9F7E-4964-9082-D64477250E49}"/>
    <cellStyle name="20% - Cor5 3 3 3" xfId="7017" xr:uid="{00000000-0005-0000-0000-00005B010000}"/>
    <cellStyle name="20% - Cor5 3 3 3 2" xfId="15843" xr:uid="{00000000-0005-0000-0000-00005B010000}"/>
    <cellStyle name="20% - Cor5 3 3 3 3" xfId="25269" xr:uid="{A2289294-E228-41BC-B5D0-C8FA9B30FD38}"/>
    <cellStyle name="20% - Cor5 3 3 3 4" xfId="39221" xr:uid="{5CDEF1D8-0247-49AF-ABE3-A0C91A99265F}"/>
    <cellStyle name="20% - Cor5 3 3 4" xfId="11483" xr:uid="{00000000-0005-0000-0000-00005B010000}"/>
    <cellStyle name="20% - Cor5 3 3 4 2" xfId="29000" xr:uid="{7F6477DB-2DA2-446B-820A-2FB52C1AA741}"/>
    <cellStyle name="20% - Cor5 3 3 4 3" xfId="42881" xr:uid="{B7326B3E-937A-4123-B95A-9D1952DFFC0E}"/>
    <cellStyle name="20% - Cor5 3 3 5" xfId="31602" xr:uid="{D4E068F0-E1DF-499F-BABE-E82194CEE117}"/>
    <cellStyle name="20% - Cor5 3 3 5 2" xfId="45469" xr:uid="{D8795B0C-8C46-4A76-9111-DF3AE3EDEFBE}"/>
    <cellStyle name="20% - Cor5 3 3 6" xfId="20950" xr:uid="{5BC50FD9-F0A3-4F06-8A3B-DE50226B2BD0}"/>
    <cellStyle name="20% - Cor5 3 3 7" xfId="34984" xr:uid="{90E29148-0235-48ED-89E5-DCB1A4DA51B7}"/>
    <cellStyle name="20% - Cor5 3 4" xfId="1705" xr:uid="{00000000-0005-0000-0000-00001F000000}"/>
    <cellStyle name="20% - Cor5 3 4 2" xfId="6507" xr:uid="{00000000-0005-0000-0000-00001F000000}"/>
    <cellStyle name="20% - Cor5 3 4 2 2" xfId="15338" xr:uid="{00000000-0005-0000-0000-00001F000000}"/>
    <cellStyle name="20% - Cor5 3 4 2 3" xfId="24773" xr:uid="{D1D411C5-9D31-4E4E-A90C-6D185A7EA9F4}"/>
    <cellStyle name="20% - Cor5 3 4 2 4" xfId="38727" xr:uid="{608CADE8-C4A8-480C-8D7A-2B547F1BDD43}"/>
    <cellStyle name="20% - Cor5 3 4 3" xfId="10952" xr:uid="{00000000-0005-0000-0000-00001F000000}"/>
    <cellStyle name="20% - Cor5 3 4 3 2" xfId="30188" xr:uid="{D55CAABC-87CE-475B-B6D7-6A05FB957837}"/>
    <cellStyle name="20% - Cor5 3 4 3 3" xfId="44062" xr:uid="{F8E25E7C-6EB9-4965-A62F-ACDF64DA5A1D}"/>
    <cellStyle name="20% - Cor5 3 4 4" xfId="32780" xr:uid="{7EC16855-B423-4E1A-A521-10BB452E876D}"/>
    <cellStyle name="20% - Cor5 3 4 4 2" xfId="46647" xr:uid="{5BDFDD9C-A275-4EE0-8B4C-893E557D034D}"/>
    <cellStyle name="20% - Cor5 3 4 5" xfId="20362" xr:uid="{42BF347B-165E-49A5-89C7-28F7989C10B0}"/>
    <cellStyle name="20% - Cor5 3 4 6" xfId="34491" xr:uid="{E5DBF5EE-E719-405C-8696-69E8E3200B72}"/>
    <cellStyle name="20% - Cor5 3 5" xfId="3991" xr:uid="{00000000-0005-0000-0000-00001F000000}"/>
    <cellStyle name="20% - Cor5 3 5 2" xfId="8395" xr:uid="{00000000-0005-0000-0000-00001F000000}"/>
    <cellStyle name="20% - Cor5 3 5 2 2" xfId="17217" xr:uid="{00000000-0005-0000-0000-00001F000000}"/>
    <cellStyle name="20% - Cor5 3 5 2 3" xfId="26598" xr:uid="{25476E59-ECF8-4305-AB86-567BF7A7C4A2}"/>
    <cellStyle name="20% - Cor5 3 5 2 4" xfId="40552" xr:uid="{154465FA-833C-432E-B8D3-5653A2611BEE}"/>
    <cellStyle name="20% - Cor5 3 5 3" xfId="12866" xr:uid="{00000000-0005-0000-0000-00001F000000}"/>
    <cellStyle name="20% - Cor5 3 5 4" xfId="22338" xr:uid="{7FE6EF0D-CDCA-4C49-B4C0-729F94272D64}"/>
    <cellStyle name="20% - Cor5 3 5 5" xfId="36311" xr:uid="{8D314578-378D-45FA-A86C-A088B223CFBB}"/>
    <cellStyle name="20% - Cor5 3 6" xfId="28419" xr:uid="{47E3ACD1-A759-46E3-A19C-5CBA66E5CCC9}"/>
    <cellStyle name="20% - Cor5 3 6 2" xfId="42389" xr:uid="{C5918FAE-9C1A-4BB2-91C6-05BF6632F6F4}"/>
    <cellStyle name="20% - Cor5 3 7" xfId="31112" xr:uid="{9C3BCC13-C749-48A5-9367-2272E8853007}"/>
    <cellStyle name="20% - Cor5 3 7 2" xfId="44961" xr:uid="{9785AADE-4666-424A-B7D5-EE60059E32B0}"/>
    <cellStyle name="20% - Cor5 30" xfId="2454" xr:uid="{00000000-0005-0000-0000-00005D010000}"/>
    <cellStyle name="20% - Cor5 30 2" xfId="4508" xr:uid="{00000000-0005-0000-0000-00005D010000}"/>
    <cellStyle name="20% - Cor5 30 2 2" xfId="8908" xr:uid="{00000000-0005-0000-0000-00005D010000}"/>
    <cellStyle name="20% - Cor5 30 2 2 2" xfId="17730" xr:uid="{00000000-0005-0000-0000-00005D010000}"/>
    <cellStyle name="20% - Cor5 30 2 2 3" xfId="27108" xr:uid="{0EAC6424-22C6-41E2-BC75-1CDB5C8AC179}"/>
    <cellStyle name="20% - Cor5 30 2 2 4" xfId="41064" xr:uid="{1822354B-6471-4197-A5E1-4CDB26577295}"/>
    <cellStyle name="20% - Cor5 30 2 3" xfId="13377" xr:uid="{00000000-0005-0000-0000-00005D010000}"/>
    <cellStyle name="20% - Cor5 30 2 3 2" xfId="30190" xr:uid="{01A14A3A-BD70-4B1C-9AE2-F09678136809}"/>
    <cellStyle name="20% - Cor5 30 2 3 3" xfId="44064" xr:uid="{1EDB76E9-8F3F-455C-A4F9-5E7E5FA7D14C}"/>
    <cellStyle name="20% - Cor5 30 2 4" xfId="32782" xr:uid="{49A743AF-C281-406C-AA84-0A8C236492F4}"/>
    <cellStyle name="20% - Cor5 30 2 4 2" xfId="46649" xr:uid="{A15980CB-6545-4FE7-AA81-FBDD07B96FC6}"/>
    <cellStyle name="20% - Cor5 30 2 5" xfId="22850" xr:uid="{7E0AD320-4CA4-4678-A700-51168C88B150}"/>
    <cellStyle name="20% - Cor5 30 2 6" xfId="36821" xr:uid="{C064497D-B44F-4D03-83F8-1E9934D6E57E}"/>
    <cellStyle name="20% - Cor5 30 3" xfId="7019" xr:uid="{00000000-0005-0000-0000-00005D010000}"/>
    <cellStyle name="20% - Cor5 30 3 2" xfId="15845" xr:uid="{00000000-0005-0000-0000-00005D010000}"/>
    <cellStyle name="20% - Cor5 30 3 3" xfId="25271" xr:uid="{2D809B2F-9D36-4D79-B6D1-B49ECD59CB9B}"/>
    <cellStyle name="20% - Cor5 30 3 4" xfId="39223" xr:uid="{A620378E-C54F-48BC-B56A-35B99CC6DDB7}"/>
    <cellStyle name="20% - Cor5 30 4" xfId="11485" xr:uid="{00000000-0005-0000-0000-00005D010000}"/>
    <cellStyle name="20% - Cor5 30 4 2" xfId="29002" xr:uid="{42C25C0E-3089-423D-B9E2-859B0035B38B}"/>
    <cellStyle name="20% - Cor5 30 4 3" xfId="42883" xr:uid="{74C3E5C5-553A-4AFA-B4BC-8D56528D0A13}"/>
    <cellStyle name="20% - Cor5 30 5" xfId="31604" xr:uid="{4629466E-8E2B-4B3C-9C0D-7FE9DF04CA76}"/>
    <cellStyle name="20% - Cor5 30 5 2" xfId="45471" xr:uid="{DD23C8BC-A3FD-47B9-AF2A-8AD06F934231}"/>
    <cellStyle name="20% - Cor5 30 6" xfId="20952" xr:uid="{265DBBC6-196F-4B33-9881-98EDBC2DA72F}"/>
    <cellStyle name="20% - Cor5 30 7" xfId="34986" xr:uid="{7E31E454-9510-477A-B2F4-3DA6AFCB1930}"/>
    <cellStyle name="20% - Cor5 31" xfId="2455" xr:uid="{00000000-0005-0000-0000-00005E010000}"/>
    <cellStyle name="20% - Cor5 31 2" xfId="4509" xr:uid="{00000000-0005-0000-0000-00005E010000}"/>
    <cellStyle name="20% - Cor5 31 2 2" xfId="8909" xr:uid="{00000000-0005-0000-0000-00005E010000}"/>
    <cellStyle name="20% - Cor5 31 2 2 2" xfId="17731" xr:uid="{00000000-0005-0000-0000-00005E010000}"/>
    <cellStyle name="20% - Cor5 31 2 2 3" xfId="27109" xr:uid="{1468F421-D613-4371-AAE5-26504AB4B1A8}"/>
    <cellStyle name="20% - Cor5 31 2 2 4" xfId="41065" xr:uid="{849F592D-892B-41E2-BB0F-A4B280C4F057}"/>
    <cellStyle name="20% - Cor5 31 2 3" xfId="13378" xr:uid="{00000000-0005-0000-0000-00005E010000}"/>
    <cellStyle name="20% - Cor5 31 2 3 2" xfId="30191" xr:uid="{4288EF0E-87C9-43AA-AA0E-64343EA02952}"/>
    <cellStyle name="20% - Cor5 31 2 3 3" xfId="44065" xr:uid="{D7EBA3D5-2460-4DA2-AB8B-F33EC54FB0B6}"/>
    <cellStyle name="20% - Cor5 31 2 4" xfId="32783" xr:uid="{567E626F-0131-4C79-83E8-3E86BBE175ED}"/>
    <cellStyle name="20% - Cor5 31 2 4 2" xfId="46650" xr:uid="{3E49A63B-24FD-468A-B21A-85D7174033FF}"/>
    <cellStyle name="20% - Cor5 31 2 5" xfId="22851" xr:uid="{EFC2802B-B686-454D-80FD-D95FD95B5105}"/>
    <cellStyle name="20% - Cor5 31 2 6" xfId="36822" xr:uid="{FC082BF4-4294-4785-9AEC-D03B82E34A59}"/>
    <cellStyle name="20% - Cor5 31 3" xfId="7020" xr:uid="{00000000-0005-0000-0000-00005E010000}"/>
    <cellStyle name="20% - Cor5 31 3 2" xfId="15846" xr:uid="{00000000-0005-0000-0000-00005E010000}"/>
    <cellStyle name="20% - Cor5 31 3 3" xfId="25272" xr:uid="{92F40D3C-9253-4FC2-AC28-64EB8B50AF65}"/>
    <cellStyle name="20% - Cor5 31 3 4" xfId="39224" xr:uid="{D0A7D814-0FCC-47DA-8D36-27CB4BD1ECB9}"/>
    <cellStyle name="20% - Cor5 31 4" xfId="11486" xr:uid="{00000000-0005-0000-0000-00005E010000}"/>
    <cellStyle name="20% - Cor5 31 4 2" xfId="29003" xr:uid="{788A337E-9AD3-4B87-AAB6-639B39BDBD42}"/>
    <cellStyle name="20% - Cor5 31 4 3" xfId="42884" xr:uid="{1A80A4BF-EC89-4870-8635-DC5A185105F8}"/>
    <cellStyle name="20% - Cor5 31 5" xfId="31605" xr:uid="{993D9902-E8BA-4E22-AF00-1C5596503521}"/>
    <cellStyle name="20% - Cor5 31 5 2" xfId="45472" xr:uid="{6B37A372-46FF-4E37-9BBB-623A4DD506E9}"/>
    <cellStyle name="20% - Cor5 31 6" xfId="20953" xr:uid="{9D0F55E1-0B7A-45E4-AFAE-36C65618112D}"/>
    <cellStyle name="20% - Cor5 31 7" xfId="34987" xr:uid="{597623EB-642A-4E0E-B61B-55FD4EC01C54}"/>
    <cellStyle name="20% - Cor5 32" xfId="2456" xr:uid="{00000000-0005-0000-0000-00005F010000}"/>
    <cellStyle name="20% - Cor5 32 2" xfId="4510" xr:uid="{00000000-0005-0000-0000-00005F010000}"/>
    <cellStyle name="20% - Cor5 32 2 2" xfId="8910" xr:uid="{00000000-0005-0000-0000-00005F010000}"/>
    <cellStyle name="20% - Cor5 32 2 2 2" xfId="17732" xr:uid="{00000000-0005-0000-0000-00005F010000}"/>
    <cellStyle name="20% - Cor5 32 2 2 3" xfId="27110" xr:uid="{64306ADC-6C6A-4FC5-802A-ED09EC34EA24}"/>
    <cellStyle name="20% - Cor5 32 2 2 4" xfId="41066" xr:uid="{AB49F00E-D108-45A8-803E-3E599AF30BCD}"/>
    <cellStyle name="20% - Cor5 32 2 3" xfId="13379" xr:uid="{00000000-0005-0000-0000-00005F010000}"/>
    <cellStyle name="20% - Cor5 32 2 3 2" xfId="30192" xr:uid="{82AA9A66-0035-43CE-9C67-59DDC08224B0}"/>
    <cellStyle name="20% - Cor5 32 2 3 3" xfId="44066" xr:uid="{8A9E1563-B0E8-4085-99CE-B33792573D4F}"/>
    <cellStyle name="20% - Cor5 32 2 4" xfId="32784" xr:uid="{50E737BA-FF5E-464A-BEF4-27D593D273C9}"/>
    <cellStyle name="20% - Cor5 32 2 4 2" xfId="46651" xr:uid="{9C312B9C-8B8F-45D1-BF17-B8CE6F731A98}"/>
    <cellStyle name="20% - Cor5 32 2 5" xfId="22852" xr:uid="{83041644-DBF2-4471-8D48-8F6B9E1030DC}"/>
    <cellStyle name="20% - Cor5 32 2 6" xfId="36823" xr:uid="{C0F1F2B4-AECE-4A01-84DB-02B6BAC161C0}"/>
    <cellStyle name="20% - Cor5 32 3" xfId="7021" xr:uid="{00000000-0005-0000-0000-00005F010000}"/>
    <cellStyle name="20% - Cor5 32 3 2" xfId="15847" xr:uid="{00000000-0005-0000-0000-00005F010000}"/>
    <cellStyle name="20% - Cor5 32 3 3" xfId="25273" xr:uid="{3D28367C-EC82-43B7-B8AE-C28AF9BBCC02}"/>
    <cellStyle name="20% - Cor5 32 3 4" xfId="39225" xr:uid="{F01CE097-804C-423E-89E2-DD9FF53CB50E}"/>
    <cellStyle name="20% - Cor5 32 4" xfId="11487" xr:uid="{00000000-0005-0000-0000-00005F010000}"/>
    <cellStyle name="20% - Cor5 32 4 2" xfId="29004" xr:uid="{277948DA-A563-4254-9266-1589EFB4D9B9}"/>
    <cellStyle name="20% - Cor5 32 4 3" xfId="42885" xr:uid="{85A13351-ED62-45C2-A97C-D92ADC4C20B1}"/>
    <cellStyle name="20% - Cor5 32 5" xfId="31606" xr:uid="{CF3513FE-FA6F-4A9D-BCBB-5BFD693A1998}"/>
    <cellStyle name="20% - Cor5 32 5 2" xfId="45473" xr:uid="{9DE25E7A-19DA-41BA-9FB4-EA696AB84286}"/>
    <cellStyle name="20% - Cor5 32 6" xfId="20954" xr:uid="{2A4788DA-0BE7-400B-AB1F-61F696B0AE40}"/>
    <cellStyle name="20% - Cor5 32 7" xfId="34988" xr:uid="{5B686275-77CA-4B00-8E0E-273DB70E9251}"/>
    <cellStyle name="20% - Cor5 33" xfId="2457" xr:uid="{00000000-0005-0000-0000-000060010000}"/>
    <cellStyle name="20% - Cor5 33 2" xfId="4511" xr:uid="{00000000-0005-0000-0000-000060010000}"/>
    <cellStyle name="20% - Cor5 33 2 2" xfId="8911" xr:uid="{00000000-0005-0000-0000-000060010000}"/>
    <cellStyle name="20% - Cor5 33 2 2 2" xfId="17733" xr:uid="{00000000-0005-0000-0000-000060010000}"/>
    <cellStyle name="20% - Cor5 33 2 2 3" xfId="27111" xr:uid="{C151B568-1269-4402-A461-6EBDE9C760C2}"/>
    <cellStyle name="20% - Cor5 33 2 2 4" xfId="41067" xr:uid="{E95CF49A-A6C6-4AD7-B0BF-A91B2BCD304F}"/>
    <cellStyle name="20% - Cor5 33 2 3" xfId="13380" xr:uid="{00000000-0005-0000-0000-000060010000}"/>
    <cellStyle name="20% - Cor5 33 2 3 2" xfId="30193" xr:uid="{526E7E71-262E-4F15-AE36-5076A3662D1C}"/>
    <cellStyle name="20% - Cor5 33 2 3 3" xfId="44067" xr:uid="{76DA6258-A010-4CCD-A918-0284199C20E0}"/>
    <cellStyle name="20% - Cor5 33 2 4" xfId="32785" xr:uid="{CDC0296D-FD58-4B0C-BDEA-C74A8C10B6FF}"/>
    <cellStyle name="20% - Cor5 33 2 4 2" xfId="46652" xr:uid="{228FD6BE-0EEE-4C89-81A8-34549583E7C5}"/>
    <cellStyle name="20% - Cor5 33 2 5" xfId="22853" xr:uid="{61B39B18-2E33-4B22-8485-177F99DD897C}"/>
    <cellStyle name="20% - Cor5 33 2 6" xfId="36824" xr:uid="{30DEE0DC-F20E-4746-AA60-C1E518D8F3E0}"/>
    <cellStyle name="20% - Cor5 33 3" xfId="7022" xr:uid="{00000000-0005-0000-0000-000060010000}"/>
    <cellStyle name="20% - Cor5 33 3 2" xfId="15848" xr:uid="{00000000-0005-0000-0000-000060010000}"/>
    <cellStyle name="20% - Cor5 33 3 3" xfId="25274" xr:uid="{69149314-609D-415A-A42E-7302AC5D1F95}"/>
    <cellStyle name="20% - Cor5 33 3 4" xfId="39226" xr:uid="{853669C5-5F95-4DD6-8D93-1E9518EDD62B}"/>
    <cellStyle name="20% - Cor5 33 4" xfId="11488" xr:uid="{00000000-0005-0000-0000-000060010000}"/>
    <cellStyle name="20% - Cor5 33 4 2" xfId="29005" xr:uid="{3FF67AAF-1F8A-4E2A-AA91-F77FACBD0A86}"/>
    <cellStyle name="20% - Cor5 33 4 3" xfId="42886" xr:uid="{AD8B15EB-324B-4C97-85E4-3AD000EC290A}"/>
    <cellStyle name="20% - Cor5 33 5" xfId="31607" xr:uid="{125339EC-BCCD-4505-9A55-DE52FF4A7BA4}"/>
    <cellStyle name="20% - Cor5 33 5 2" xfId="45474" xr:uid="{F456A04B-BD6C-4C1D-BF94-E0AB1010FB9D}"/>
    <cellStyle name="20% - Cor5 33 6" xfId="20955" xr:uid="{1BB959AA-2D1C-40F8-BB53-3ED22F44C341}"/>
    <cellStyle name="20% - Cor5 33 7" xfId="34989" xr:uid="{5DF8903B-97A5-4E57-A16F-3675B6DC477A}"/>
    <cellStyle name="20% - Cor5 34" xfId="2458" xr:uid="{00000000-0005-0000-0000-000061010000}"/>
    <cellStyle name="20% - Cor5 34 2" xfId="4512" xr:uid="{00000000-0005-0000-0000-000061010000}"/>
    <cellStyle name="20% - Cor5 34 2 2" xfId="8912" xr:uid="{00000000-0005-0000-0000-000061010000}"/>
    <cellStyle name="20% - Cor5 34 2 2 2" xfId="17734" xr:uid="{00000000-0005-0000-0000-000061010000}"/>
    <cellStyle name="20% - Cor5 34 2 2 3" xfId="27112" xr:uid="{7082DF27-19FE-468F-BC80-FF42E9B986BF}"/>
    <cellStyle name="20% - Cor5 34 2 2 4" xfId="41068" xr:uid="{98227118-9C63-4CF7-A99C-66DE77A73B10}"/>
    <cellStyle name="20% - Cor5 34 2 3" xfId="13381" xr:uid="{00000000-0005-0000-0000-000061010000}"/>
    <cellStyle name="20% - Cor5 34 2 3 2" xfId="30194" xr:uid="{B0EA1C2E-3B4D-409E-A330-37CC98C28DB8}"/>
    <cellStyle name="20% - Cor5 34 2 3 3" xfId="44068" xr:uid="{DC1D8E71-1978-4E34-BA66-142365B2F418}"/>
    <cellStyle name="20% - Cor5 34 2 4" xfId="32786" xr:uid="{96C9C6DD-9C6C-4A11-A2D2-57CF544D81F2}"/>
    <cellStyle name="20% - Cor5 34 2 4 2" xfId="46653" xr:uid="{E605A7AB-62E3-4B78-B388-8FD781F0B83C}"/>
    <cellStyle name="20% - Cor5 34 2 5" xfId="22854" xr:uid="{C66D6BA5-1A72-4487-8BD4-0F0ADEF01305}"/>
    <cellStyle name="20% - Cor5 34 2 6" xfId="36825" xr:uid="{4336D710-7276-42AD-AA1C-BA2F1C6DB5FB}"/>
    <cellStyle name="20% - Cor5 34 3" xfId="7023" xr:uid="{00000000-0005-0000-0000-000061010000}"/>
    <cellStyle name="20% - Cor5 34 3 2" xfId="15849" xr:uid="{00000000-0005-0000-0000-000061010000}"/>
    <cellStyle name="20% - Cor5 34 3 3" xfId="25275" xr:uid="{8B5B8503-7277-4A8E-A03C-F5EBF8AC3C56}"/>
    <cellStyle name="20% - Cor5 34 3 4" xfId="39227" xr:uid="{A06634D5-07B5-4CE4-ADAD-74B25A1CC2AE}"/>
    <cellStyle name="20% - Cor5 34 4" xfId="11489" xr:uid="{00000000-0005-0000-0000-000061010000}"/>
    <cellStyle name="20% - Cor5 34 4 2" xfId="29006" xr:uid="{AC0FC63B-8D7A-4BF4-B867-D2461B01E7C6}"/>
    <cellStyle name="20% - Cor5 34 4 3" xfId="42887" xr:uid="{60B990EA-C8BA-41BD-8AC9-44FEA1E8C3FA}"/>
    <cellStyle name="20% - Cor5 34 5" xfId="31608" xr:uid="{3003E7B4-C520-4796-AF34-C899D14C24A7}"/>
    <cellStyle name="20% - Cor5 34 5 2" xfId="45475" xr:uid="{0A08A1AE-4B76-4B53-8CF7-442DC9D13752}"/>
    <cellStyle name="20% - Cor5 34 6" xfId="20956" xr:uid="{82A36F93-D3A9-4457-BD8C-99935918C0B5}"/>
    <cellStyle name="20% - Cor5 34 7" xfId="34990" xr:uid="{766CE491-26D7-4B8B-8A54-E8E604112B92}"/>
    <cellStyle name="20% - Cor5 35" xfId="2459" xr:uid="{00000000-0005-0000-0000-000062010000}"/>
    <cellStyle name="20% - Cor5 35 2" xfId="4513" xr:uid="{00000000-0005-0000-0000-000062010000}"/>
    <cellStyle name="20% - Cor5 35 2 2" xfId="8913" xr:uid="{00000000-0005-0000-0000-000062010000}"/>
    <cellStyle name="20% - Cor5 35 2 2 2" xfId="17735" xr:uid="{00000000-0005-0000-0000-000062010000}"/>
    <cellStyle name="20% - Cor5 35 2 2 3" xfId="27113" xr:uid="{72FEA32A-4913-4D9C-9A2A-CC2112E9F5AA}"/>
    <cellStyle name="20% - Cor5 35 2 2 4" xfId="41069" xr:uid="{7A3DFF69-8437-4684-90ED-265725439160}"/>
    <cellStyle name="20% - Cor5 35 2 3" xfId="13382" xr:uid="{00000000-0005-0000-0000-000062010000}"/>
    <cellStyle name="20% - Cor5 35 2 3 2" xfId="30195" xr:uid="{DE01A78B-7D26-493A-A657-662424D1336B}"/>
    <cellStyle name="20% - Cor5 35 2 3 3" xfId="44069" xr:uid="{3663529D-A0B0-49AA-A597-B40B0F5CE8EA}"/>
    <cellStyle name="20% - Cor5 35 2 4" xfId="32787" xr:uid="{1A4817CE-5489-42BD-805C-A4552572C27D}"/>
    <cellStyle name="20% - Cor5 35 2 4 2" xfId="46654" xr:uid="{41744162-189D-44E5-8809-D84778C4FAFC}"/>
    <cellStyle name="20% - Cor5 35 2 5" xfId="22855" xr:uid="{86794824-2E8D-41F9-8AE9-B21646BFF3F1}"/>
    <cellStyle name="20% - Cor5 35 2 6" xfId="36826" xr:uid="{54F65067-5F5E-4F7D-9754-C0AFEE8B6CB6}"/>
    <cellStyle name="20% - Cor5 35 3" xfId="7024" xr:uid="{00000000-0005-0000-0000-000062010000}"/>
    <cellStyle name="20% - Cor5 35 3 2" xfId="15850" xr:uid="{00000000-0005-0000-0000-000062010000}"/>
    <cellStyle name="20% - Cor5 35 3 3" xfId="25276" xr:uid="{994C8EA0-F82B-4542-9717-8A0AD6DBC211}"/>
    <cellStyle name="20% - Cor5 35 3 4" xfId="39228" xr:uid="{21361B8F-31E2-4F1C-8DE6-29CAD0019EE4}"/>
    <cellStyle name="20% - Cor5 35 4" xfId="11490" xr:uid="{00000000-0005-0000-0000-000062010000}"/>
    <cellStyle name="20% - Cor5 35 4 2" xfId="29007" xr:uid="{D0D59541-4AB5-4EC1-BAB0-2FD33F862CCD}"/>
    <cellStyle name="20% - Cor5 35 4 3" xfId="42888" xr:uid="{A518D1F1-0AD0-482F-8BEF-977E61AED3C4}"/>
    <cellStyle name="20% - Cor5 35 5" xfId="31609" xr:uid="{CD0D5E83-9C61-406F-A1E5-660DD20EF5CA}"/>
    <cellStyle name="20% - Cor5 35 5 2" xfId="45476" xr:uid="{C23CF1FB-5FB6-4A99-9FBB-63B767FBEAE9}"/>
    <cellStyle name="20% - Cor5 35 6" xfId="20957" xr:uid="{C925FFAF-ECD7-4781-A8BC-56F5E1E78CA8}"/>
    <cellStyle name="20% - Cor5 35 7" xfId="34991" xr:uid="{F29EBF7F-FDB0-4C05-BCC3-9F8D86F8208E}"/>
    <cellStyle name="20% - Cor5 36" xfId="2460" xr:uid="{00000000-0005-0000-0000-000063010000}"/>
    <cellStyle name="20% - Cor5 36 2" xfId="4514" xr:uid="{00000000-0005-0000-0000-000063010000}"/>
    <cellStyle name="20% - Cor5 36 2 2" xfId="8914" xr:uid="{00000000-0005-0000-0000-000063010000}"/>
    <cellStyle name="20% - Cor5 36 2 2 2" xfId="17736" xr:uid="{00000000-0005-0000-0000-000063010000}"/>
    <cellStyle name="20% - Cor5 36 2 2 3" xfId="27114" xr:uid="{1B701CE3-BFA2-4A0A-80D1-4032D4F733C8}"/>
    <cellStyle name="20% - Cor5 36 2 2 4" xfId="41070" xr:uid="{E7B76114-87A5-4CBD-9FA6-0E7655CB472F}"/>
    <cellStyle name="20% - Cor5 36 2 3" xfId="13383" xr:uid="{00000000-0005-0000-0000-000063010000}"/>
    <cellStyle name="20% - Cor5 36 2 3 2" xfId="30196" xr:uid="{1704A866-2A36-4FE0-8A8D-33F48F1595CF}"/>
    <cellStyle name="20% - Cor5 36 2 3 3" xfId="44070" xr:uid="{0B6B7C74-0D2E-41C3-BC16-CDC4FABD9D3E}"/>
    <cellStyle name="20% - Cor5 36 2 4" xfId="32788" xr:uid="{666C3EBF-E316-48D5-9C37-812632444F7D}"/>
    <cellStyle name="20% - Cor5 36 2 4 2" xfId="46655" xr:uid="{A1AFA138-255F-46BE-89EB-4B706D3B1429}"/>
    <cellStyle name="20% - Cor5 36 2 5" xfId="22856" xr:uid="{EC31C1E6-51D8-4FBC-8746-630A872E6EB0}"/>
    <cellStyle name="20% - Cor5 36 2 6" xfId="36827" xr:uid="{3FA0F012-B4C1-44D5-A3DA-191481E7AB44}"/>
    <cellStyle name="20% - Cor5 36 3" xfId="7025" xr:uid="{00000000-0005-0000-0000-000063010000}"/>
    <cellStyle name="20% - Cor5 36 3 2" xfId="15851" xr:uid="{00000000-0005-0000-0000-000063010000}"/>
    <cellStyle name="20% - Cor5 36 3 3" xfId="25277" xr:uid="{0857CD12-FD43-471D-B37B-16B96B714D1E}"/>
    <cellStyle name="20% - Cor5 36 3 4" xfId="39229" xr:uid="{38769213-8DD9-4B57-9A2A-FB4B40CE314D}"/>
    <cellStyle name="20% - Cor5 36 4" xfId="11491" xr:uid="{00000000-0005-0000-0000-000063010000}"/>
    <cellStyle name="20% - Cor5 36 4 2" xfId="29008" xr:uid="{BE26F9CA-CCD5-4659-8D8C-4215A7DCB8CD}"/>
    <cellStyle name="20% - Cor5 36 4 3" xfId="42889" xr:uid="{8B1B1E65-20B3-446F-9238-B6792263E4C6}"/>
    <cellStyle name="20% - Cor5 36 5" xfId="31610" xr:uid="{AFF33C87-C17E-4F07-A93D-CE63EFF33E5C}"/>
    <cellStyle name="20% - Cor5 36 5 2" xfId="45477" xr:uid="{57117C79-EDAD-43AB-8455-19C6B25C3048}"/>
    <cellStyle name="20% - Cor5 36 6" xfId="20958" xr:uid="{8BDA005D-166A-4ADC-9757-9B428D5B691C}"/>
    <cellStyle name="20% - Cor5 36 7" xfId="34992" xr:uid="{19357BFB-FE90-4998-86E7-A180360DDFEC}"/>
    <cellStyle name="20% - Cor5 37" xfId="2461" xr:uid="{00000000-0005-0000-0000-000064010000}"/>
    <cellStyle name="20% - Cor5 37 2" xfId="4515" xr:uid="{00000000-0005-0000-0000-000064010000}"/>
    <cellStyle name="20% - Cor5 37 2 2" xfId="8915" xr:uid="{00000000-0005-0000-0000-000064010000}"/>
    <cellStyle name="20% - Cor5 37 2 2 2" xfId="17737" xr:uid="{00000000-0005-0000-0000-000064010000}"/>
    <cellStyle name="20% - Cor5 37 2 2 3" xfId="27115" xr:uid="{0113C865-9685-4699-8A27-8F610CBDFB7D}"/>
    <cellStyle name="20% - Cor5 37 2 2 4" xfId="41071" xr:uid="{AD626D69-E115-4285-83A4-32972B8F46E6}"/>
    <cellStyle name="20% - Cor5 37 2 3" xfId="13384" xr:uid="{00000000-0005-0000-0000-000064010000}"/>
    <cellStyle name="20% - Cor5 37 2 3 2" xfId="30197" xr:uid="{6398AB97-0A4B-4E91-AA08-03DCAA9C0659}"/>
    <cellStyle name="20% - Cor5 37 2 3 3" xfId="44071" xr:uid="{EEF360E1-DC56-4816-BC81-C3EDBC6BEE7D}"/>
    <cellStyle name="20% - Cor5 37 2 4" xfId="32789" xr:uid="{9C105418-DEE3-4D7A-AAEF-CE64F1531DC6}"/>
    <cellStyle name="20% - Cor5 37 2 4 2" xfId="46656" xr:uid="{DDF6D7C7-DD81-4BE7-863B-FF3F31EFB722}"/>
    <cellStyle name="20% - Cor5 37 2 5" xfId="22857" xr:uid="{08149652-2652-400E-8E84-421BC294556A}"/>
    <cellStyle name="20% - Cor5 37 2 6" xfId="36828" xr:uid="{35ACDF04-DAFB-4862-B59B-F9A2B5D2C038}"/>
    <cellStyle name="20% - Cor5 37 3" xfId="7026" xr:uid="{00000000-0005-0000-0000-000064010000}"/>
    <cellStyle name="20% - Cor5 37 3 2" xfId="15852" xr:uid="{00000000-0005-0000-0000-000064010000}"/>
    <cellStyle name="20% - Cor5 37 3 3" xfId="25278" xr:uid="{C665C862-EBBE-4518-8BBD-46F873126EA7}"/>
    <cellStyle name="20% - Cor5 37 3 4" xfId="39230" xr:uid="{6FE23F98-E50F-40F8-9E41-8480123D8773}"/>
    <cellStyle name="20% - Cor5 37 4" xfId="11492" xr:uid="{00000000-0005-0000-0000-000064010000}"/>
    <cellStyle name="20% - Cor5 37 4 2" xfId="29009" xr:uid="{3DDF57CD-3CE4-432C-B342-10E8E7D07D6F}"/>
    <cellStyle name="20% - Cor5 37 4 3" xfId="42890" xr:uid="{509D2918-18D7-41E9-87FB-0B41FB4629EA}"/>
    <cellStyle name="20% - Cor5 37 5" xfId="31611" xr:uid="{37893738-B6A7-409F-9290-DE00D2209B2F}"/>
    <cellStyle name="20% - Cor5 37 5 2" xfId="45478" xr:uid="{B8060A4C-692C-4772-A246-0C90DD280F07}"/>
    <cellStyle name="20% - Cor5 37 6" xfId="20959" xr:uid="{DA3384D6-7477-4730-8A0B-A749288C6ACA}"/>
    <cellStyle name="20% - Cor5 37 7" xfId="34993" xr:uid="{DDE4BF1D-F60F-4686-B97E-BF87916AFF58}"/>
    <cellStyle name="20% - Cor5 38" xfId="2462" xr:uid="{00000000-0005-0000-0000-000065010000}"/>
    <cellStyle name="20% - Cor5 38 2" xfId="4516" xr:uid="{00000000-0005-0000-0000-000065010000}"/>
    <cellStyle name="20% - Cor5 38 2 2" xfId="8916" xr:uid="{00000000-0005-0000-0000-000065010000}"/>
    <cellStyle name="20% - Cor5 38 2 2 2" xfId="17738" xr:uid="{00000000-0005-0000-0000-000065010000}"/>
    <cellStyle name="20% - Cor5 38 2 2 3" xfId="27116" xr:uid="{2ED64520-1BF9-47F7-820F-A8F94C77BEB8}"/>
    <cellStyle name="20% - Cor5 38 2 2 4" xfId="41072" xr:uid="{F593F2ED-82E3-4295-840F-212562CCFDC0}"/>
    <cellStyle name="20% - Cor5 38 2 3" xfId="13385" xr:uid="{00000000-0005-0000-0000-000065010000}"/>
    <cellStyle name="20% - Cor5 38 2 3 2" xfId="30198" xr:uid="{444CE9E7-2374-497A-94E4-A7322D8A191A}"/>
    <cellStyle name="20% - Cor5 38 2 3 3" xfId="44072" xr:uid="{DEEEBBC8-6438-4F99-977E-A14298271114}"/>
    <cellStyle name="20% - Cor5 38 2 4" xfId="32790" xr:uid="{6B6E79D8-7E8D-41F1-ABD7-E362D80BB155}"/>
    <cellStyle name="20% - Cor5 38 2 4 2" xfId="46657" xr:uid="{6D2ADF40-ADA3-4F63-B208-8FCB196F3D4F}"/>
    <cellStyle name="20% - Cor5 38 2 5" xfId="22858" xr:uid="{BC44C359-7F04-4B98-A20A-A27F2845D47F}"/>
    <cellStyle name="20% - Cor5 38 2 6" xfId="36829" xr:uid="{39A15B10-621D-4867-BF7F-19D7C8E32C05}"/>
    <cellStyle name="20% - Cor5 38 3" xfId="7027" xr:uid="{00000000-0005-0000-0000-000065010000}"/>
    <cellStyle name="20% - Cor5 38 3 2" xfId="15853" xr:uid="{00000000-0005-0000-0000-000065010000}"/>
    <cellStyle name="20% - Cor5 38 3 3" xfId="25279" xr:uid="{7B6A18BB-68C3-49F0-8E22-C0838504D162}"/>
    <cellStyle name="20% - Cor5 38 3 4" xfId="39231" xr:uid="{76F13F16-A1AF-4DAB-AA4B-F91488294CAD}"/>
    <cellStyle name="20% - Cor5 38 4" xfId="11493" xr:uid="{00000000-0005-0000-0000-000065010000}"/>
    <cellStyle name="20% - Cor5 38 4 2" xfId="29010" xr:uid="{AF66CEFA-5E71-420C-AA98-05474EED48C3}"/>
    <cellStyle name="20% - Cor5 38 4 3" xfId="42891" xr:uid="{3E461A36-EFD8-405E-A12E-CD3A6D1C5140}"/>
    <cellStyle name="20% - Cor5 38 5" xfId="31612" xr:uid="{6B100DF9-F5F9-4800-98D8-AF6A05F252D8}"/>
    <cellStyle name="20% - Cor5 38 5 2" xfId="45479" xr:uid="{AF5D72E2-EE06-4B45-9267-9D0904D41D43}"/>
    <cellStyle name="20% - Cor5 38 6" xfId="20960" xr:uid="{9F8CF992-DD41-4641-9457-3C84E2593083}"/>
    <cellStyle name="20% - Cor5 38 7" xfId="34994" xr:uid="{415C4055-F4D6-48FB-8591-3CF1519EEDD6}"/>
    <cellStyle name="20% - Cor5 39" xfId="2463" xr:uid="{00000000-0005-0000-0000-000066010000}"/>
    <cellStyle name="20% - Cor5 39 2" xfId="4517" xr:uid="{00000000-0005-0000-0000-000066010000}"/>
    <cellStyle name="20% - Cor5 39 2 2" xfId="8917" xr:uid="{00000000-0005-0000-0000-000066010000}"/>
    <cellStyle name="20% - Cor5 39 2 2 2" xfId="17739" xr:uid="{00000000-0005-0000-0000-000066010000}"/>
    <cellStyle name="20% - Cor5 39 2 2 3" xfId="27117" xr:uid="{E3FF4AC5-0061-4CE3-8492-42029BA3A744}"/>
    <cellStyle name="20% - Cor5 39 2 2 4" xfId="41073" xr:uid="{943924C6-5A14-4634-ADA5-86E8AE12E273}"/>
    <cellStyle name="20% - Cor5 39 2 3" xfId="13386" xr:uid="{00000000-0005-0000-0000-000066010000}"/>
    <cellStyle name="20% - Cor5 39 2 3 2" xfId="30199" xr:uid="{8609F948-148F-4085-AD4F-5BC673C275B4}"/>
    <cellStyle name="20% - Cor5 39 2 3 3" xfId="44073" xr:uid="{2C19BCBC-4D38-450B-BFAA-DA8F7DABBD85}"/>
    <cellStyle name="20% - Cor5 39 2 4" xfId="32791" xr:uid="{A6C39117-F2C0-4F7F-ACE6-0B24DCE994D1}"/>
    <cellStyle name="20% - Cor5 39 2 4 2" xfId="46658" xr:uid="{BFB83D89-F8E8-40C6-844E-597C03F07BE7}"/>
    <cellStyle name="20% - Cor5 39 2 5" xfId="22859" xr:uid="{0055BD60-02F0-483D-8976-A72BA67D4DB0}"/>
    <cellStyle name="20% - Cor5 39 2 6" xfId="36830" xr:uid="{28C0E6C9-5ED3-4770-AA86-6FFAECC83ED8}"/>
    <cellStyle name="20% - Cor5 39 3" xfId="7028" xr:uid="{00000000-0005-0000-0000-000066010000}"/>
    <cellStyle name="20% - Cor5 39 3 2" xfId="15854" xr:uid="{00000000-0005-0000-0000-000066010000}"/>
    <cellStyle name="20% - Cor5 39 3 3" xfId="25280" xr:uid="{0D39C8FC-1423-466C-AB36-960D1FA87F0F}"/>
    <cellStyle name="20% - Cor5 39 3 4" xfId="39232" xr:uid="{C79F58A5-3B50-46C3-B74E-94C2DEB85C23}"/>
    <cellStyle name="20% - Cor5 39 4" xfId="11494" xr:uid="{00000000-0005-0000-0000-000066010000}"/>
    <cellStyle name="20% - Cor5 39 4 2" xfId="29011" xr:uid="{D6630513-8379-49BA-A124-8CCD4F6699B3}"/>
    <cellStyle name="20% - Cor5 39 4 3" xfId="42892" xr:uid="{34DE8121-763B-43B5-BEF3-395363A7B9D2}"/>
    <cellStyle name="20% - Cor5 39 5" xfId="31613" xr:uid="{991E6AC0-230D-4E96-B4E6-C15691D97C8B}"/>
    <cellStyle name="20% - Cor5 39 5 2" xfId="45480" xr:uid="{840D62BB-6551-4D71-839F-D56E6A7727DD}"/>
    <cellStyle name="20% - Cor5 39 6" xfId="20961" xr:uid="{D61947EE-5126-4572-BE40-3678D1861700}"/>
    <cellStyle name="20% - Cor5 39 7" xfId="34995" xr:uid="{8A0F523F-B14A-4C40-9005-50F23247774C}"/>
    <cellStyle name="20% - Cor5 4" xfId="344" xr:uid="{00000000-0005-0000-0000-000047000000}"/>
    <cellStyle name="20% - Cor5 4 2" xfId="2465" xr:uid="{00000000-0005-0000-0000-000068010000}"/>
    <cellStyle name="20% - Cor5 4 2 2" xfId="4519" xr:uid="{00000000-0005-0000-0000-000068010000}"/>
    <cellStyle name="20% - Cor5 4 2 2 2" xfId="8919" xr:uid="{00000000-0005-0000-0000-000068010000}"/>
    <cellStyle name="20% - Cor5 4 2 2 2 2" xfId="17741" xr:uid="{00000000-0005-0000-0000-000068010000}"/>
    <cellStyle name="20% - Cor5 4 2 2 2 3" xfId="27119" xr:uid="{2DAF70F6-5FC2-4AE3-BCBF-666DF564C1C4}"/>
    <cellStyle name="20% - Cor5 4 2 2 2 4" xfId="41075" xr:uid="{C5905EE2-B0A0-4F82-8DC5-3FADA6ED8FEA}"/>
    <cellStyle name="20% - Cor5 4 2 2 3" xfId="13388" xr:uid="{00000000-0005-0000-0000-000068010000}"/>
    <cellStyle name="20% - Cor5 4 2 2 3 2" xfId="30201" xr:uid="{F34F50E3-F722-4FDA-83D0-FC534619C77C}"/>
    <cellStyle name="20% - Cor5 4 2 2 3 3" xfId="44075" xr:uid="{CC92AD5C-9A30-4D84-8C5B-1EECDD15EAF7}"/>
    <cellStyle name="20% - Cor5 4 2 2 4" xfId="32793" xr:uid="{88AE5687-01EA-4B26-ABA2-2EA72BB733B9}"/>
    <cellStyle name="20% - Cor5 4 2 2 4 2" xfId="46660" xr:uid="{E17BCCA0-D8B1-4C0B-914E-9171085D87E8}"/>
    <cellStyle name="20% - Cor5 4 2 2 5" xfId="22861" xr:uid="{652A8405-A59F-4C36-8F2C-EEF6166A045A}"/>
    <cellStyle name="20% - Cor5 4 2 2 6" xfId="36832" xr:uid="{32590A5D-07D2-4F50-BA96-C94CC051273E}"/>
    <cellStyle name="20% - Cor5 4 2 3" xfId="7030" xr:uid="{00000000-0005-0000-0000-000068010000}"/>
    <cellStyle name="20% - Cor5 4 2 3 2" xfId="15856" xr:uid="{00000000-0005-0000-0000-000068010000}"/>
    <cellStyle name="20% - Cor5 4 2 3 3" xfId="25282" xr:uid="{8DA3037F-168D-403E-9CDD-0142C3386716}"/>
    <cellStyle name="20% - Cor5 4 2 3 4" xfId="39234" xr:uid="{E09052EB-FEB8-4AFD-89D8-C4A726B73676}"/>
    <cellStyle name="20% - Cor5 4 2 4" xfId="11496" xr:uid="{00000000-0005-0000-0000-000068010000}"/>
    <cellStyle name="20% - Cor5 4 2 4 2" xfId="29013" xr:uid="{400BE158-7658-40C6-A6D2-9AA7B911A169}"/>
    <cellStyle name="20% - Cor5 4 2 4 3" xfId="42894" xr:uid="{FDCA0C48-D013-437E-8039-86D7DCE27F92}"/>
    <cellStyle name="20% - Cor5 4 2 5" xfId="31615" xr:uid="{112EB606-1A5E-4277-A3F4-316286897ED5}"/>
    <cellStyle name="20% - Cor5 4 2 5 2" xfId="45482" xr:uid="{78112550-A4F5-4C3D-B746-004A5407CD36}"/>
    <cellStyle name="20% - Cor5 4 2 6" xfId="20963" xr:uid="{8353F7F8-6795-4C82-A527-8388D3677F57}"/>
    <cellStyle name="20% - Cor5 4 2 7" xfId="34997" xr:uid="{656A498D-D09A-451D-9949-B4A5CDF0BCB0}"/>
    <cellStyle name="20% - Cor5 4 3" xfId="2464" xr:uid="{00000000-0005-0000-0000-000067010000}"/>
    <cellStyle name="20% - Cor5 4 3 2" xfId="4518" xr:uid="{00000000-0005-0000-0000-000067010000}"/>
    <cellStyle name="20% - Cor5 4 3 2 2" xfId="8918" xr:uid="{00000000-0005-0000-0000-000067010000}"/>
    <cellStyle name="20% - Cor5 4 3 2 2 2" xfId="17740" xr:uid="{00000000-0005-0000-0000-000067010000}"/>
    <cellStyle name="20% - Cor5 4 3 2 2 3" xfId="27118" xr:uid="{9ECB5DC2-291C-42E5-AE18-4F3FA97FF8FA}"/>
    <cellStyle name="20% - Cor5 4 3 2 2 4" xfId="41074" xr:uid="{E18A270D-5CED-4B2F-8745-B865ABFEF47E}"/>
    <cellStyle name="20% - Cor5 4 3 2 3" xfId="13387" xr:uid="{00000000-0005-0000-0000-000067010000}"/>
    <cellStyle name="20% - Cor5 4 3 2 4" xfId="22860" xr:uid="{D91E1582-9AB7-4B84-B005-44B1D27AF5B8}"/>
    <cellStyle name="20% - Cor5 4 3 2 5" xfId="36831" xr:uid="{62E12ADE-8E3B-44CA-BBBB-EF710B6CD064}"/>
    <cellStyle name="20% - Cor5 4 3 3" xfId="7029" xr:uid="{00000000-0005-0000-0000-000067010000}"/>
    <cellStyle name="20% - Cor5 4 3 3 2" xfId="15855" xr:uid="{00000000-0005-0000-0000-000067010000}"/>
    <cellStyle name="20% - Cor5 4 3 3 3" xfId="25281" xr:uid="{BE07ED29-3DF6-4316-B6AE-06CA872B3CB1}"/>
    <cellStyle name="20% - Cor5 4 3 3 4" xfId="39233" xr:uid="{1DA820AD-1F0C-40AA-97F4-9032E93D815B}"/>
    <cellStyle name="20% - Cor5 4 3 4" xfId="11495" xr:uid="{00000000-0005-0000-0000-000067010000}"/>
    <cellStyle name="20% - Cor5 4 3 4 2" xfId="29012" xr:uid="{276E0BDD-3EF3-4291-A91B-4641171A4022}"/>
    <cellStyle name="20% - Cor5 4 3 4 3" xfId="42893" xr:uid="{4C603BA7-BD99-43AC-8F3A-81E9474DE085}"/>
    <cellStyle name="20% - Cor5 4 3 5" xfId="31614" xr:uid="{C40094D9-F7C6-4619-9522-D857CEBB17FB}"/>
    <cellStyle name="20% - Cor5 4 3 5 2" xfId="45481" xr:uid="{3C6C447E-C51F-49BA-AEE0-C26772921357}"/>
    <cellStyle name="20% - Cor5 4 3 6" xfId="20962" xr:uid="{751DAC21-66F2-46E2-9F2C-CE153AA0CFB2}"/>
    <cellStyle name="20% - Cor5 4 3 7" xfId="34996" xr:uid="{5D4AB786-9641-4ED5-9EAC-C943C0F28CEB}"/>
    <cellStyle name="20% - Cor5 4 4" xfId="2012" xr:uid="{00000000-0005-0000-0000-000029020000}"/>
    <cellStyle name="20% - Cor5 4 4 2" xfId="6629" xr:uid="{00000000-0005-0000-0000-000029020000}"/>
    <cellStyle name="20% - Cor5 4 4 2 2" xfId="15457" xr:uid="{00000000-0005-0000-0000-000029020000}"/>
    <cellStyle name="20% - Cor5 4 4 2 3" xfId="24882" xr:uid="{074B1B3B-4FAF-46BB-B2CC-CB68B0AB0771}"/>
    <cellStyle name="20% - Cor5 4 4 2 4" xfId="38836" xr:uid="{A644FD0C-9138-422E-B553-0F39812555FE}"/>
    <cellStyle name="20% - Cor5 4 4 3" xfId="11089" xr:uid="{00000000-0005-0000-0000-000029020000}"/>
    <cellStyle name="20% - Cor5 4 4 3 2" xfId="30200" xr:uid="{AB08C79F-FB42-4C30-8EBB-4500200AF69C}"/>
    <cellStyle name="20% - Cor5 4 4 3 3" xfId="44074" xr:uid="{C7C08ED1-36AA-43B2-BB2F-D248E89858A6}"/>
    <cellStyle name="20% - Cor5 4 4 4" xfId="32792" xr:uid="{5B066A69-3A35-440C-B323-7DCDE607AE3D}"/>
    <cellStyle name="20% - Cor5 4 4 4 2" xfId="46659" xr:uid="{7E41260B-82AF-4D39-8137-AACE4A3C80D9}"/>
    <cellStyle name="20% - Cor5 4 4 5" xfId="20536" xr:uid="{C64D2F29-A382-4CC4-BFBE-0C3A5B4D0EFB}"/>
    <cellStyle name="20% - Cor5 4 4 6" xfId="34599" xr:uid="{FEEB25A7-A830-43AB-A6F1-90B5EF39AF2B}"/>
    <cellStyle name="20% - Cor5 4 5" xfId="4113" xr:uid="{00000000-0005-0000-0000-000029020000}"/>
    <cellStyle name="20% - Cor5 4 5 2" xfId="8513" xr:uid="{00000000-0005-0000-0000-000029020000}"/>
    <cellStyle name="20% - Cor5 4 5 2 2" xfId="17335" xr:uid="{00000000-0005-0000-0000-000029020000}"/>
    <cellStyle name="20% - Cor5 4 5 2 3" xfId="26714" xr:uid="{85461214-576B-4D97-8950-3BC5CC63E8AA}"/>
    <cellStyle name="20% - Cor5 4 5 2 4" xfId="40670" xr:uid="{08FF4D91-8903-4566-B0A9-3D2AC0CAF409}"/>
    <cellStyle name="20% - Cor5 4 5 3" xfId="12982" xr:uid="{00000000-0005-0000-0000-000029020000}"/>
    <cellStyle name="20% - Cor5 4 5 4" xfId="22456" xr:uid="{8DA8004E-D173-4FBE-8AC1-A6C3B39C15C9}"/>
    <cellStyle name="20% - Cor5 4 5 5" xfId="36427" xr:uid="{191572C3-B4C9-41FF-AF65-B2844E70C4B1}"/>
    <cellStyle name="20% - Cor5 4 6" xfId="28590" xr:uid="{4AB84038-C3EE-458A-8954-5D4FD9E5B6BA}"/>
    <cellStyle name="20% - Cor5 4 6 2" xfId="42498" xr:uid="{0B44FAA9-11AB-49FE-9812-E7F07B5AC7DE}"/>
    <cellStyle name="20% - Cor5 4 7" xfId="31218" xr:uid="{3F8E7F6C-350F-4011-9316-81BE94D59FC8}"/>
    <cellStyle name="20% - Cor5 4 7 2" xfId="45085" xr:uid="{BD5F6228-661F-4977-969D-34968AC32A15}"/>
    <cellStyle name="20% - Cor5 40" xfId="2466" xr:uid="{00000000-0005-0000-0000-000069010000}"/>
    <cellStyle name="20% - Cor5 40 2" xfId="4520" xr:uid="{00000000-0005-0000-0000-000069010000}"/>
    <cellStyle name="20% - Cor5 40 2 2" xfId="8920" xr:uid="{00000000-0005-0000-0000-000069010000}"/>
    <cellStyle name="20% - Cor5 40 2 2 2" xfId="17742" xr:uid="{00000000-0005-0000-0000-000069010000}"/>
    <cellStyle name="20% - Cor5 40 2 2 3" xfId="27120" xr:uid="{5344D9C3-D5CF-4203-B139-25F0DA89F16E}"/>
    <cellStyle name="20% - Cor5 40 2 2 4" xfId="41076" xr:uid="{2F9183BC-FD48-4315-B7B5-19CBE831A600}"/>
    <cellStyle name="20% - Cor5 40 2 3" xfId="13389" xr:uid="{00000000-0005-0000-0000-000069010000}"/>
    <cellStyle name="20% - Cor5 40 2 3 2" xfId="30202" xr:uid="{0E131F98-1AAE-4FC8-96CA-FAD73BDF0AD7}"/>
    <cellStyle name="20% - Cor5 40 2 3 3" xfId="44076" xr:uid="{CABB5D83-EB82-4B3D-9990-EDAA5AD31217}"/>
    <cellStyle name="20% - Cor5 40 2 4" xfId="32794" xr:uid="{62C3ADD5-EA0B-4554-89B9-32FD7E9D9C74}"/>
    <cellStyle name="20% - Cor5 40 2 4 2" xfId="46661" xr:uid="{7B44F470-14A1-44B4-9335-3BC5372D436B}"/>
    <cellStyle name="20% - Cor5 40 2 5" xfId="22862" xr:uid="{DAD30E3C-6C4B-4224-8C92-FA0B0D27D940}"/>
    <cellStyle name="20% - Cor5 40 2 6" xfId="36833" xr:uid="{1F8B81A2-4944-43D5-8E2B-E483FE580238}"/>
    <cellStyle name="20% - Cor5 40 3" xfId="7031" xr:uid="{00000000-0005-0000-0000-000069010000}"/>
    <cellStyle name="20% - Cor5 40 3 2" xfId="15857" xr:uid="{00000000-0005-0000-0000-000069010000}"/>
    <cellStyle name="20% - Cor5 40 3 3" xfId="25283" xr:uid="{67F2E584-D5A6-4D2B-B9FB-26BFBAA84856}"/>
    <cellStyle name="20% - Cor5 40 3 4" xfId="39235" xr:uid="{FED557A2-5CA1-4F39-99CA-81A83F2A4EC9}"/>
    <cellStyle name="20% - Cor5 40 4" xfId="11497" xr:uid="{00000000-0005-0000-0000-000069010000}"/>
    <cellStyle name="20% - Cor5 40 4 2" xfId="29014" xr:uid="{F8F04526-35C8-40C8-932D-CBF482474F57}"/>
    <cellStyle name="20% - Cor5 40 4 3" xfId="42895" xr:uid="{DBFD6C89-1D48-4E20-9AA5-036F13D2ED31}"/>
    <cellStyle name="20% - Cor5 40 5" xfId="31616" xr:uid="{389A9AF5-3A08-4FB1-AAB1-2AEF66FF4087}"/>
    <cellStyle name="20% - Cor5 40 5 2" xfId="45483" xr:uid="{0215B944-A539-48A9-A15A-6FC8386EAF5F}"/>
    <cellStyle name="20% - Cor5 40 6" xfId="20964" xr:uid="{67B3B4C6-8F58-4347-82C1-F94E05F7A266}"/>
    <cellStyle name="20% - Cor5 40 7" xfId="34998" xr:uid="{43D1EAC8-17A0-4398-9016-69DBC26C3C28}"/>
    <cellStyle name="20% - Cor5 41" xfId="2467" xr:uid="{00000000-0005-0000-0000-00006A010000}"/>
    <cellStyle name="20% - Cor5 41 2" xfId="4521" xr:uid="{00000000-0005-0000-0000-00006A010000}"/>
    <cellStyle name="20% - Cor5 41 2 2" xfId="8921" xr:uid="{00000000-0005-0000-0000-00006A010000}"/>
    <cellStyle name="20% - Cor5 41 2 2 2" xfId="17743" xr:uid="{00000000-0005-0000-0000-00006A010000}"/>
    <cellStyle name="20% - Cor5 41 2 2 3" xfId="27121" xr:uid="{32F95645-0954-467B-924F-2E463FC03BD5}"/>
    <cellStyle name="20% - Cor5 41 2 2 4" xfId="41077" xr:uid="{30E104D6-5693-4D60-82A6-AE84D194B81A}"/>
    <cellStyle name="20% - Cor5 41 2 3" xfId="13390" xr:uid="{00000000-0005-0000-0000-00006A010000}"/>
    <cellStyle name="20% - Cor5 41 2 3 2" xfId="30203" xr:uid="{4764BAFE-2A04-4655-BBE4-DFEC56FC8040}"/>
    <cellStyle name="20% - Cor5 41 2 3 3" xfId="44077" xr:uid="{2DAC9341-44EB-4D8E-AC85-7969532C3CB4}"/>
    <cellStyle name="20% - Cor5 41 2 4" xfId="32795" xr:uid="{DAD82A0C-BCEB-4FF3-8F5C-C08CB49FCDF2}"/>
    <cellStyle name="20% - Cor5 41 2 4 2" xfId="46662" xr:uid="{B02EC6BB-C76F-4A38-AAE3-CAB3756837E6}"/>
    <cellStyle name="20% - Cor5 41 2 5" xfId="22863" xr:uid="{6DCE85E2-9ED8-4192-B56C-9EADAA96C3D7}"/>
    <cellStyle name="20% - Cor5 41 2 6" xfId="36834" xr:uid="{C32F9D2A-A24C-41C5-AA31-AC9374E54894}"/>
    <cellStyle name="20% - Cor5 41 3" xfId="7032" xr:uid="{00000000-0005-0000-0000-00006A010000}"/>
    <cellStyle name="20% - Cor5 41 3 2" xfId="15858" xr:uid="{00000000-0005-0000-0000-00006A010000}"/>
    <cellStyle name="20% - Cor5 41 3 3" xfId="25284" xr:uid="{E877697C-376D-4BB2-8B5D-E9BC07B0E24A}"/>
    <cellStyle name="20% - Cor5 41 3 4" xfId="39236" xr:uid="{7CFA4388-AE07-406D-AFE5-8C18CED9FE0E}"/>
    <cellStyle name="20% - Cor5 41 4" xfId="11498" xr:uid="{00000000-0005-0000-0000-00006A010000}"/>
    <cellStyle name="20% - Cor5 41 4 2" xfId="29015" xr:uid="{E3CDD7F1-0DDA-41F2-94C8-284377E45154}"/>
    <cellStyle name="20% - Cor5 41 4 3" xfId="42896" xr:uid="{6023E462-726F-4CB2-9F48-70EAD518ECDE}"/>
    <cellStyle name="20% - Cor5 41 5" xfId="31617" xr:uid="{67F055C3-D1AF-4993-8AD6-ED7504324A8B}"/>
    <cellStyle name="20% - Cor5 41 5 2" xfId="45484" xr:uid="{F39AC958-CAD1-47CB-B341-1ECD82C385D6}"/>
    <cellStyle name="20% - Cor5 41 6" xfId="20965" xr:uid="{B36C0491-655B-45CC-9FBD-EE7E985F73EB}"/>
    <cellStyle name="20% - Cor5 41 7" xfId="34999" xr:uid="{742997BB-F4AC-4276-B52A-00134460EE03}"/>
    <cellStyle name="20% - Cor5 42" xfId="2468" xr:uid="{00000000-0005-0000-0000-00006B010000}"/>
    <cellStyle name="20% - Cor5 42 2" xfId="4522" xr:uid="{00000000-0005-0000-0000-00006B010000}"/>
    <cellStyle name="20% - Cor5 42 2 2" xfId="8922" xr:uid="{00000000-0005-0000-0000-00006B010000}"/>
    <cellStyle name="20% - Cor5 42 2 2 2" xfId="17744" xr:uid="{00000000-0005-0000-0000-00006B010000}"/>
    <cellStyle name="20% - Cor5 42 2 2 3" xfId="27122" xr:uid="{3E66D657-FC59-4D39-948D-9F111E03F5F2}"/>
    <cellStyle name="20% - Cor5 42 2 2 4" xfId="41078" xr:uid="{AE6CC375-0742-4E57-AFCD-A74710D129C1}"/>
    <cellStyle name="20% - Cor5 42 2 3" xfId="13391" xr:uid="{00000000-0005-0000-0000-00006B010000}"/>
    <cellStyle name="20% - Cor5 42 2 3 2" xfId="30204" xr:uid="{4B63DEF5-FA89-47D9-BA5C-53BB669DF2CE}"/>
    <cellStyle name="20% - Cor5 42 2 3 3" xfId="44078" xr:uid="{2D6F2EDB-F9C1-4F2A-AC59-9EFEECD84D4B}"/>
    <cellStyle name="20% - Cor5 42 2 4" xfId="32796" xr:uid="{FB180C99-D235-4B2C-94C5-ACCB50C59CCB}"/>
    <cellStyle name="20% - Cor5 42 2 4 2" xfId="46663" xr:uid="{F0292D73-46B8-4AEF-8A5B-B051AA5570BC}"/>
    <cellStyle name="20% - Cor5 42 2 5" xfId="22864" xr:uid="{402549BE-53F0-443E-8435-85C552E87572}"/>
    <cellStyle name="20% - Cor5 42 2 6" xfId="36835" xr:uid="{3B30D340-BAB1-488D-A1CB-536C1C21D186}"/>
    <cellStyle name="20% - Cor5 42 3" xfId="7033" xr:uid="{00000000-0005-0000-0000-00006B010000}"/>
    <cellStyle name="20% - Cor5 42 3 2" xfId="15859" xr:uid="{00000000-0005-0000-0000-00006B010000}"/>
    <cellStyle name="20% - Cor5 42 3 3" xfId="25285" xr:uid="{0CB79159-E131-4508-A241-7D705DF2CDF6}"/>
    <cellStyle name="20% - Cor5 42 3 4" xfId="39237" xr:uid="{713A52BB-CE11-4D0A-91CA-DFFE7D61B0A3}"/>
    <cellStyle name="20% - Cor5 42 4" xfId="11499" xr:uid="{00000000-0005-0000-0000-00006B010000}"/>
    <cellStyle name="20% - Cor5 42 4 2" xfId="29016" xr:uid="{EAB97308-479A-4F10-B0F2-2A52F25AD128}"/>
    <cellStyle name="20% - Cor5 42 4 3" xfId="42897" xr:uid="{EF73E222-2803-4671-9A02-BA8E8CCAB1AA}"/>
    <cellStyle name="20% - Cor5 42 5" xfId="31618" xr:uid="{6DAA1869-34F4-40F1-BAED-7C2DAB97BCC3}"/>
    <cellStyle name="20% - Cor5 42 5 2" xfId="45485" xr:uid="{F1835F2B-15B1-4FD7-931A-5D0994A8641D}"/>
    <cellStyle name="20% - Cor5 42 6" xfId="20966" xr:uid="{5FCF7615-2F98-483D-9CD8-504D7B1A5886}"/>
    <cellStyle name="20% - Cor5 42 7" xfId="35000" xr:uid="{B73C4AC0-FAD2-410F-B6DF-00F4385CB35E}"/>
    <cellStyle name="20% - Cor5 43" xfId="2469" xr:uid="{00000000-0005-0000-0000-00006C010000}"/>
    <cellStyle name="20% - Cor5 43 2" xfId="4523" xr:uid="{00000000-0005-0000-0000-00006C010000}"/>
    <cellStyle name="20% - Cor5 43 2 2" xfId="8923" xr:uid="{00000000-0005-0000-0000-00006C010000}"/>
    <cellStyle name="20% - Cor5 43 2 2 2" xfId="17745" xr:uid="{00000000-0005-0000-0000-00006C010000}"/>
    <cellStyle name="20% - Cor5 43 2 2 3" xfId="27123" xr:uid="{0AD96D99-5BAC-4C55-BC34-C85C10464A06}"/>
    <cellStyle name="20% - Cor5 43 2 2 4" xfId="41079" xr:uid="{134D2865-DF47-472A-A698-9C5E1F3FF442}"/>
    <cellStyle name="20% - Cor5 43 2 3" xfId="13392" xr:uid="{00000000-0005-0000-0000-00006C010000}"/>
    <cellStyle name="20% - Cor5 43 2 3 2" xfId="30205" xr:uid="{65B420D1-A3B2-49AF-A28F-3955C915540B}"/>
    <cellStyle name="20% - Cor5 43 2 3 3" xfId="44079" xr:uid="{D19CB3CD-D7E2-4155-BE98-EC8674A9FEE9}"/>
    <cellStyle name="20% - Cor5 43 2 4" xfId="32797" xr:uid="{10119CB8-D5C4-477D-B3BA-4F46A53E3E32}"/>
    <cellStyle name="20% - Cor5 43 2 4 2" xfId="46664" xr:uid="{AB7143A8-4BD4-4CF2-8C0F-C0FC8B25C739}"/>
    <cellStyle name="20% - Cor5 43 2 5" xfId="22865" xr:uid="{50C32A3E-C890-4D7E-8387-43C0B742318F}"/>
    <cellStyle name="20% - Cor5 43 2 6" xfId="36836" xr:uid="{0CF3623F-99C2-4854-8472-EDEA09F97C9F}"/>
    <cellStyle name="20% - Cor5 43 3" xfId="7034" xr:uid="{00000000-0005-0000-0000-00006C010000}"/>
    <cellStyle name="20% - Cor5 43 3 2" xfId="15860" xr:uid="{00000000-0005-0000-0000-00006C010000}"/>
    <cellStyle name="20% - Cor5 43 3 3" xfId="25286" xr:uid="{11F128E6-94F6-49F8-9675-814E75D2AA1A}"/>
    <cellStyle name="20% - Cor5 43 3 4" xfId="39238" xr:uid="{EBC40CEA-B753-4CE2-81D9-9365CE33AB77}"/>
    <cellStyle name="20% - Cor5 43 4" xfId="11500" xr:uid="{00000000-0005-0000-0000-00006C010000}"/>
    <cellStyle name="20% - Cor5 43 4 2" xfId="29017" xr:uid="{0EFABF7A-B859-4698-9C73-B38753BCB06B}"/>
    <cellStyle name="20% - Cor5 43 4 3" xfId="42898" xr:uid="{EF46395E-AD13-4B6F-811A-CC987809D8AA}"/>
    <cellStyle name="20% - Cor5 43 5" xfId="31619" xr:uid="{8BA567FD-588F-48A0-8B47-CB876AC9188E}"/>
    <cellStyle name="20% - Cor5 43 5 2" xfId="45486" xr:uid="{282147A4-3BC4-467C-A03E-12D246FF1A9C}"/>
    <cellStyle name="20% - Cor5 43 6" xfId="20967" xr:uid="{CD77EC63-FFA4-4D52-AAAA-92A5529E4F06}"/>
    <cellStyle name="20% - Cor5 43 7" xfId="35001" xr:uid="{3E36505F-1EC1-4A44-8CDF-28F614379D58}"/>
    <cellStyle name="20% - Cor5 44" xfId="2470" xr:uid="{00000000-0005-0000-0000-00006D010000}"/>
    <cellStyle name="20% - Cor5 44 2" xfId="4524" xr:uid="{00000000-0005-0000-0000-00006D010000}"/>
    <cellStyle name="20% - Cor5 44 2 2" xfId="8924" xr:uid="{00000000-0005-0000-0000-00006D010000}"/>
    <cellStyle name="20% - Cor5 44 2 2 2" xfId="17746" xr:uid="{00000000-0005-0000-0000-00006D010000}"/>
    <cellStyle name="20% - Cor5 44 2 2 3" xfId="27124" xr:uid="{437EA91B-EE68-4312-B9D3-8FE5D6C532BA}"/>
    <cellStyle name="20% - Cor5 44 2 2 4" xfId="41080" xr:uid="{5315668D-BA17-4C27-AC59-643411C96A1A}"/>
    <cellStyle name="20% - Cor5 44 2 3" xfId="13393" xr:uid="{00000000-0005-0000-0000-00006D010000}"/>
    <cellStyle name="20% - Cor5 44 2 3 2" xfId="30206" xr:uid="{9E60C9FE-496B-4467-89B3-9202980D5C4E}"/>
    <cellStyle name="20% - Cor5 44 2 3 3" xfId="44080" xr:uid="{998FB4EE-11B5-4E69-B8D5-3771C57F073E}"/>
    <cellStyle name="20% - Cor5 44 2 4" xfId="32798" xr:uid="{06D030D0-F5A0-4872-BC9D-57DFB350586A}"/>
    <cellStyle name="20% - Cor5 44 2 4 2" xfId="46665" xr:uid="{C0C0F873-BCD5-4B84-9CA0-5722BB8F05DD}"/>
    <cellStyle name="20% - Cor5 44 2 5" xfId="22866" xr:uid="{8560FB87-7EE3-4005-8BBD-4B1C4A34091A}"/>
    <cellStyle name="20% - Cor5 44 2 6" xfId="36837" xr:uid="{2094447B-DB23-41F0-A3CE-87330F3E91C9}"/>
    <cellStyle name="20% - Cor5 44 3" xfId="7035" xr:uid="{00000000-0005-0000-0000-00006D010000}"/>
    <cellStyle name="20% - Cor5 44 3 2" xfId="15861" xr:uid="{00000000-0005-0000-0000-00006D010000}"/>
    <cellStyle name="20% - Cor5 44 3 3" xfId="25287" xr:uid="{BAD1D64F-32B7-4405-BAB3-DBD3DC86F018}"/>
    <cellStyle name="20% - Cor5 44 3 4" xfId="39239" xr:uid="{61D5FD32-E293-4DA3-B489-84904197DE97}"/>
    <cellStyle name="20% - Cor5 44 4" xfId="11501" xr:uid="{00000000-0005-0000-0000-00006D010000}"/>
    <cellStyle name="20% - Cor5 44 4 2" xfId="29018" xr:uid="{9D270716-24D3-4E1C-9A51-D5EEE86B08ED}"/>
    <cellStyle name="20% - Cor5 44 4 3" xfId="42899" xr:uid="{37B41E61-B390-479E-9B5D-DF6EF0A75395}"/>
    <cellStyle name="20% - Cor5 44 5" xfId="31620" xr:uid="{1937C1EF-FBC9-4C88-940D-A3BF13FCF79F}"/>
    <cellStyle name="20% - Cor5 44 5 2" xfId="45487" xr:uid="{4B59A060-076D-4DA3-8CB1-C8A241807FB8}"/>
    <cellStyle name="20% - Cor5 44 6" xfId="20968" xr:uid="{FE27E27A-441F-4293-9EFE-496C214C956A}"/>
    <cellStyle name="20% - Cor5 44 7" xfId="35002" xr:uid="{AA24D3B2-4337-4EFA-9A38-8686913A848C}"/>
    <cellStyle name="20% - Cor5 45" xfId="2471" xr:uid="{00000000-0005-0000-0000-00006E010000}"/>
    <cellStyle name="20% - Cor5 45 2" xfId="4525" xr:uid="{00000000-0005-0000-0000-00006E010000}"/>
    <cellStyle name="20% - Cor5 45 2 2" xfId="8925" xr:uid="{00000000-0005-0000-0000-00006E010000}"/>
    <cellStyle name="20% - Cor5 45 2 2 2" xfId="17747" xr:uid="{00000000-0005-0000-0000-00006E010000}"/>
    <cellStyle name="20% - Cor5 45 2 2 3" xfId="27125" xr:uid="{A9142AD2-BC75-495C-A801-63473CB1F303}"/>
    <cellStyle name="20% - Cor5 45 2 2 4" xfId="41081" xr:uid="{651552F8-FD7F-43E3-B1D9-98E1C76158F6}"/>
    <cellStyle name="20% - Cor5 45 2 3" xfId="13394" xr:uid="{00000000-0005-0000-0000-00006E010000}"/>
    <cellStyle name="20% - Cor5 45 2 3 2" xfId="30207" xr:uid="{F16F24F0-A523-406B-AD9A-BCF074575EDE}"/>
    <cellStyle name="20% - Cor5 45 2 3 3" xfId="44081" xr:uid="{8663D433-EC59-4AF6-BAD4-322D824B57FD}"/>
    <cellStyle name="20% - Cor5 45 2 4" xfId="32799" xr:uid="{48F20362-4026-4042-AF92-9AF54665D9C3}"/>
    <cellStyle name="20% - Cor5 45 2 4 2" xfId="46666" xr:uid="{7107DBF9-0C64-4144-B701-657C832B3509}"/>
    <cellStyle name="20% - Cor5 45 2 5" xfId="22867" xr:uid="{52CA948E-5243-4BC8-85E8-6530F0EC7206}"/>
    <cellStyle name="20% - Cor5 45 2 6" xfId="36838" xr:uid="{84F5ABE6-B646-4B60-9D73-C8AF6F77C405}"/>
    <cellStyle name="20% - Cor5 45 3" xfId="7036" xr:uid="{00000000-0005-0000-0000-00006E010000}"/>
    <cellStyle name="20% - Cor5 45 3 2" xfId="15862" xr:uid="{00000000-0005-0000-0000-00006E010000}"/>
    <cellStyle name="20% - Cor5 45 3 3" xfId="25288" xr:uid="{B9F52A06-FD6A-4E0D-A12F-939D54C56EBC}"/>
    <cellStyle name="20% - Cor5 45 3 4" xfId="39240" xr:uid="{E941530F-9DEA-4D04-9B2C-198B6404F492}"/>
    <cellStyle name="20% - Cor5 45 4" xfId="11502" xr:uid="{00000000-0005-0000-0000-00006E010000}"/>
    <cellStyle name="20% - Cor5 45 4 2" xfId="29019" xr:uid="{2359A907-9824-4464-8E26-4A95A8D5D7CA}"/>
    <cellStyle name="20% - Cor5 45 4 3" xfId="42900" xr:uid="{CC77C604-5885-4522-B485-795259D35045}"/>
    <cellStyle name="20% - Cor5 45 5" xfId="31621" xr:uid="{B8553AE8-173F-4C32-921F-12B6FD028530}"/>
    <cellStyle name="20% - Cor5 45 5 2" xfId="45488" xr:uid="{CB2B4848-7B0B-41A6-BC75-EDDBEBA80B09}"/>
    <cellStyle name="20% - Cor5 45 6" xfId="20969" xr:uid="{70F04780-81AF-4A56-BC41-59EE806B6AC8}"/>
    <cellStyle name="20% - Cor5 45 7" xfId="35003" xr:uid="{E6FF72DC-4F68-4D7C-AF40-DAE4601F1AAA}"/>
    <cellStyle name="20% - Cor5 46" xfId="2472" xr:uid="{00000000-0005-0000-0000-00006F010000}"/>
    <cellStyle name="20% - Cor5 46 2" xfId="4526" xr:uid="{00000000-0005-0000-0000-00006F010000}"/>
    <cellStyle name="20% - Cor5 46 2 2" xfId="8926" xr:uid="{00000000-0005-0000-0000-00006F010000}"/>
    <cellStyle name="20% - Cor5 46 2 2 2" xfId="17748" xr:uid="{00000000-0005-0000-0000-00006F010000}"/>
    <cellStyle name="20% - Cor5 46 2 2 3" xfId="27126" xr:uid="{7C7A9AB2-12B2-4829-B71A-2791C2DBFD31}"/>
    <cellStyle name="20% - Cor5 46 2 2 4" xfId="41082" xr:uid="{95399715-4F1A-47D2-A580-A714F57B0FC2}"/>
    <cellStyle name="20% - Cor5 46 2 3" xfId="13395" xr:uid="{00000000-0005-0000-0000-00006F010000}"/>
    <cellStyle name="20% - Cor5 46 2 3 2" xfId="30208" xr:uid="{CB286B50-63E2-49F9-BBB3-F9F3BABFD094}"/>
    <cellStyle name="20% - Cor5 46 2 3 3" xfId="44082" xr:uid="{CDB8D0F2-D016-4477-AF33-0E3B5DCBC4DF}"/>
    <cellStyle name="20% - Cor5 46 2 4" xfId="32800" xr:uid="{76FFA28F-2806-469F-8560-B83E3212F36A}"/>
    <cellStyle name="20% - Cor5 46 2 4 2" xfId="46667" xr:uid="{88B654C0-0103-49EB-A716-5AC16BD8EC72}"/>
    <cellStyle name="20% - Cor5 46 2 5" xfId="22868" xr:uid="{4BCBDBF5-C690-42F6-AD11-539B60B32085}"/>
    <cellStyle name="20% - Cor5 46 2 6" xfId="36839" xr:uid="{FDCE78FF-B36E-45B0-83D4-EF6F24A32933}"/>
    <cellStyle name="20% - Cor5 46 3" xfId="7037" xr:uid="{00000000-0005-0000-0000-00006F010000}"/>
    <cellStyle name="20% - Cor5 46 3 2" xfId="15863" xr:uid="{00000000-0005-0000-0000-00006F010000}"/>
    <cellStyle name="20% - Cor5 46 3 3" xfId="25289" xr:uid="{384A6729-890B-41B5-9F8F-663CE03BDFE9}"/>
    <cellStyle name="20% - Cor5 46 3 4" xfId="39241" xr:uid="{3B6164A9-C0B0-4E69-A206-2A30A542E75B}"/>
    <cellStyle name="20% - Cor5 46 4" xfId="11503" xr:uid="{00000000-0005-0000-0000-00006F010000}"/>
    <cellStyle name="20% - Cor5 46 4 2" xfId="29020" xr:uid="{1CECB658-D313-40F8-B4A7-E813610A04AF}"/>
    <cellStyle name="20% - Cor5 46 4 3" xfId="42901" xr:uid="{B031ED31-2BBA-4B2A-A0A1-B4FF6A975E55}"/>
    <cellStyle name="20% - Cor5 46 5" xfId="31622" xr:uid="{E97BE1B5-C560-48E5-90B7-DC5C45CFD944}"/>
    <cellStyle name="20% - Cor5 46 5 2" xfId="45489" xr:uid="{43F1078D-5189-40D3-B979-6C35C1780763}"/>
    <cellStyle name="20% - Cor5 46 6" xfId="20970" xr:uid="{DAD76EDF-4DB1-48A8-946C-EA767307FF6C}"/>
    <cellStyle name="20% - Cor5 46 7" xfId="35004" xr:uid="{37FA8168-24AA-4AA6-AEBD-2176EB7C7E50}"/>
    <cellStyle name="20% - Cor5 47" xfId="2473" xr:uid="{00000000-0005-0000-0000-000070010000}"/>
    <cellStyle name="20% - Cor5 47 2" xfId="4527" xr:uid="{00000000-0005-0000-0000-000070010000}"/>
    <cellStyle name="20% - Cor5 47 2 2" xfId="8927" xr:uid="{00000000-0005-0000-0000-000070010000}"/>
    <cellStyle name="20% - Cor5 47 2 2 2" xfId="17749" xr:uid="{00000000-0005-0000-0000-000070010000}"/>
    <cellStyle name="20% - Cor5 47 2 2 3" xfId="27127" xr:uid="{EB690B33-7C70-411D-A804-04DB71E52DAE}"/>
    <cellStyle name="20% - Cor5 47 2 2 4" xfId="41083" xr:uid="{2F66232C-097B-4B53-A7D7-D5A8BA5A15FD}"/>
    <cellStyle name="20% - Cor5 47 2 3" xfId="13396" xr:uid="{00000000-0005-0000-0000-000070010000}"/>
    <cellStyle name="20% - Cor5 47 2 3 2" xfId="30209" xr:uid="{F7D0B890-EC6C-41FD-96BE-608CFDF3C548}"/>
    <cellStyle name="20% - Cor5 47 2 3 3" xfId="44083" xr:uid="{91BBB8EB-5C97-444F-8893-74DFC6741D77}"/>
    <cellStyle name="20% - Cor5 47 2 4" xfId="32801" xr:uid="{0880564A-3D77-4EAB-BEA6-32F64AA9075B}"/>
    <cellStyle name="20% - Cor5 47 2 4 2" xfId="46668" xr:uid="{19040D0C-F218-4048-A88B-7D33A3C23DE0}"/>
    <cellStyle name="20% - Cor5 47 2 5" xfId="22869" xr:uid="{F8E381B0-2CDC-48E2-83AA-EEB61526A058}"/>
    <cellStyle name="20% - Cor5 47 2 6" xfId="36840" xr:uid="{88A7205C-ADCF-4242-9D31-DB3B24A8347B}"/>
    <cellStyle name="20% - Cor5 47 3" xfId="7038" xr:uid="{00000000-0005-0000-0000-000070010000}"/>
    <cellStyle name="20% - Cor5 47 3 2" xfId="15864" xr:uid="{00000000-0005-0000-0000-000070010000}"/>
    <cellStyle name="20% - Cor5 47 3 3" xfId="25290" xr:uid="{A0217D18-2F82-48F4-BB78-EC6429F10ABD}"/>
    <cellStyle name="20% - Cor5 47 3 4" xfId="39242" xr:uid="{014048BF-1DC4-460D-B733-74DBE2D3E75C}"/>
    <cellStyle name="20% - Cor5 47 4" xfId="11504" xr:uid="{00000000-0005-0000-0000-000070010000}"/>
    <cellStyle name="20% - Cor5 47 4 2" xfId="29021" xr:uid="{68D5B082-67E7-43D9-8EAC-07827D7B861B}"/>
    <cellStyle name="20% - Cor5 47 4 3" xfId="42902" xr:uid="{85E157FA-719C-4D66-8C58-29138A07EFFF}"/>
    <cellStyle name="20% - Cor5 47 5" xfId="31623" xr:uid="{00350035-0EB5-42A4-ABDF-6BFCED866039}"/>
    <cellStyle name="20% - Cor5 47 5 2" xfId="45490" xr:uid="{0E92CCED-87C3-49D7-9631-59F224F81C45}"/>
    <cellStyle name="20% - Cor5 47 6" xfId="20971" xr:uid="{36BB8AF8-1158-4137-AB5C-6CF4AAE15359}"/>
    <cellStyle name="20% - Cor5 47 7" xfId="35005" xr:uid="{EC7DD53E-3FD2-4B16-847D-84699D952788}"/>
    <cellStyle name="20% - Cor5 48" xfId="2474" xr:uid="{00000000-0005-0000-0000-000071010000}"/>
    <cellStyle name="20% - Cor5 48 2" xfId="4528" xr:uid="{00000000-0005-0000-0000-000071010000}"/>
    <cellStyle name="20% - Cor5 48 2 2" xfId="8928" xr:uid="{00000000-0005-0000-0000-000071010000}"/>
    <cellStyle name="20% - Cor5 48 2 2 2" xfId="17750" xr:uid="{00000000-0005-0000-0000-000071010000}"/>
    <cellStyle name="20% - Cor5 48 2 2 3" xfId="27128" xr:uid="{168392F4-8CDF-4F21-BBD4-5855EE4FBE77}"/>
    <cellStyle name="20% - Cor5 48 2 2 4" xfId="41084" xr:uid="{A0C027DF-3FF3-4BDF-8B4A-41B6030EFA21}"/>
    <cellStyle name="20% - Cor5 48 2 3" xfId="13397" xr:uid="{00000000-0005-0000-0000-000071010000}"/>
    <cellStyle name="20% - Cor5 48 2 3 2" xfId="30210" xr:uid="{C373D816-E235-409C-BF4E-F1567E04486A}"/>
    <cellStyle name="20% - Cor5 48 2 3 3" xfId="44084" xr:uid="{B1EE2317-CBE8-4CAA-8C6E-44519D57F2F8}"/>
    <cellStyle name="20% - Cor5 48 2 4" xfId="32802" xr:uid="{3721097D-CC50-4EDF-80AB-46F3B8189D8B}"/>
    <cellStyle name="20% - Cor5 48 2 4 2" xfId="46669" xr:uid="{2C904E1F-DBF3-45F5-8E96-26ADA8F98C48}"/>
    <cellStyle name="20% - Cor5 48 2 5" xfId="22870" xr:uid="{0649BD36-3576-4650-BC2E-B45EBA9EC53F}"/>
    <cellStyle name="20% - Cor5 48 2 6" xfId="36841" xr:uid="{EE88092C-5F83-4C4B-888B-D34447A9C470}"/>
    <cellStyle name="20% - Cor5 48 3" xfId="7039" xr:uid="{00000000-0005-0000-0000-000071010000}"/>
    <cellStyle name="20% - Cor5 48 3 2" xfId="15865" xr:uid="{00000000-0005-0000-0000-000071010000}"/>
    <cellStyle name="20% - Cor5 48 3 3" xfId="25291" xr:uid="{1FEC0929-948A-49DF-A011-6435318A5B3A}"/>
    <cellStyle name="20% - Cor5 48 3 4" xfId="39243" xr:uid="{7A685AD0-9F99-499D-AACD-F95184638EEB}"/>
    <cellStyle name="20% - Cor5 48 4" xfId="11505" xr:uid="{00000000-0005-0000-0000-000071010000}"/>
    <cellStyle name="20% - Cor5 48 4 2" xfId="29022" xr:uid="{98575644-57E6-4777-B5E7-1883D1AB1943}"/>
    <cellStyle name="20% - Cor5 48 4 3" xfId="42903" xr:uid="{A4D185A9-E9D5-43FE-B0CD-B168AF290690}"/>
    <cellStyle name="20% - Cor5 48 5" xfId="31624" xr:uid="{62044DC1-CEA0-4024-A0D5-16F2CBD2C8C0}"/>
    <cellStyle name="20% - Cor5 48 5 2" xfId="45491" xr:uid="{18C8AC1F-B242-444D-B0FE-768FDF6434B3}"/>
    <cellStyle name="20% - Cor5 48 6" xfId="20972" xr:uid="{F10ABB37-6C23-4D14-9366-10CF8CEA4E04}"/>
    <cellStyle name="20% - Cor5 48 7" xfId="35006" xr:uid="{AB521E1E-ADEE-4587-918C-C94D03F12F57}"/>
    <cellStyle name="20% - Cor5 49" xfId="2475" xr:uid="{00000000-0005-0000-0000-000072010000}"/>
    <cellStyle name="20% - Cor5 49 2" xfId="4529" xr:uid="{00000000-0005-0000-0000-000072010000}"/>
    <cellStyle name="20% - Cor5 49 2 2" xfId="8929" xr:uid="{00000000-0005-0000-0000-000072010000}"/>
    <cellStyle name="20% - Cor5 49 2 2 2" xfId="17751" xr:uid="{00000000-0005-0000-0000-000072010000}"/>
    <cellStyle name="20% - Cor5 49 2 2 3" xfId="27129" xr:uid="{96F8C302-DA05-4ECB-B5F7-432444F7BF9E}"/>
    <cellStyle name="20% - Cor5 49 2 2 4" xfId="41085" xr:uid="{46D4F3C2-29E0-487A-8ABE-944884D130FD}"/>
    <cellStyle name="20% - Cor5 49 2 3" xfId="13398" xr:uid="{00000000-0005-0000-0000-000072010000}"/>
    <cellStyle name="20% - Cor5 49 2 3 2" xfId="30211" xr:uid="{14810613-1555-410B-980B-1C5C7FD6524F}"/>
    <cellStyle name="20% - Cor5 49 2 3 3" xfId="44085" xr:uid="{2474CA21-5DA5-49C5-AF3D-57BBD55E1AEE}"/>
    <cellStyle name="20% - Cor5 49 2 4" xfId="32803" xr:uid="{04E1E185-7CDB-486E-A92D-83A3C78290A2}"/>
    <cellStyle name="20% - Cor5 49 2 4 2" xfId="46670" xr:uid="{1B716BB9-A516-4B9D-BD4C-4997A847B2D4}"/>
    <cellStyle name="20% - Cor5 49 2 5" xfId="22871" xr:uid="{97F759B1-661A-4422-A7C5-F64D3BAD05D6}"/>
    <cellStyle name="20% - Cor5 49 2 6" xfId="36842" xr:uid="{6F664E6D-A8A9-4571-B7D9-54940273934A}"/>
    <cellStyle name="20% - Cor5 49 3" xfId="7040" xr:uid="{00000000-0005-0000-0000-000072010000}"/>
    <cellStyle name="20% - Cor5 49 3 2" xfId="15866" xr:uid="{00000000-0005-0000-0000-000072010000}"/>
    <cellStyle name="20% - Cor5 49 3 3" xfId="25292" xr:uid="{487C51A9-E130-4171-8763-9DE55AEEA123}"/>
    <cellStyle name="20% - Cor5 49 3 4" xfId="39244" xr:uid="{C169F44D-D893-4C7A-88E2-F402D71188D6}"/>
    <cellStyle name="20% - Cor5 49 4" xfId="11506" xr:uid="{00000000-0005-0000-0000-000072010000}"/>
    <cellStyle name="20% - Cor5 49 4 2" xfId="29023" xr:uid="{88990145-CE49-4E7A-B0A6-E6DF92CEBE01}"/>
    <cellStyle name="20% - Cor5 49 4 3" xfId="42904" xr:uid="{73720759-0648-4033-BC06-564AF7AE0D3C}"/>
    <cellStyle name="20% - Cor5 49 5" xfId="31625" xr:uid="{8F405295-87EC-4D27-BC62-0842088AD62B}"/>
    <cellStyle name="20% - Cor5 49 5 2" xfId="45492" xr:uid="{9746BB95-19A5-4FDD-8152-76F3CCE6C3BB}"/>
    <cellStyle name="20% - Cor5 49 6" xfId="20973" xr:uid="{73D94CFC-0934-41E3-AB17-234835FF98C3}"/>
    <cellStyle name="20% - Cor5 49 7" xfId="35007" xr:uid="{D1B5DDA7-C398-44EF-BB61-61F871501135}"/>
    <cellStyle name="20% - Cor5 5" xfId="2038" xr:uid="{00000000-0005-0000-0000-000053020000}"/>
    <cellStyle name="20% - Cor5 5 2" xfId="2477" xr:uid="{00000000-0005-0000-0000-000074010000}"/>
    <cellStyle name="20% - Cor5 5 2 2" xfId="4531" xr:uid="{00000000-0005-0000-0000-000074010000}"/>
    <cellStyle name="20% - Cor5 5 2 2 2" xfId="8931" xr:uid="{00000000-0005-0000-0000-000074010000}"/>
    <cellStyle name="20% - Cor5 5 2 2 2 2" xfId="17753" xr:uid="{00000000-0005-0000-0000-000074010000}"/>
    <cellStyle name="20% - Cor5 5 2 2 2 3" xfId="27131" xr:uid="{86C7335B-1BE4-4C9D-A3AA-FF86E3382EFD}"/>
    <cellStyle name="20% - Cor5 5 2 2 2 4" xfId="41087" xr:uid="{362E715B-7F12-46B2-BD2E-30C665DF388A}"/>
    <cellStyle name="20% - Cor5 5 2 2 3" xfId="13400" xr:uid="{00000000-0005-0000-0000-000074010000}"/>
    <cellStyle name="20% - Cor5 5 2 2 3 2" xfId="30213" xr:uid="{E7452266-F5FE-4C86-ABD9-C582D0D7E29A}"/>
    <cellStyle name="20% - Cor5 5 2 2 3 3" xfId="44087" xr:uid="{7710EB15-0AD6-4F47-8996-1C0F0496CDAC}"/>
    <cellStyle name="20% - Cor5 5 2 2 4" xfId="32805" xr:uid="{711911D2-69B2-4888-8882-D5D9A2351928}"/>
    <cellStyle name="20% - Cor5 5 2 2 4 2" xfId="46672" xr:uid="{6FE33DC2-E160-4930-9C26-2B7F49EAB4BC}"/>
    <cellStyle name="20% - Cor5 5 2 2 5" xfId="22873" xr:uid="{58A57613-1C3C-40F5-B4AC-7B396E41B2EE}"/>
    <cellStyle name="20% - Cor5 5 2 2 6" xfId="36844" xr:uid="{0750F983-B3F1-47E9-B10E-82467BADDB62}"/>
    <cellStyle name="20% - Cor5 5 2 3" xfId="7042" xr:uid="{00000000-0005-0000-0000-000074010000}"/>
    <cellStyle name="20% - Cor5 5 2 3 2" xfId="15868" xr:uid="{00000000-0005-0000-0000-000074010000}"/>
    <cellStyle name="20% - Cor5 5 2 3 3" xfId="25294" xr:uid="{B923AB9F-61BA-4661-8B10-18AB303294DE}"/>
    <cellStyle name="20% - Cor5 5 2 3 4" xfId="39246" xr:uid="{101D6C14-B527-4109-8FBA-4D8BE068BF00}"/>
    <cellStyle name="20% - Cor5 5 2 4" xfId="11508" xr:uid="{00000000-0005-0000-0000-000074010000}"/>
    <cellStyle name="20% - Cor5 5 2 4 2" xfId="29025" xr:uid="{E31FAA6B-4737-4FFC-8782-4C6B7C038130}"/>
    <cellStyle name="20% - Cor5 5 2 4 3" xfId="42906" xr:uid="{45C712F3-D320-4FA3-86EE-716C5F30967C}"/>
    <cellStyle name="20% - Cor5 5 2 5" xfId="31627" xr:uid="{1732293E-5A0C-49E8-AB21-4C8F4ED7079E}"/>
    <cellStyle name="20% - Cor5 5 2 5 2" xfId="45494" xr:uid="{45B8875A-AC86-4D4B-B152-53FA174956F5}"/>
    <cellStyle name="20% - Cor5 5 2 6" xfId="20975" xr:uid="{023C6CFD-50E4-43D4-962C-81C203AA1BB5}"/>
    <cellStyle name="20% - Cor5 5 2 7" xfId="35009" xr:uid="{4A17EB82-E12F-4F65-BBEA-8CACB5160A02}"/>
    <cellStyle name="20% - Cor5 5 3" xfId="2476" xr:uid="{00000000-0005-0000-0000-000073010000}"/>
    <cellStyle name="20% - Cor5 5 3 2" xfId="4530" xr:uid="{00000000-0005-0000-0000-000073010000}"/>
    <cellStyle name="20% - Cor5 5 3 2 2" xfId="8930" xr:uid="{00000000-0005-0000-0000-000073010000}"/>
    <cellStyle name="20% - Cor5 5 3 2 2 2" xfId="17752" xr:uid="{00000000-0005-0000-0000-000073010000}"/>
    <cellStyle name="20% - Cor5 5 3 2 2 3" xfId="27130" xr:uid="{BAB44384-CDC3-4622-9573-8991192C3952}"/>
    <cellStyle name="20% - Cor5 5 3 2 2 4" xfId="41086" xr:uid="{62EFDC1C-BA36-4236-B9F2-AC6074198047}"/>
    <cellStyle name="20% - Cor5 5 3 2 3" xfId="13399" xr:uid="{00000000-0005-0000-0000-000073010000}"/>
    <cellStyle name="20% - Cor5 5 3 2 4" xfId="22872" xr:uid="{314B17F1-9D19-4EFA-AA53-3F34FBD00B84}"/>
    <cellStyle name="20% - Cor5 5 3 2 5" xfId="36843" xr:uid="{641526A2-A24B-49FC-8AF9-4A933FBCE75D}"/>
    <cellStyle name="20% - Cor5 5 3 3" xfId="7041" xr:uid="{00000000-0005-0000-0000-000073010000}"/>
    <cellStyle name="20% - Cor5 5 3 3 2" xfId="15867" xr:uid="{00000000-0005-0000-0000-000073010000}"/>
    <cellStyle name="20% - Cor5 5 3 3 3" xfId="25293" xr:uid="{5A27884A-7003-4588-8A14-3BC851214956}"/>
    <cellStyle name="20% - Cor5 5 3 3 4" xfId="39245" xr:uid="{F27816B1-B328-4C87-B392-A53F2D47482D}"/>
    <cellStyle name="20% - Cor5 5 3 4" xfId="11507" xr:uid="{00000000-0005-0000-0000-000073010000}"/>
    <cellStyle name="20% - Cor5 5 3 4 2" xfId="29024" xr:uid="{487C510D-0373-4856-B049-E68762CA8013}"/>
    <cellStyle name="20% - Cor5 5 3 4 3" xfId="42905" xr:uid="{4935DA1C-1D91-4429-8EBD-4E2BF5CD78DD}"/>
    <cellStyle name="20% - Cor5 5 3 5" xfId="31626" xr:uid="{714E037D-64BE-4F64-819C-37C7C682952A}"/>
    <cellStyle name="20% - Cor5 5 3 5 2" xfId="45493" xr:uid="{1DC088EF-D44F-4021-A561-B7A71EBF048D}"/>
    <cellStyle name="20% - Cor5 5 3 6" xfId="20974" xr:uid="{55F7EBBC-E7D1-40EC-899E-13E9C1A241E3}"/>
    <cellStyle name="20% - Cor5 5 3 7" xfId="35008" xr:uid="{ADE40C00-FA4F-4F4B-9005-E195D924E804}"/>
    <cellStyle name="20% - Cor5 5 4" xfId="4136" xr:uid="{00000000-0005-0000-0000-000053020000}"/>
    <cellStyle name="20% - Cor5 5 4 2" xfId="8536" xr:uid="{00000000-0005-0000-0000-000053020000}"/>
    <cellStyle name="20% - Cor5 5 4 2 2" xfId="17358" xr:uid="{00000000-0005-0000-0000-000053020000}"/>
    <cellStyle name="20% - Cor5 5 4 2 3" xfId="26736" xr:uid="{208658FA-7FAB-4186-9216-2132E0BF1479}"/>
    <cellStyle name="20% - Cor5 5 4 2 4" xfId="40692" xr:uid="{EE2C3888-C06D-414F-A486-734705A49D7E}"/>
    <cellStyle name="20% - Cor5 5 4 3" xfId="13005" xr:uid="{00000000-0005-0000-0000-000053020000}"/>
    <cellStyle name="20% - Cor5 5 4 3 2" xfId="30212" xr:uid="{F385D367-C6CB-4308-A70E-7B0B3C505E26}"/>
    <cellStyle name="20% - Cor5 5 4 3 3" xfId="44086" xr:uid="{648665C5-B67C-457F-86CD-E7258A53DA3B}"/>
    <cellStyle name="20% - Cor5 5 4 4" xfId="32804" xr:uid="{AD0ACCBB-4ECF-4B3E-99C5-9996727FAB58}"/>
    <cellStyle name="20% - Cor5 5 4 4 2" xfId="46671" xr:uid="{E0E80F25-3A4D-4998-BE35-355CAD4A4D7F}"/>
    <cellStyle name="20% - Cor5 5 4 5" xfId="22478" xr:uid="{880F0A60-3D96-4D26-B77E-088ED7FCB2EE}"/>
    <cellStyle name="20% - Cor5 5 4 6" xfId="36449" xr:uid="{35D10FDA-E379-4670-A0C1-D996CD7F149D}"/>
    <cellStyle name="20% - Cor5 5 5" xfId="6652" xr:uid="{00000000-0005-0000-0000-000053020000}"/>
    <cellStyle name="20% - Cor5 5 5 2" xfId="15480" xr:uid="{00000000-0005-0000-0000-000053020000}"/>
    <cellStyle name="20% - Cor5 5 5 3" xfId="24904" xr:uid="{5991E2E2-3BAC-474A-9E21-76BCC32EDFBD}"/>
    <cellStyle name="20% - Cor5 5 5 4" xfId="38858" xr:uid="{F147BE66-CB26-4E6F-8529-26EAA32A1020}"/>
    <cellStyle name="20% - Cor5 5 6" xfId="11112" xr:uid="{00000000-0005-0000-0000-000053020000}"/>
    <cellStyle name="20% - Cor5 5 6 2" xfId="28612" xr:uid="{82D8C3F3-B59A-4C7E-BAD1-40654B8DF12F}"/>
    <cellStyle name="20% - Cor5 5 6 3" xfId="42519" xr:uid="{F6346381-F4BF-4760-A3AB-E22C4380454E}"/>
    <cellStyle name="20% - Cor5 5 7" xfId="31240" xr:uid="{249E54F0-712C-477D-B363-32725F3CC690}"/>
    <cellStyle name="20% - Cor5 5 7 2" xfId="45107" xr:uid="{EBB8D96A-F6E0-4D93-B0D8-57FBEEE9182E}"/>
    <cellStyle name="20% - Cor5 5 8" xfId="20559" xr:uid="{AE638A63-2338-4761-BFD3-B088A6F412A5}"/>
    <cellStyle name="20% - Cor5 5 9" xfId="34621" xr:uid="{48187751-3B72-4A38-9177-F92EDC1C9157}"/>
    <cellStyle name="20% - Cor5 50" xfId="2478" xr:uid="{00000000-0005-0000-0000-000075010000}"/>
    <cellStyle name="20% - Cor5 50 2" xfId="4532" xr:uid="{00000000-0005-0000-0000-000075010000}"/>
    <cellStyle name="20% - Cor5 50 2 2" xfId="8932" xr:uid="{00000000-0005-0000-0000-000075010000}"/>
    <cellStyle name="20% - Cor5 50 2 2 2" xfId="17754" xr:uid="{00000000-0005-0000-0000-000075010000}"/>
    <cellStyle name="20% - Cor5 50 2 2 3" xfId="27132" xr:uid="{7E3A135C-7D88-4EE2-88A9-881CD6C69A5D}"/>
    <cellStyle name="20% - Cor5 50 2 2 4" xfId="41088" xr:uid="{752FDCF9-35AF-4CBD-8B2E-CAD628E7E23B}"/>
    <cellStyle name="20% - Cor5 50 2 3" xfId="13401" xr:uid="{00000000-0005-0000-0000-000075010000}"/>
    <cellStyle name="20% - Cor5 50 2 3 2" xfId="30214" xr:uid="{E540914C-EBA8-466F-87AF-A8B202BB5E49}"/>
    <cellStyle name="20% - Cor5 50 2 3 3" xfId="44088" xr:uid="{7D9ACD9E-832A-4CC6-96C3-D96615062A45}"/>
    <cellStyle name="20% - Cor5 50 2 4" xfId="32806" xr:uid="{5988D96E-6F2D-4E92-B53E-D23EB5044C1C}"/>
    <cellStyle name="20% - Cor5 50 2 4 2" xfId="46673" xr:uid="{A498F260-6808-4756-9EE8-A6F4F9EEE9F6}"/>
    <cellStyle name="20% - Cor5 50 2 5" xfId="22874" xr:uid="{B55C5E06-8E97-4854-A040-334FE6EDA8D4}"/>
    <cellStyle name="20% - Cor5 50 2 6" xfId="36845" xr:uid="{F8460FEF-1031-4999-A0E4-D84E4133CE20}"/>
    <cellStyle name="20% - Cor5 50 3" xfId="7043" xr:uid="{00000000-0005-0000-0000-000075010000}"/>
    <cellStyle name="20% - Cor5 50 3 2" xfId="15869" xr:uid="{00000000-0005-0000-0000-000075010000}"/>
    <cellStyle name="20% - Cor5 50 3 3" xfId="25295" xr:uid="{2CB451D5-2E43-4C55-B80D-8CE866088D8A}"/>
    <cellStyle name="20% - Cor5 50 3 4" xfId="39247" xr:uid="{737B13D1-6F93-479D-9CB9-70C15E0876DB}"/>
    <cellStyle name="20% - Cor5 50 4" xfId="11509" xr:uid="{00000000-0005-0000-0000-000075010000}"/>
    <cellStyle name="20% - Cor5 50 4 2" xfId="29026" xr:uid="{CCDA6EE2-6590-4D63-8383-BF97644088B3}"/>
    <cellStyle name="20% - Cor5 50 4 3" xfId="42907" xr:uid="{3A99D370-DD0A-4987-B42C-1B2F817860EB}"/>
    <cellStyle name="20% - Cor5 50 5" xfId="31628" xr:uid="{BBD39E79-BD5C-468F-9C44-BB7D1BF1754C}"/>
    <cellStyle name="20% - Cor5 50 5 2" xfId="45495" xr:uid="{5A4C4BE4-43F8-49EE-8F2A-8AB91E4C9C92}"/>
    <cellStyle name="20% - Cor5 50 6" xfId="20976" xr:uid="{8D730615-FCBA-4F98-BBAA-78D8261090E1}"/>
    <cellStyle name="20% - Cor5 50 7" xfId="35010" xr:uid="{46DC4250-FE10-45D5-8C17-410ADEA41B9A}"/>
    <cellStyle name="20% - Cor5 51" xfId="2479" xr:uid="{00000000-0005-0000-0000-000076010000}"/>
    <cellStyle name="20% - Cor5 51 2" xfId="4533" xr:uid="{00000000-0005-0000-0000-000076010000}"/>
    <cellStyle name="20% - Cor5 51 2 2" xfId="8933" xr:uid="{00000000-0005-0000-0000-000076010000}"/>
    <cellStyle name="20% - Cor5 51 2 2 2" xfId="17755" xr:uid="{00000000-0005-0000-0000-000076010000}"/>
    <cellStyle name="20% - Cor5 51 2 2 3" xfId="27133" xr:uid="{ECCDA8F4-EF5E-406C-839A-2A3331388607}"/>
    <cellStyle name="20% - Cor5 51 2 2 4" xfId="41089" xr:uid="{67A9CFDB-5AF5-4369-BD31-DA2E69210D4A}"/>
    <cellStyle name="20% - Cor5 51 2 3" xfId="13402" xr:uid="{00000000-0005-0000-0000-000076010000}"/>
    <cellStyle name="20% - Cor5 51 2 3 2" xfId="30215" xr:uid="{34061BBD-659A-4052-BA6F-4332F88D02F8}"/>
    <cellStyle name="20% - Cor5 51 2 3 3" xfId="44089" xr:uid="{08134586-9951-4249-8829-DC7FD89F7B2C}"/>
    <cellStyle name="20% - Cor5 51 2 4" xfId="32807" xr:uid="{C28FCA19-3BDF-438A-9AC5-3A73E8EA7DB5}"/>
    <cellStyle name="20% - Cor5 51 2 4 2" xfId="46674" xr:uid="{27B24A6A-FC55-4032-AD1E-EFF5CB218B4A}"/>
    <cellStyle name="20% - Cor5 51 2 5" xfId="22875" xr:uid="{6F205D9C-B900-40DB-8D30-DD3071900FEF}"/>
    <cellStyle name="20% - Cor5 51 2 6" xfId="36846" xr:uid="{4914CE65-93C7-44FD-86F4-4F395CE6E5B7}"/>
    <cellStyle name="20% - Cor5 51 3" xfId="7044" xr:uid="{00000000-0005-0000-0000-000076010000}"/>
    <cellStyle name="20% - Cor5 51 3 2" xfId="15870" xr:uid="{00000000-0005-0000-0000-000076010000}"/>
    <cellStyle name="20% - Cor5 51 3 3" xfId="25296" xr:uid="{55AB576A-8F52-4740-BFD3-5CEC63CE7562}"/>
    <cellStyle name="20% - Cor5 51 3 4" xfId="39248" xr:uid="{CB8F2403-8046-4843-AA83-02AE0746CE1D}"/>
    <cellStyle name="20% - Cor5 51 4" xfId="11510" xr:uid="{00000000-0005-0000-0000-000076010000}"/>
    <cellStyle name="20% - Cor5 51 4 2" xfId="29027" xr:uid="{B056CEE0-2451-4652-9C86-3D3FF0808B81}"/>
    <cellStyle name="20% - Cor5 51 4 3" xfId="42908" xr:uid="{BCF833D1-EEB3-4BEF-94F6-3573EF70C2E3}"/>
    <cellStyle name="20% - Cor5 51 5" xfId="31629" xr:uid="{9AA247F2-B2B4-4775-A6D9-6D1B0AF2CC43}"/>
    <cellStyle name="20% - Cor5 51 5 2" xfId="45496" xr:uid="{56EBEAE9-9F4D-4683-A712-AC25A3F72177}"/>
    <cellStyle name="20% - Cor5 51 6" xfId="20977" xr:uid="{504099BE-B354-4697-99FF-0B899E57DA38}"/>
    <cellStyle name="20% - Cor5 51 7" xfId="35011" xr:uid="{DB2349E9-A38B-490B-AC5B-748F5B91E900}"/>
    <cellStyle name="20% - Cor5 52" xfId="2480" xr:uid="{00000000-0005-0000-0000-000077010000}"/>
    <cellStyle name="20% - Cor5 52 2" xfId="4534" xr:uid="{00000000-0005-0000-0000-000077010000}"/>
    <cellStyle name="20% - Cor5 52 2 2" xfId="8934" xr:uid="{00000000-0005-0000-0000-000077010000}"/>
    <cellStyle name="20% - Cor5 52 2 2 2" xfId="17756" xr:uid="{00000000-0005-0000-0000-000077010000}"/>
    <cellStyle name="20% - Cor5 52 2 2 3" xfId="27134" xr:uid="{044013B4-A1C7-4967-A603-B61C09764B4A}"/>
    <cellStyle name="20% - Cor5 52 2 2 4" xfId="41090" xr:uid="{163E6717-544E-4D3C-90B6-008A5A19180B}"/>
    <cellStyle name="20% - Cor5 52 2 3" xfId="13403" xr:uid="{00000000-0005-0000-0000-000077010000}"/>
    <cellStyle name="20% - Cor5 52 2 3 2" xfId="30216" xr:uid="{6FE9866C-B673-4716-8F43-0839DBE369E7}"/>
    <cellStyle name="20% - Cor5 52 2 3 3" xfId="44090" xr:uid="{33B68154-3D2A-4CFF-AC84-1289FF453EE7}"/>
    <cellStyle name="20% - Cor5 52 2 4" xfId="32808" xr:uid="{FF8AB6BF-9108-44BB-997D-C7A9D77149F0}"/>
    <cellStyle name="20% - Cor5 52 2 4 2" xfId="46675" xr:uid="{18BBD526-8FE3-4241-A90F-96D1ED4C96DE}"/>
    <cellStyle name="20% - Cor5 52 2 5" xfId="22876" xr:uid="{60DAC50C-8597-4627-B37B-3312822236CA}"/>
    <cellStyle name="20% - Cor5 52 2 6" xfId="36847" xr:uid="{4CEC0AFB-33F3-4197-9B7C-8064227152A6}"/>
    <cellStyle name="20% - Cor5 52 3" xfId="7045" xr:uid="{00000000-0005-0000-0000-000077010000}"/>
    <cellStyle name="20% - Cor5 52 3 2" xfId="15871" xr:uid="{00000000-0005-0000-0000-000077010000}"/>
    <cellStyle name="20% - Cor5 52 3 3" xfId="25297" xr:uid="{E8C06B9A-CC47-455B-B966-31E3BF595445}"/>
    <cellStyle name="20% - Cor5 52 3 4" xfId="39249" xr:uid="{9FDA2E2C-1E00-4F3C-9BC7-EC61FEBE6DF5}"/>
    <cellStyle name="20% - Cor5 52 4" xfId="11511" xr:uid="{00000000-0005-0000-0000-000077010000}"/>
    <cellStyle name="20% - Cor5 52 4 2" xfId="29028" xr:uid="{A530F8D1-CCF7-4815-91A2-C4E98C915197}"/>
    <cellStyle name="20% - Cor5 52 4 3" xfId="42909" xr:uid="{C4D3EBBA-8101-4E5E-81A6-A97EAB001150}"/>
    <cellStyle name="20% - Cor5 52 5" xfId="31630" xr:uid="{46AE7101-6F0E-4C6B-A86E-1574544464CC}"/>
    <cellStyle name="20% - Cor5 52 5 2" xfId="45497" xr:uid="{FC0D91E3-11FD-484B-91F8-80DB4265082F}"/>
    <cellStyle name="20% - Cor5 52 6" xfId="20978" xr:uid="{A92EE37D-100E-4E6E-BA7C-A80E3E47A1A7}"/>
    <cellStyle name="20% - Cor5 52 7" xfId="35012" xr:uid="{07049307-AECD-4193-9ED8-4074D1725A11}"/>
    <cellStyle name="20% - Cor5 53" xfId="2481" xr:uid="{00000000-0005-0000-0000-000078010000}"/>
    <cellStyle name="20% - Cor5 53 2" xfId="4535" xr:uid="{00000000-0005-0000-0000-000078010000}"/>
    <cellStyle name="20% - Cor5 53 2 2" xfId="8935" xr:uid="{00000000-0005-0000-0000-000078010000}"/>
    <cellStyle name="20% - Cor5 53 2 2 2" xfId="17757" xr:uid="{00000000-0005-0000-0000-000078010000}"/>
    <cellStyle name="20% - Cor5 53 2 2 3" xfId="27135" xr:uid="{931F3FCA-6A60-42E4-B8E5-00AF8F1CFFFC}"/>
    <cellStyle name="20% - Cor5 53 2 2 4" xfId="41091" xr:uid="{D98F4D76-A299-40D0-977C-732A34E4F93F}"/>
    <cellStyle name="20% - Cor5 53 2 3" xfId="13404" xr:uid="{00000000-0005-0000-0000-000078010000}"/>
    <cellStyle name="20% - Cor5 53 2 3 2" xfId="30217" xr:uid="{43494A8C-4266-4019-83D2-B0137AA6BDC5}"/>
    <cellStyle name="20% - Cor5 53 2 3 3" xfId="44091" xr:uid="{397DF70F-30DD-4840-8C16-466518ADBA16}"/>
    <cellStyle name="20% - Cor5 53 2 4" xfId="32809" xr:uid="{5068AF26-0F8C-44D5-8325-C1D367DA4C13}"/>
    <cellStyle name="20% - Cor5 53 2 4 2" xfId="46676" xr:uid="{7B6CC6CA-5B16-49DD-88FE-CDBF3F3A58C7}"/>
    <cellStyle name="20% - Cor5 53 2 5" xfId="22877" xr:uid="{EC35946F-B03C-4A50-8A58-C5D55CC812BD}"/>
    <cellStyle name="20% - Cor5 53 2 6" xfId="36848" xr:uid="{597BC263-1FD1-4FBA-8069-F64BEE6C0F68}"/>
    <cellStyle name="20% - Cor5 53 3" xfId="7046" xr:uid="{00000000-0005-0000-0000-000078010000}"/>
    <cellStyle name="20% - Cor5 53 3 2" xfId="15872" xr:uid="{00000000-0005-0000-0000-000078010000}"/>
    <cellStyle name="20% - Cor5 53 3 3" xfId="25298" xr:uid="{8AFD788F-D7CD-49C5-9F75-5BB6497E43A1}"/>
    <cellStyle name="20% - Cor5 53 3 4" xfId="39250" xr:uid="{736DE5E6-A31B-48FA-B3B8-77499699404D}"/>
    <cellStyle name="20% - Cor5 53 4" xfId="11512" xr:uid="{00000000-0005-0000-0000-000078010000}"/>
    <cellStyle name="20% - Cor5 53 4 2" xfId="29029" xr:uid="{D39B04B6-660A-438F-91EF-E7C0C22E07D5}"/>
    <cellStyle name="20% - Cor5 53 4 3" xfId="42910" xr:uid="{9312D7D4-CDFE-4F14-A90A-87CDE91A557E}"/>
    <cellStyle name="20% - Cor5 53 5" xfId="31631" xr:uid="{7A456B4E-07B1-44C2-B96A-2BDFCF26971D}"/>
    <cellStyle name="20% - Cor5 53 5 2" xfId="45498" xr:uid="{D3664990-7AA6-4158-9093-047C081CF882}"/>
    <cellStyle name="20% - Cor5 53 6" xfId="20979" xr:uid="{9B5C4E41-E7A3-4CC9-A47A-BE9412CEC49A}"/>
    <cellStyle name="20% - Cor5 53 7" xfId="35013" xr:uid="{A1350F53-96FD-480E-ADC7-585E639EEA8C}"/>
    <cellStyle name="20% - Cor5 54" xfId="2482" xr:uid="{00000000-0005-0000-0000-000079010000}"/>
    <cellStyle name="20% - Cor5 54 2" xfId="4536" xr:uid="{00000000-0005-0000-0000-000079010000}"/>
    <cellStyle name="20% - Cor5 54 2 2" xfId="8936" xr:uid="{00000000-0005-0000-0000-000079010000}"/>
    <cellStyle name="20% - Cor5 54 2 2 2" xfId="17758" xr:uid="{00000000-0005-0000-0000-000079010000}"/>
    <cellStyle name="20% - Cor5 54 2 2 3" xfId="27136" xr:uid="{E3CE4979-0CB9-465B-BD92-61A418817F88}"/>
    <cellStyle name="20% - Cor5 54 2 2 4" xfId="41092" xr:uid="{173A66B0-75EF-4936-96C1-0DF28A578F4A}"/>
    <cellStyle name="20% - Cor5 54 2 3" xfId="13405" xr:uid="{00000000-0005-0000-0000-000079010000}"/>
    <cellStyle name="20% - Cor5 54 2 3 2" xfId="30218" xr:uid="{3855F846-5270-4221-8BF6-980DDD36CC56}"/>
    <cellStyle name="20% - Cor5 54 2 3 3" xfId="44092" xr:uid="{6F392072-EC9B-4CB3-A11F-6214AEEB1798}"/>
    <cellStyle name="20% - Cor5 54 2 4" xfId="32810" xr:uid="{8FE1D17C-602C-4510-8560-6452F5326271}"/>
    <cellStyle name="20% - Cor5 54 2 4 2" xfId="46677" xr:uid="{4FABCC12-03B4-4748-894C-D111BC9678D4}"/>
    <cellStyle name="20% - Cor5 54 2 5" xfId="22878" xr:uid="{5A1613F3-F0F5-4416-AE15-1B2B0E4C6669}"/>
    <cellStyle name="20% - Cor5 54 2 6" xfId="36849" xr:uid="{53492070-CA13-43FD-9B68-E4829DDD3E8D}"/>
    <cellStyle name="20% - Cor5 54 3" xfId="7047" xr:uid="{00000000-0005-0000-0000-000079010000}"/>
    <cellStyle name="20% - Cor5 54 3 2" xfId="15873" xr:uid="{00000000-0005-0000-0000-000079010000}"/>
    <cellStyle name="20% - Cor5 54 3 3" xfId="25299" xr:uid="{054A8F42-9AAF-4072-8DC5-3BB5B46A3F96}"/>
    <cellStyle name="20% - Cor5 54 3 4" xfId="39251" xr:uid="{E0E4FD7A-DA26-4ECA-9E98-4D5E739342E4}"/>
    <cellStyle name="20% - Cor5 54 4" xfId="11513" xr:uid="{00000000-0005-0000-0000-000079010000}"/>
    <cellStyle name="20% - Cor5 54 4 2" xfId="29030" xr:uid="{612458C1-8655-48CB-80A3-90918C34C1FB}"/>
    <cellStyle name="20% - Cor5 54 4 3" xfId="42911" xr:uid="{1827CCAC-0327-4A73-8432-BD401BF23454}"/>
    <cellStyle name="20% - Cor5 54 5" xfId="31632" xr:uid="{CA34404C-E8DC-4046-BB40-EB0D84D1AD21}"/>
    <cellStyle name="20% - Cor5 54 5 2" xfId="45499" xr:uid="{452748E0-23CF-4FB5-B5D5-E2E4C000376B}"/>
    <cellStyle name="20% - Cor5 54 6" xfId="20980" xr:uid="{261C29C0-1686-4C16-BC9E-63EB14B33CF4}"/>
    <cellStyle name="20% - Cor5 54 7" xfId="35014" xr:uid="{1A45988F-F86A-4C6C-BC82-6C7A58243441}"/>
    <cellStyle name="20% - Cor5 55" xfId="2483" xr:uid="{00000000-0005-0000-0000-00007A010000}"/>
    <cellStyle name="20% - Cor5 55 2" xfId="4537" xr:uid="{00000000-0005-0000-0000-00007A010000}"/>
    <cellStyle name="20% - Cor5 55 2 2" xfId="8937" xr:uid="{00000000-0005-0000-0000-00007A010000}"/>
    <cellStyle name="20% - Cor5 55 2 2 2" xfId="17759" xr:uid="{00000000-0005-0000-0000-00007A010000}"/>
    <cellStyle name="20% - Cor5 55 2 2 3" xfId="27137" xr:uid="{2E2E042D-C223-4F22-964E-567EA922FFB6}"/>
    <cellStyle name="20% - Cor5 55 2 2 4" xfId="41093" xr:uid="{8E915BF0-FC4B-446F-9C42-8BD7F814958C}"/>
    <cellStyle name="20% - Cor5 55 2 3" xfId="13406" xr:uid="{00000000-0005-0000-0000-00007A010000}"/>
    <cellStyle name="20% - Cor5 55 2 3 2" xfId="30219" xr:uid="{A9437A75-F710-4EC9-83C7-D0E5190C5C89}"/>
    <cellStyle name="20% - Cor5 55 2 3 3" xfId="44093" xr:uid="{83693CB2-74C0-4697-879F-E63B7652FDA4}"/>
    <cellStyle name="20% - Cor5 55 2 4" xfId="32811" xr:uid="{880F4EFD-CC81-478E-89C5-0F88D4035F4B}"/>
    <cellStyle name="20% - Cor5 55 2 4 2" xfId="46678" xr:uid="{13A0DCBF-FF60-442A-964C-9508C379C229}"/>
    <cellStyle name="20% - Cor5 55 2 5" xfId="22879" xr:uid="{467BCDC4-785E-4BAC-B761-664B863208C7}"/>
    <cellStyle name="20% - Cor5 55 2 6" xfId="36850" xr:uid="{7472E777-8746-4D96-8131-8513486E31B3}"/>
    <cellStyle name="20% - Cor5 55 3" xfId="7048" xr:uid="{00000000-0005-0000-0000-00007A010000}"/>
    <cellStyle name="20% - Cor5 55 3 2" xfId="15874" xr:uid="{00000000-0005-0000-0000-00007A010000}"/>
    <cellStyle name="20% - Cor5 55 3 3" xfId="25300" xr:uid="{4526CAB4-DD09-4120-B4E0-D5DDC2BF460A}"/>
    <cellStyle name="20% - Cor5 55 3 4" xfId="39252" xr:uid="{21FBFE63-C686-4A95-8C08-203272ED91A2}"/>
    <cellStyle name="20% - Cor5 55 4" xfId="11514" xr:uid="{00000000-0005-0000-0000-00007A010000}"/>
    <cellStyle name="20% - Cor5 55 4 2" xfId="29031" xr:uid="{43F6DA38-58B0-4F37-85A1-CECAD1AEAB71}"/>
    <cellStyle name="20% - Cor5 55 4 3" xfId="42912" xr:uid="{7052AFC8-4CC1-4C2A-B922-E7B6229941E4}"/>
    <cellStyle name="20% - Cor5 55 5" xfId="31633" xr:uid="{3D3EFD46-8701-4205-B49A-6042A5AE5857}"/>
    <cellStyle name="20% - Cor5 55 5 2" xfId="45500" xr:uid="{CA41BF89-A8E1-47AF-A3F1-C84483FC22C3}"/>
    <cellStyle name="20% - Cor5 55 6" xfId="20981" xr:uid="{70CA1F72-0FAC-4DB4-A565-C4FC26FF2437}"/>
    <cellStyle name="20% - Cor5 55 7" xfId="35015" xr:uid="{FCB0EFA4-2074-47DA-B4BD-C19EEE849122}"/>
    <cellStyle name="20% - Cor5 56" xfId="2484" xr:uid="{00000000-0005-0000-0000-00007B010000}"/>
    <cellStyle name="20% - Cor5 56 2" xfId="4538" xr:uid="{00000000-0005-0000-0000-00007B010000}"/>
    <cellStyle name="20% - Cor5 56 2 2" xfId="8938" xr:uid="{00000000-0005-0000-0000-00007B010000}"/>
    <cellStyle name="20% - Cor5 56 2 2 2" xfId="17760" xr:uid="{00000000-0005-0000-0000-00007B010000}"/>
    <cellStyle name="20% - Cor5 56 2 2 3" xfId="27138" xr:uid="{87E2FC4B-C1BC-4FF8-BC3E-89F8142A3B68}"/>
    <cellStyle name="20% - Cor5 56 2 2 4" xfId="41094" xr:uid="{A3CDC11F-AF66-413C-82CF-722AA653BD9E}"/>
    <cellStyle name="20% - Cor5 56 2 3" xfId="13407" xr:uid="{00000000-0005-0000-0000-00007B010000}"/>
    <cellStyle name="20% - Cor5 56 2 3 2" xfId="30220" xr:uid="{AE03414B-75A2-4E4A-8973-9358B9D84C1A}"/>
    <cellStyle name="20% - Cor5 56 2 3 3" xfId="44094" xr:uid="{9E3DF2FC-217B-405E-89EB-326710B4BA9D}"/>
    <cellStyle name="20% - Cor5 56 2 4" xfId="32812" xr:uid="{34E8F61A-E565-4ECE-B084-67EBB717F9CC}"/>
    <cellStyle name="20% - Cor5 56 2 4 2" xfId="46679" xr:uid="{720105A9-2A9E-404B-B385-08AE1B17042D}"/>
    <cellStyle name="20% - Cor5 56 2 5" xfId="22880" xr:uid="{A70657A4-B529-4076-95C6-CAA9F8A0E4D3}"/>
    <cellStyle name="20% - Cor5 56 2 6" xfId="36851" xr:uid="{82AC419A-AE80-4B51-BAB6-049A8FF64A21}"/>
    <cellStyle name="20% - Cor5 56 3" xfId="7049" xr:uid="{00000000-0005-0000-0000-00007B010000}"/>
    <cellStyle name="20% - Cor5 56 3 2" xfId="15875" xr:uid="{00000000-0005-0000-0000-00007B010000}"/>
    <cellStyle name="20% - Cor5 56 3 3" xfId="25301" xr:uid="{664533EA-47A5-4817-836D-815EB616CF54}"/>
    <cellStyle name="20% - Cor5 56 3 4" xfId="39253" xr:uid="{C83CB16B-281A-4DE0-A80B-D28A19C33A5E}"/>
    <cellStyle name="20% - Cor5 56 4" xfId="11515" xr:uid="{00000000-0005-0000-0000-00007B010000}"/>
    <cellStyle name="20% - Cor5 56 4 2" xfId="29032" xr:uid="{250BBE1B-A22F-44DD-8F3B-7E247CC89549}"/>
    <cellStyle name="20% - Cor5 56 4 3" xfId="42913" xr:uid="{B74BD2B7-371C-4830-9F65-4BFC84C81920}"/>
    <cellStyle name="20% - Cor5 56 5" xfId="31634" xr:uid="{D73710CA-276F-41B1-9EDA-EB0E933C7997}"/>
    <cellStyle name="20% - Cor5 56 5 2" xfId="45501" xr:uid="{AE15F19C-2886-48D9-BD2A-E926FB8A8548}"/>
    <cellStyle name="20% - Cor5 56 6" xfId="20982" xr:uid="{6E7B19EE-7DF5-4358-A689-75285E2FD10B}"/>
    <cellStyle name="20% - Cor5 56 7" xfId="35016" xr:uid="{FDF19278-D5F4-40A5-A91C-F9C42D223429}"/>
    <cellStyle name="20% - Cor5 57" xfId="2485" xr:uid="{00000000-0005-0000-0000-00007C010000}"/>
    <cellStyle name="20% - Cor5 57 2" xfId="4539" xr:uid="{00000000-0005-0000-0000-00007C010000}"/>
    <cellStyle name="20% - Cor5 57 2 2" xfId="8939" xr:uid="{00000000-0005-0000-0000-00007C010000}"/>
    <cellStyle name="20% - Cor5 57 2 2 2" xfId="17761" xr:uid="{00000000-0005-0000-0000-00007C010000}"/>
    <cellStyle name="20% - Cor5 57 2 2 3" xfId="27139" xr:uid="{793380B4-CDDD-4D37-B967-DA94AE382D39}"/>
    <cellStyle name="20% - Cor5 57 2 2 4" xfId="41095" xr:uid="{D27DDE67-873B-4B89-A04E-3BA0CCFB1F76}"/>
    <cellStyle name="20% - Cor5 57 2 3" xfId="13408" xr:uid="{00000000-0005-0000-0000-00007C010000}"/>
    <cellStyle name="20% - Cor5 57 2 3 2" xfId="30221" xr:uid="{B3E043B8-0FF9-4A1A-9DAD-212B515AA3AD}"/>
    <cellStyle name="20% - Cor5 57 2 3 3" xfId="44095" xr:uid="{68A52F24-B567-4B4C-AF20-681908471595}"/>
    <cellStyle name="20% - Cor5 57 2 4" xfId="32813" xr:uid="{755B3EE8-A05E-4C77-AB95-F671F1CC4517}"/>
    <cellStyle name="20% - Cor5 57 2 4 2" xfId="46680" xr:uid="{94E9594D-5DF8-4971-AF73-042A4627EA1A}"/>
    <cellStyle name="20% - Cor5 57 2 5" xfId="22881" xr:uid="{AE4E1853-81F5-4309-8117-A0ED368C3115}"/>
    <cellStyle name="20% - Cor5 57 2 6" xfId="36852" xr:uid="{369E87D2-1281-4ADD-ADEB-A098BB473078}"/>
    <cellStyle name="20% - Cor5 57 3" xfId="7050" xr:uid="{00000000-0005-0000-0000-00007C010000}"/>
    <cellStyle name="20% - Cor5 57 3 2" xfId="15876" xr:uid="{00000000-0005-0000-0000-00007C010000}"/>
    <cellStyle name="20% - Cor5 57 3 3" xfId="25302" xr:uid="{0376F569-9DBF-4441-8558-EBCA86E8F698}"/>
    <cellStyle name="20% - Cor5 57 3 4" xfId="39254" xr:uid="{8FB86B33-85DB-476F-94E6-11453353640D}"/>
    <cellStyle name="20% - Cor5 57 4" xfId="11516" xr:uid="{00000000-0005-0000-0000-00007C010000}"/>
    <cellStyle name="20% - Cor5 57 4 2" xfId="29033" xr:uid="{2BAD3D6A-954E-4F31-9CBC-202BC39E3476}"/>
    <cellStyle name="20% - Cor5 57 4 3" xfId="42914" xr:uid="{51E4EC62-1248-4567-95BC-61B0F7946B7C}"/>
    <cellStyle name="20% - Cor5 57 5" xfId="31635" xr:uid="{14B3C61B-21DC-4AD7-9332-C89D1F649ED6}"/>
    <cellStyle name="20% - Cor5 57 5 2" xfId="45502" xr:uid="{A6FC73CA-B079-4492-998F-5B7E160A215A}"/>
    <cellStyle name="20% - Cor5 57 6" xfId="20983" xr:uid="{BB43C89B-8804-4358-9F8D-57087EFBEB38}"/>
    <cellStyle name="20% - Cor5 57 7" xfId="35017" xr:uid="{938A5EF0-F78F-44B6-8ECD-5F643D854E18}"/>
    <cellStyle name="20% - Cor5 58" xfId="2486" xr:uid="{00000000-0005-0000-0000-00007D010000}"/>
    <cellStyle name="20% - Cor5 58 2" xfId="4540" xr:uid="{00000000-0005-0000-0000-00007D010000}"/>
    <cellStyle name="20% - Cor5 58 2 2" xfId="8940" xr:uid="{00000000-0005-0000-0000-00007D010000}"/>
    <cellStyle name="20% - Cor5 58 2 2 2" xfId="17762" xr:uid="{00000000-0005-0000-0000-00007D010000}"/>
    <cellStyle name="20% - Cor5 58 2 2 3" xfId="27140" xr:uid="{259D2D7F-4838-4CC1-A5E2-8246704624FA}"/>
    <cellStyle name="20% - Cor5 58 2 2 4" xfId="41096" xr:uid="{2E73F081-B700-40D3-A984-483FF80006A2}"/>
    <cellStyle name="20% - Cor5 58 2 3" xfId="13409" xr:uid="{00000000-0005-0000-0000-00007D010000}"/>
    <cellStyle name="20% - Cor5 58 2 3 2" xfId="30222" xr:uid="{354324B2-AFAD-4277-8EE9-8385C9577996}"/>
    <cellStyle name="20% - Cor5 58 2 3 3" xfId="44096" xr:uid="{FD01C33A-267D-44C5-A3BE-BF924359BB54}"/>
    <cellStyle name="20% - Cor5 58 2 4" xfId="32814" xr:uid="{10B86B20-952C-46F6-BCE1-DF1E0E7D6FEF}"/>
    <cellStyle name="20% - Cor5 58 2 4 2" xfId="46681" xr:uid="{50BB3DBB-3AC2-4E9B-B464-7C9ABFE3B4FF}"/>
    <cellStyle name="20% - Cor5 58 2 5" xfId="22882" xr:uid="{D55A1840-DAAB-4019-84C3-A73B4393A56F}"/>
    <cellStyle name="20% - Cor5 58 2 6" xfId="36853" xr:uid="{0E2B997D-1C2D-46B1-B1FB-969891E3F20A}"/>
    <cellStyle name="20% - Cor5 58 3" xfId="7051" xr:uid="{00000000-0005-0000-0000-00007D010000}"/>
    <cellStyle name="20% - Cor5 58 3 2" xfId="15877" xr:uid="{00000000-0005-0000-0000-00007D010000}"/>
    <cellStyle name="20% - Cor5 58 3 3" xfId="25303" xr:uid="{334B0D1C-6BF2-4607-B5DA-F6D875C60261}"/>
    <cellStyle name="20% - Cor5 58 3 4" xfId="39255" xr:uid="{58080BBB-8263-42FA-861E-96205DE698CF}"/>
    <cellStyle name="20% - Cor5 58 4" xfId="11517" xr:uid="{00000000-0005-0000-0000-00007D010000}"/>
    <cellStyle name="20% - Cor5 58 4 2" xfId="29034" xr:uid="{4EE95360-3DD4-4385-B1AB-D8F9AAE34897}"/>
    <cellStyle name="20% - Cor5 58 4 3" xfId="42915" xr:uid="{8B8783FF-02DB-43E2-B859-118821F52D82}"/>
    <cellStyle name="20% - Cor5 58 5" xfId="31636" xr:uid="{A31AD2C2-2C17-4E08-8DDE-7F70DE7A0107}"/>
    <cellStyle name="20% - Cor5 58 5 2" xfId="45503" xr:uid="{499F282D-E9C4-46D7-8833-8938B44CD7E7}"/>
    <cellStyle name="20% - Cor5 58 6" xfId="20984" xr:uid="{654DFDEF-1750-4030-B2E6-17759B4C2A94}"/>
    <cellStyle name="20% - Cor5 58 7" xfId="35018" xr:uid="{DB47D839-4DEC-47D4-97ED-D2D695DFDD9B}"/>
    <cellStyle name="20% - Cor5 59" xfId="2487" xr:uid="{00000000-0005-0000-0000-00007E010000}"/>
    <cellStyle name="20% - Cor5 59 2" xfId="4541" xr:uid="{00000000-0005-0000-0000-00007E010000}"/>
    <cellStyle name="20% - Cor5 59 2 2" xfId="8941" xr:uid="{00000000-0005-0000-0000-00007E010000}"/>
    <cellStyle name="20% - Cor5 59 2 2 2" xfId="17763" xr:uid="{00000000-0005-0000-0000-00007E010000}"/>
    <cellStyle name="20% - Cor5 59 2 2 3" xfId="27141" xr:uid="{9348FB42-C225-41AA-8237-12D6F9938322}"/>
    <cellStyle name="20% - Cor5 59 2 2 4" xfId="41097" xr:uid="{B8DDD793-E71A-40AE-B1F3-8EC467A304ED}"/>
    <cellStyle name="20% - Cor5 59 2 3" xfId="13410" xr:uid="{00000000-0005-0000-0000-00007E010000}"/>
    <cellStyle name="20% - Cor5 59 2 3 2" xfId="30223" xr:uid="{EFE6214D-6103-4CE8-A26D-A42C96C277DD}"/>
    <cellStyle name="20% - Cor5 59 2 3 3" xfId="44097" xr:uid="{08DF993B-E071-442D-A232-DFE3BFB46C99}"/>
    <cellStyle name="20% - Cor5 59 2 4" xfId="32815" xr:uid="{9ED05D76-7BB7-4021-8F1A-CD067BF36DDD}"/>
    <cellStyle name="20% - Cor5 59 2 4 2" xfId="46682" xr:uid="{679F0424-704D-413A-BE66-972234371659}"/>
    <cellStyle name="20% - Cor5 59 2 5" xfId="22883" xr:uid="{5C831D75-0FF4-4964-82B6-52DE1CCB141A}"/>
    <cellStyle name="20% - Cor5 59 2 6" xfId="36854" xr:uid="{27015E0A-8458-4324-B994-E9A7C5D88BAE}"/>
    <cellStyle name="20% - Cor5 59 3" xfId="7052" xr:uid="{00000000-0005-0000-0000-00007E010000}"/>
    <cellStyle name="20% - Cor5 59 3 2" xfId="15878" xr:uid="{00000000-0005-0000-0000-00007E010000}"/>
    <cellStyle name="20% - Cor5 59 3 3" xfId="25304" xr:uid="{9A61C197-9D29-4B53-9411-17BD9C274755}"/>
    <cellStyle name="20% - Cor5 59 3 4" xfId="39256" xr:uid="{D9F2E21C-7BB3-457A-A0A7-92E0AE563E08}"/>
    <cellStyle name="20% - Cor5 59 4" xfId="11518" xr:uid="{00000000-0005-0000-0000-00007E010000}"/>
    <cellStyle name="20% - Cor5 59 4 2" xfId="29035" xr:uid="{983BC49C-1B43-4023-A18B-7A16E4764BA9}"/>
    <cellStyle name="20% - Cor5 59 4 3" xfId="42916" xr:uid="{95859D37-8DEA-4008-95A2-11E699630730}"/>
    <cellStyle name="20% - Cor5 59 5" xfId="31637" xr:uid="{B1F47E4F-563C-4A93-BF1C-838F67D3FA8F}"/>
    <cellStyle name="20% - Cor5 59 5 2" xfId="45504" xr:uid="{AA7AC75C-BAAD-42DA-85AC-C96BF2331984}"/>
    <cellStyle name="20% - Cor5 59 6" xfId="20985" xr:uid="{11719ACC-EF5B-4082-81C9-2D2B57B66A0C}"/>
    <cellStyle name="20% - Cor5 59 7" xfId="35019" xr:uid="{C72637A7-73F4-476D-9C09-167324187A01}"/>
    <cellStyle name="20% - Cor5 6" xfId="2488" xr:uid="{00000000-0005-0000-0000-00007F010000}"/>
    <cellStyle name="20% - Cor5 6 2" xfId="2489" xr:uid="{00000000-0005-0000-0000-000080010000}"/>
    <cellStyle name="20% - Cor5 6 2 2" xfId="4543" xr:uid="{00000000-0005-0000-0000-000080010000}"/>
    <cellStyle name="20% - Cor5 6 2 2 2" xfId="8943" xr:uid="{00000000-0005-0000-0000-000080010000}"/>
    <cellStyle name="20% - Cor5 6 2 2 2 2" xfId="17765" xr:uid="{00000000-0005-0000-0000-000080010000}"/>
    <cellStyle name="20% - Cor5 6 2 2 2 3" xfId="27143" xr:uid="{2430B425-8E6E-4B21-A748-BD2E97F874F0}"/>
    <cellStyle name="20% - Cor5 6 2 2 2 4" xfId="41099" xr:uid="{99DB222A-13CB-4154-A05E-2C6ADEE600BA}"/>
    <cellStyle name="20% - Cor5 6 2 2 3" xfId="13412" xr:uid="{00000000-0005-0000-0000-000080010000}"/>
    <cellStyle name="20% - Cor5 6 2 2 3 2" xfId="30225" xr:uid="{1464996B-F848-4AE4-8F92-766E65D6C40F}"/>
    <cellStyle name="20% - Cor5 6 2 2 3 3" xfId="44099" xr:uid="{F4B2FF93-701D-4A25-9691-BB52F282B7DD}"/>
    <cellStyle name="20% - Cor5 6 2 2 4" xfId="32817" xr:uid="{16298943-B386-46CF-8241-4C95E30BD205}"/>
    <cellStyle name="20% - Cor5 6 2 2 4 2" xfId="46684" xr:uid="{FDEA5C4F-EBF4-4C22-BB55-2FE1BBCB5960}"/>
    <cellStyle name="20% - Cor5 6 2 2 5" xfId="22885" xr:uid="{1F195B9F-56EE-4540-A543-E213949ED996}"/>
    <cellStyle name="20% - Cor5 6 2 2 6" xfId="36856" xr:uid="{A39D110D-B187-4414-9206-1767862C48E1}"/>
    <cellStyle name="20% - Cor5 6 2 3" xfId="7054" xr:uid="{00000000-0005-0000-0000-000080010000}"/>
    <cellStyle name="20% - Cor5 6 2 3 2" xfId="15880" xr:uid="{00000000-0005-0000-0000-000080010000}"/>
    <cellStyle name="20% - Cor5 6 2 3 3" xfId="25306" xr:uid="{228BFFFD-7D83-4826-A2A9-CFC3ED96BB91}"/>
    <cellStyle name="20% - Cor5 6 2 3 4" xfId="39258" xr:uid="{EC5185BE-29EA-4708-8CD5-29CEF502F6B9}"/>
    <cellStyle name="20% - Cor5 6 2 4" xfId="11520" xr:uid="{00000000-0005-0000-0000-000080010000}"/>
    <cellStyle name="20% - Cor5 6 2 4 2" xfId="29037" xr:uid="{24CD9F90-052E-48CC-A3C0-900757663775}"/>
    <cellStyle name="20% - Cor5 6 2 4 3" xfId="42918" xr:uid="{2F011F51-6901-44C6-8FEB-FC2DB83C7F13}"/>
    <cellStyle name="20% - Cor5 6 2 5" xfId="31639" xr:uid="{94179CD3-6F20-4A02-AB8B-EA77E7A3B5EF}"/>
    <cellStyle name="20% - Cor5 6 2 5 2" xfId="45506" xr:uid="{FBE4946F-D1B5-4B8C-8E69-0F320F0F4056}"/>
    <cellStyle name="20% - Cor5 6 2 6" xfId="20987" xr:uid="{195E1066-2E68-4BC8-B03D-E0CE7093709E}"/>
    <cellStyle name="20% - Cor5 6 2 7" xfId="35021" xr:uid="{FB477C86-9FC9-4D27-959D-0E60E3BFAC32}"/>
    <cellStyle name="20% - Cor5 6 3" xfId="4542" xr:uid="{00000000-0005-0000-0000-00007F010000}"/>
    <cellStyle name="20% - Cor5 6 3 2" xfId="8942" xr:uid="{00000000-0005-0000-0000-00007F010000}"/>
    <cellStyle name="20% - Cor5 6 3 2 2" xfId="17764" xr:uid="{00000000-0005-0000-0000-00007F010000}"/>
    <cellStyle name="20% - Cor5 6 3 2 3" xfId="27142" xr:uid="{A0755EE2-534D-4E48-96F9-4A6798F9AB2B}"/>
    <cellStyle name="20% - Cor5 6 3 2 4" xfId="41098" xr:uid="{B18B1997-38BB-4D1E-A831-5C587683FDF7}"/>
    <cellStyle name="20% - Cor5 6 3 3" xfId="13411" xr:uid="{00000000-0005-0000-0000-00007F010000}"/>
    <cellStyle name="20% - Cor5 6 3 3 2" xfId="30224" xr:uid="{4048F77C-8C63-4F65-9EE2-00416ABDCF9C}"/>
    <cellStyle name="20% - Cor5 6 3 3 3" xfId="44098" xr:uid="{03EAC9B5-4AF8-44C9-A1E4-79A84F89C996}"/>
    <cellStyle name="20% - Cor5 6 3 4" xfId="32816" xr:uid="{EBF0A4FD-2E00-4529-8EDA-9143051EDB19}"/>
    <cellStyle name="20% - Cor5 6 3 4 2" xfId="46683" xr:uid="{AE2535C3-EDD4-46CB-AC43-B4E07CACF42C}"/>
    <cellStyle name="20% - Cor5 6 3 5" xfId="22884" xr:uid="{60A8D7A6-536E-4261-9E49-93607188F847}"/>
    <cellStyle name="20% - Cor5 6 3 6" xfId="36855" xr:uid="{D3948755-EC77-4EAA-99FC-668977A93871}"/>
    <cellStyle name="20% - Cor5 6 4" xfId="7053" xr:uid="{00000000-0005-0000-0000-00007F010000}"/>
    <cellStyle name="20% - Cor5 6 4 2" xfId="15879" xr:uid="{00000000-0005-0000-0000-00007F010000}"/>
    <cellStyle name="20% - Cor5 6 4 3" xfId="25305" xr:uid="{9CE2A7FD-C17F-479C-8C4B-CFFB3CC3008D}"/>
    <cellStyle name="20% - Cor5 6 4 4" xfId="39257" xr:uid="{6DB623BA-2D5A-4BFE-A2C3-835FA568786E}"/>
    <cellStyle name="20% - Cor5 6 5" xfId="11519" xr:uid="{00000000-0005-0000-0000-00007F010000}"/>
    <cellStyle name="20% - Cor5 6 5 2" xfId="29036" xr:uid="{AA59E0BA-FA51-4E3D-AC5A-B466943E5ED1}"/>
    <cellStyle name="20% - Cor5 6 5 3" xfId="42917" xr:uid="{B2C6B01B-36BE-49E2-9C0C-CF16AEBCF452}"/>
    <cellStyle name="20% - Cor5 6 6" xfId="31638" xr:uid="{342812BA-DA12-4400-B9EB-1FA16B4CD554}"/>
    <cellStyle name="20% - Cor5 6 6 2" xfId="45505" xr:uid="{59905828-8176-4056-98E3-F917971CFF48}"/>
    <cellStyle name="20% - Cor5 6 7" xfId="20986" xr:uid="{362492ED-CF91-42C9-B718-DC10C4443926}"/>
    <cellStyle name="20% - Cor5 6 8" xfId="35020" xr:uid="{55E83A60-8B48-4308-8209-6B577918270F}"/>
    <cellStyle name="20% - Cor5 60" xfId="2490" xr:uid="{00000000-0005-0000-0000-000081010000}"/>
    <cellStyle name="20% - Cor5 60 2" xfId="4544" xr:uid="{00000000-0005-0000-0000-000081010000}"/>
    <cellStyle name="20% - Cor5 60 2 2" xfId="8944" xr:uid="{00000000-0005-0000-0000-000081010000}"/>
    <cellStyle name="20% - Cor5 60 2 2 2" xfId="17766" xr:uid="{00000000-0005-0000-0000-000081010000}"/>
    <cellStyle name="20% - Cor5 60 2 2 3" xfId="27144" xr:uid="{EF85A3AF-BF25-4249-8292-013041BA0C92}"/>
    <cellStyle name="20% - Cor5 60 2 2 4" xfId="41100" xr:uid="{C9FF0008-ED8D-493F-A188-378C26FAFDA7}"/>
    <cellStyle name="20% - Cor5 60 2 3" xfId="13413" xr:uid="{00000000-0005-0000-0000-000081010000}"/>
    <cellStyle name="20% - Cor5 60 2 3 2" xfId="30226" xr:uid="{7FB4DB7A-27CF-4072-8B4B-6C5766D54C9F}"/>
    <cellStyle name="20% - Cor5 60 2 3 3" xfId="44100" xr:uid="{CB8CB95F-7E5D-47C1-9EA8-0BE6CF026DD2}"/>
    <cellStyle name="20% - Cor5 60 2 4" xfId="32818" xr:uid="{3C69ACE8-C15D-4C1D-99A2-A150E89680C6}"/>
    <cellStyle name="20% - Cor5 60 2 4 2" xfId="46685" xr:uid="{169918E4-6341-42D3-92C8-F99811532D6D}"/>
    <cellStyle name="20% - Cor5 60 2 5" xfId="22886" xr:uid="{B4FBB1EE-5BE0-486F-A48F-CC392E4C0FC3}"/>
    <cellStyle name="20% - Cor5 60 2 6" xfId="36857" xr:uid="{EAE97217-986D-4451-BDCE-08C3B2E8E744}"/>
    <cellStyle name="20% - Cor5 60 3" xfId="7055" xr:uid="{00000000-0005-0000-0000-000081010000}"/>
    <cellStyle name="20% - Cor5 60 3 2" xfId="15881" xr:uid="{00000000-0005-0000-0000-000081010000}"/>
    <cellStyle name="20% - Cor5 60 3 3" xfId="25307" xr:uid="{54869C61-D293-419B-8731-099D50D5570F}"/>
    <cellStyle name="20% - Cor5 60 3 4" xfId="39259" xr:uid="{2145DBEB-DDAD-4BF7-9146-81E0F891C63B}"/>
    <cellStyle name="20% - Cor5 60 4" xfId="11521" xr:uid="{00000000-0005-0000-0000-000081010000}"/>
    <cellStyle name="20% - Cor5 60 4 2" xfId="29038" xr:uid="{CD73248F-16A5-4587-B3C6-915F95250222}"/>
    <cellStyle name="20% - Cor5 60 4 3" xfId="42919" xr:uid="{E49552C1-ADB0-4D88-9638-69A1707D69CC}"/>
    <cellStyle name="20% - Cor5 60 5" xfId="31640" xr:uid="{90B5A8EC-B1BB-4EFF-B2F2-C9B7427750A1}"/>
    <cellStyle name="20% - Cor5 60 5 2" xfId="45507" xr:uid="{21A3EFC0-35B8-49D4-8045-512BE1602874}"/>
    <cellStyle name="20% - Cor5 60 6" xfId="20988" xr:uid="{FF72141D-C43D-41FF-AC60-76E57BEE6588}"/>
    <cellStyle name="20% - Cor5 60 7" xfId="35022" xr:uid="{EECB22C8-B80E-444E-9C85-149FB948D0EE}"/>
    <cellStyle name="20% - Cor5 61" xfId="2491" xr:uid="{00000000-0005-0000-0000-000082010000}"/>
    <cellStyle name="20% - Cor5 61 2" xfId="4545" xr:uid="{00000000-0005-0000-0000-000082010000}"/>
    <cellStyle name="20% - Cor5 61 2 2" xfId="8945" xr:uid="{00000000-0005-0000-0000-000082010000}"/>
    <cellStyle name="20% - Cor5 61 2 2 2" xfId="17767" xr:uid="{00000000-0005-0000-0000-000082010000}"/>
    <cellStyle name="20% - Cor5 61 2 2 3" xfId="27145" xr:uid="{25125836-458F-415A-A20B-A03BA6E30E3B}"/>
    <cellStyle name="20% - Cor5 61 2 2 4" xfId="41101" xr:uid="{3714121D-E9F0-4C6E-BB96-AFBB0715D2A1}"/>
    <cellStyle name="20% - Cor5 61 2 3" xfId="13414" xr:uid="{00000000-0005-0000-0000-000082010000}"/>
    <cellStyle name="20% - Cor5 61 2 3 2" xfId="30227" xr:uid="{7A69D54E-99FA-4328-8538-F849DDB041D0}"/>
    <cellStyle name="20% - Cor5 61 2 3 3" xfId="44101" xr:uid="{D548EF16-C7F2-4D99-BC08-D18E504EC7BB}"/>
    <cellStyle name="20% - Cor5 61 2 4" xfId="32819" xr:uid="{7DD17D61-C22F-42B1-8AD3-D3B9EA447AD0}"/>
    <cellStyle name="20% - Cor5 61 2 4 2" xfId="46686" xr:uid="{712B63B2-9A82-44B5-B7CB-00BAE1859A50}"/>
    <cellStyle name="20% - Cor5 61 2 5" xfId="22887" xr:uid="{342798D9-2672-456F-9A3B-2ED380841AAF}"/>
    <cellStyle name="20% - Cor5 61 2 6" xfId="36858" xr:uid="{61AAC9E0-3736-4810-90D6-D4F14A321E8B}"/>
    <cellStyle name="20% - Cor5 61 3" xfId="7056" xr:uid="{00000000-0005-0000-0000-000082010000}"/>
    <cellStyle name="20% - Cor5 61 3 2" xfId="15882" xr:uid="{00000000-0005-0000-0000-000082010000}"/>
    <cellStyle name="20% - Cor5 61 3 3" xfId="25308" xr:uid="{57192930-0409-41CE-9EA6-A9E36E9AC6E8}"/>
    <cellStyle name="20% - Cor5 61 3 4" xfId="39260" xr:uid="{EB6CADD7-D68D-4114-8F8D-78441F6C6600}"/>
    <cellStyle name="20% - Cor5 61 4" xfId="11522" xr:uid="{00000000-0005-0000-0000-000082010000}"/>
    <cellStyle name="20% - Cor5 61 4 2" xfId="29039" xr:uid="{4D700500-A5B9-4DD6-85D8-C2E052773E9D}"/>
    <cellStyle name="20% - Cor5 61 4 3" xfId="42920" xr:uid="{D8A3FC25-2804-405E-96C9-F84C8D5E84FF}"/>
    <cellStyle name="20% - Cor5 61 5" xfId="31641" xr:uid="{014522FF-F0AA-4DAF-A8B8-B7D1DAF482A4}"/>
    <cellStyle name="20% - Cor5 61 5 2" xfId="45508" xr:uid="{97949904-F861-492B-89D1-60420CECA7AA}"/>
    <cellStyle name="20% - Cor5 61 6" xfId="20989" xr:uid="{7265C254-9A72-42CD-8634-96F8EA8A11A6}"/>
    <cellStyle name="20% - Cor5 61 7" xfId="35023" xr:uid="{A5C26CAE-7307-485D-B56F-AAD3767FB2B8}"/>
    <cellStyle name="20% - Cor5 62" xfId="2492" xr:uid="{00000000-0005-0000-0000-000083010000}"/>
    <cellStyle name="20% - Cor5 62 2" xfId="4546" xr:uid="{00000000-0005-0000-0000-000083010000}"/>
    <cellStyle name="20% - Cor5 62 2 2" xfId="8946" xr:uid="{00000000-0005-0000-0000-000083010000}"/>
    <cellStyle name="20% - Cor5 62 2 2 2" xfId="17768" xr:uid="{00000000-0005-0000-0000-000083010000}"/>
    <cellStyle name="20% - Cor5 62 2 2 3" xfId="27146" xr:uid="{E06A82A7-B7A9-4BDE-A707-566A58EF276C}"/>
    <cellStyle name="20% - Cor5 62 2 2 4" xfId="41102" xr:uid="{D127A9A9-6AC1-4700-87EE-940C14FD64BF}"/>
    <cellStyle name="20% - Cor5 62 2 3" xfId="13415" xr:uid="{00000000-0005-0000-0000-000083010000}"/>
    <cellStyle name="20% - Cor5 62 2 3 2" xfId="30228" xr:uid="{9E76FD7A-F545-49AD-9E4E-A144CC9FAB6C}"/>
    <cellStyle name="20% - Cor5 62 2 3 3" xfId="44102" xr:uid="{4AA5C3AB-4666-49D2-9CB2-36A37D305795}"/>
    <cellStyle name="20% - Cor5 62 2 4" xfId="32820" xr:uid="{49ACDCFE-87E9-4F89-9C10-724412221D6C}"/>
    <cellStyle name="20% - Cor5 62 2 4 2" xfId="46687" xr:uid="{D128DB5C-37F2-4167-A96C-20D44C25E7F4}"/>
    <cellStyle name="20% - Cor5 62 2 5" xfId="22888" xr:uid="{E57575A9-9DFB-4A98-AB6D-F7ACEBB41F03}"/>
    <cellStyle name="20% - Cor5 62 2 6" xfId="36859" xr:uid="{F727E2CE-3F1F-4E53-AC7C-96D74E63C1A6}"/>
    <cellStyle name="20% - Cor5 62 3" xfId="7057" xr:uid="{00000000-0005-0000-0000-000083010000}"/>
    <cellStyle name="20% - Cor5 62 3 2" xfId="15883" xr:uid="{00000000-0005-0000-0000-000083010000}"/>
    <cellStyle name="20% - Cor5 62 3 3" xfId="25309" xr:uid="{37A3631D-CA1A-4F6D-BE6D-1AFB76023C85}"/>
    <cellStyle name="20% - Cor5 62 3 4" xfId="39261" xr:uid="{F144CDD0-CE66-4882-9BE8-49E687E060B6}"/>
    <cellStyle name="20% - Cor5 62 4" xfId="11523" xr:uid="{00000000-0005-0000-0000-000083010000}"/>
    <cellStyle name="20% - Cor5 62 4 2" xfId="29040" xr:uid="{CC40A2D5-528B-46CA-82A7-DC869B8F419C}"/>
    <cellStyle name="20% - Cor5 62 4 3" xfId="42921" xr:uid="{A07DA7D1-433A-48D8-88BB-7CCD10D73F67}"/>
    <cellStyle name="20% - Cor5 62 5" xfId="31642" xr:uid="{AAF86F5D-2F92-4035-B38A-1212C00ED19C}"/>
    <cellStyle name="20% - Cor5 62 5 2" xfId="45509" xr:uid="{B9D234CF-E2BD-48DD-BE7E-83CF7BEE4A2F}"/>
    <cellStyle name="20% - Cor5 62 6" xfId="20990" xr:uid="{5FEF3778-AC82-4BB2-8478-C9DD6C0AFBC8}"/>
    <cellStyle name="20% - Cor5 62 7" xfId="35024" xr:uid="{B29221AA-DC7E-4946-87CB-9D3D0B90C225}"/>
    <cellStyle name="20% - Cor5 63" xfId="2493" xr:uid="{00000000-0005-0000-0000-000084010000}"/>
    <cellStyle name="20% - Cor5 63 2" xfId="4547" xr:uid="{00000000-0005-0000-0000-000084010000}"/>
    <cellStyle name="20% - Cor5 63 2 2" xfId="8947" xr:uid="{00000000-0005-0000-0000-000084010000}"/>
    <cellStyle name="20% - Cor5 63 2 2 2" xfId="17769" xr:uid="{00000000-0005-0000-0000-000084010000}"/>
    <cellStyle name="20% - Cor5 63 2 2 3" xfId="27147" xr:uid="{4E5AB614-3F5B-4ACE-963F-31CDD916D440}"/>
    <cellStyle name="20% - Cor5 63 2 2 4" xfId="41103" xr:uid="{073D8D40-69E9-4FCA-AEA7-EAA1087AE8E8}"/>
    <cellStyle name="20% - Cor5 63 2 3" xfId="13416" xr:uid="{00000000-0005-0000-0000-000084010000}"/>
    <cellStyle name="20% - Cor5 63 2 3 2" xfId="30229" xr:uid="{3393FD9A-86E5-4AFA-9AB7-A017E13D4314}"/>
    <cellStyle name="20% - Cor5 63 2 3 3" xfId="44103" xr:uid="{BF4A78EB-3EDF-4114-ABA2-6D91F1190018}"/>
    <cellStyle name="20% - Cor5 63 2 4" xfId="32821" xr:uid="{C197B1AF-62B3-43CF-89AC-6B3AAAD83995}"/>
    <cellStyle name="20% - Cor5 63 2 4 2" xfId="46688" xr:uid="{7F7D1876-9F04-46CF-B633-26657B9EB955}"/>
    <cellStyle name="20% - Cor5 63 2 5" xfId="22889" xr:uid="{094F2C9D-DA30-489E-8C29-00531A271640}"/>
    <cellStyle name="20% - Cor5 63 2 6" xfId="36860" xr:uid="{AC2B0670-DF34-475C-A852-2A0E55C9CB88}"/>
    <cellStyle name="20% - Cor5 63 3" xfId="7058" xr:uid="{00000000-0005-0000-0000-000084010000}"/>
    <cellStyle name="20% - Cor5 63 3 2" xfId="15884" xr:uid="{00000000-0005-0000-0000-000084010000}"/>
    <cellStyle name="20% - Cor5 63 3 3" xfId="25310" xr:uid="{D7BA187E-65FF-43D0-BCF2-6362B20EE4ED}"/>
    <cellStyle name="20% - Cor5 63 3 4" xfId="39262" xr:uid="{BD833A7F-E9B1-41AB-9352-4AD786B27E28}"/>
    <cellStyle name="20% - Cor5 63 4" xfId="11524" xr:uid="{00000000-0005-0000-0000-000084010000}"/>
    <cellStyle name="20% - Cor5 63 4 2" xfId="29041" xr:uid="{41F738D1-DA27-4BF1-B08C-439EE9734CA9}"/>
    <cellStyle name="20% - Cor5 63 4 3" xfId="42922" xr:uid="{F02C9E57-80DB-4A4E-9398-272A964331B3}"/>
    <cellStyle name="20% - Cor5 63 5" xfId="31643" xr:uid="{21084710-DC10-4274-8FF8-A69205BD0F50}"/>
    <cellStyle name="20% - Cor5 63 5 2" xfId="45510" xr:uid="{07D579EE-33A9-450D-AEEC-4919936FBFAD}"/>
    <cellStyle name="20% - Cor5 63 6" xfId="20991" xr:uid="{C10E1F73-E0FC-4E68-B328-AC2F9AECBC0C}"/>
    <cellStyle name="20% - Cor5 63 7" xfId="35025" xr:uid="{58793270-F83F-4B17-95ED-42689B07BBF2}"/>
    <cellStyle name="20% - Cor5 64" xfId="2494" xr:uid="{00000000-0005-0000-0000-000085010000}"/>
    <cellStyle name="20% - Cor5 64 2" xfId="4548" xr:uid="{00000000-0005-0000-0000-000085010000}"/>
    <cellStyle name="20% - Cor5 64 2 2" xfId="8948" xr:uid="{00000000-0005-0000-0000-000085010000}"/>
    <cellStyle name="20% - Cor5 64 2 2 2" xfId="17770" xr:uid="{00000000-0005-0000-0000-000085010000}"/>
    <cellStyle name="20% - Cor5 64 2 2 3" xfId="27148" xr:uid="{91870659-04CD-4230-A8BE-F2909F6E8F6E}"/>
    <cellStyle name="20% - Cor5 64 2 2 4" xfId="41104" xr:uid="{B39C0609-C464-4CF9-9B2E-56DCFE126A3F}"/>
    <cellStyle name="20% - Cor5 64 2 3" xfId="13417" xr:uid="{00000000-0005-0000-0000-000085010000}"/>
    <cellStyle name="20% - Cor5 64 2 3 2" xfId="30230" xr:uid="{78C2F4CB-9548-4351-B962-C0B9C6FBD02C}"/>
    <cellStyle name="20% - Cor5 64 2 3 3" xfId="44104" xr:uid="{8790E65F-1776-43A1-BF66-33746F9E4F57}"/>
    <cellStyle name="20% - Cor5 64 2 4" xfId="32822" xr:uid="{EC7E3096-AC53-4BF4-ABCE-3A9980A2937F}"/>
    <cellStyle name="20% - Cor5 64 2 4 2" xfId="46689" xr:uid="{166A7A7A-2F46-4BFC-9AC3-58CD2027AE80}"/>
    <cellStyle name="20% - Cor5 64 2 5" xfId="22890" xr:uid="{0C97FA6F-9C47-4880-AB91-35C108DADD43}"/>
    <cellStyle name="20% - Cor5 64 2 6" xfId="36861" xr:uid="{E66398BB-9B4B-4D30-A6A4-892E63139820}"/>
    <cellStyle name="20% - Cor5 64 3" xfId="7059" xr:uid="{00000000-0005-0000-0000-000085010000}"/>
    <cellStyle name="20% - Cor5 64 3 2" xfId="15885" xr:uid="{00000000-0005-0000-0000-000085010000}"/>
    <cellStyle name="20% - Cor5 64 3 3" xfId="25311" xr:uid="{A3529512-5C23-4E8C-B747-4DD4A5F43C67}"/>
    <cellStyle name="20% - Cor5 64 3 4" xfId="39263" xr:uid="{0F8A32CF-2A02-4BD6-885E-E33C0B5ECCCA}"/>
    <cellStyle name="20% - Cor5 64 4" xfId="11525" xr:uid="{00000000-0005-0000-0000-000085010000}"/>
    <cellStyle name="20% - Cor5 64 4 2" xfId="29042" xr:uid="{ADFDC8D7-2A58-472E-8C3B-AD4A144174D9}"/>
    <cellStyle name="20% - Cor5 64 4 3" xfId="42923" xr:uid="{575594B0-8348-4C8D-892D-529369683702}"/>
    <cellStyle name="20% - Cor5 64 5" xfId="31644" xr:uid="{72873CB7-5F42-41DB-AD40-EBFE6F5A631D}"/>
    <cellStyle name="20% - Cor5 64 5 2" xfId="45511" xr:uid="{DC190C8A-6997-41ED-B267-97212C84FC36}"/>
    <cellStyle name="20% - Cor5 64 6" xfId="20992" xr:uid="{A2A82515-D1AD-4FE9-8FE5-EF9828660323}"/>
    <cellStyle name="20% - Cor5 64 7" xfId="35026" xr:uid="{6D794BDB-4FEA-415F-B546-8A2B3136AB56}"/>
    <cellStyle name="20% - Cor5 65" xfId="2495" xr:uid="{00000000-0005-0000-0000-000086010000}"/>
    <cellStyle name="20% - Cor5 65 2" xfId="4549" xr:uid="{00000000-0005-0000-0000-000086010000}"/>
    <cellStyle name="20% - Cor5 65 2 2" xfId="8949" xr:uid="{00000000-0005-0000-0000-000086010000}"/>
    <cellStyle name="20% - Cor5 65 2 2 2" xfId="17771" xr:uid="{00000000-0005-0000-0000-000086010000}"/>
    <cellStyle name="20% - Cor5 65 2 2 3" xfId="27149" xr:uid="{0DB149D0-7F05-4B58-9B01-E7CFB4D1C490}"/>
    <cellStyle name="20% - Cor5 65 2 2 4" xfId="41105" xr:uid="{1D658BF3-729C-4EBE-9DFD-8EF2C2A448F0}"/>
    <cellStyle name="20% - Cor5 65 2 3" xfId="13418" xr:uid="{00000000-0005-0000-0000-000086010000}"/>
    <cellStyle name="20% - Cor5 65 2 3 2" xfId="30231" xr:uid="{7F8C434E-B94F-4CB4-B64B-0D5EA5C84AEF}"/>
    <cellStyle name="20% - Cor5 65 2 3 3" xfId="44105" xr:uid="{42B50B42-CA24-48FA-91CB-F4DC632E3312}"/>
    <cellStyle name="20% - Cor5 65 2 4" xfId="32823" xr:uid="{A7A0B384-8171-489A-89DF-2FF2F7882B56}"/>
    <cellStyle name="20% - Cor5 65 2 4 2" xfId="46690" xr:uid="{0DEE6C3F-155B-4D93-85EA-62B90FCB6A4D}"/>
    <cellStyle name="20% - Cor5 65 2 5" xfId="22891" xr:uid="{D2E19BE8-977A-497D-911A-F3013AAC3E6C}"/>
    <cellStyle name="20% - Cor5 65 2 6" xfId="36862" xr:uid="{73776FF6-3F42-4CD6-A872-2BF5E013FC82}"/>
    <cellStyle name="20% - Cor5 65 3" xfId="7060" xr:uid="{00000000-0005-0000-0000-000086010000}"/>
    <cellStyle name="20% - Cor5 65 3 2" xfId="15886" xr:uid="{00000000-0005-0000-0000-000086010000}"/>
    <cellStyle name="20% - Cor5 65 3 3" xfId="25312" xr:uid="{F5CFD18D-4DBC-47B3-849C-B35454CF98ED}"/>
    <cellStyle name="20% - Cor5 65 3 4" xfId="39264" xr:uid="{E28B22B8-92BE-4253-B231-24D095C835B1}"/>
    <cellStyle name="20% - Cor5 65 4" xfId="11526" xr:uid="{00000000-0005-0000-0000-000086010000}"/>
    <cellStyle name="20% - Cor5 65 4 2" xfId="29043" xr:uid="{431D7728-D9F7-4C8D-B17E-AFFFB27C312C}"/>
    <cellStyle name="20% - Cor5 65 4 3" xfId="42924" xr:uid="{D434497E-F676-455E-81E1-F46459E5FD17}"/>
    <cellStyle name="20% - Cor5 65 5" xfId="31645" xr:uid="{E053CA11-3F7E-425C-90FB-1E6034C543B4}"/>
    <cellStyle name="20% - Cor5 65 5 2" xfId="45512" xr:uid="{8745ADC7-1838-41E8-87CD-EBE0CA3521A6}"/>
    <cellStyle name="20% - Cor5 65 6" xfId="20993" xr:uid="{FAAEB46D-36B4-4844-9AE6-AA12D61A1F8F}"/>
    <cellStyle name="20% - Cor5 65 7" xfId="35027" xr:uid="{2035661D-83D9-4EBB-BF5B-0237CB68E865}"/>
    <cellStyle name="20% - Cor5 66" xfId="2496" xr:uid="{00000000-0005-0000-0000-000087010000}"/>
    <cellStyle name="20% - Cor5 66 2" xfId="4550" xr:uid="{00000000-0005-0000-0000-000087010000}"/>
    <cellStyle name="20% - Cor5 66 2 2" xfId="8950" xr:uid="{00000000-0005-0000-0000-000087010000}"/>
    <cellStyle name="20% - Cor5 66 2 2 2" xfId="17772" xr:uid="{00000000-0005-0000-0000-000087010000}"/>
    <cellStyle name="20% - Cor5 66 2 2 3" xfId="27150" xr:uid="{A16F317C-B6B2-4658-98C1-1C49270E810D}"/>
    <cellStyle name="20% - Cor5 66 2 2 4" xfId="41106" xr:uid="{E752D2A8-505F-44F6-9AB1-323BE5FBFF32}"/>
    <cellStyle name="20% - Cor5 66 2 3" xfId="13419" xr:uid="{00000000-0005-0000-0000-000087010000}"/>
    <cellStyle name="20% - Cor5 66 2 3 2" xfId="30232" xr:uid="{45D13358-F98B-4029-859A-7BD0C6F95254}"/>
    <cellStyle name="20% - Cor5 66 2 3 3" xfId="44106" xr:uid="{7DD4E752-6FBC-4677-A4A2-B9F9FCE5C3C6}"/>
    <cellStyle name="20% - Cor5 66 2 4" xfId="32824" xr:uid="{39C14295-152A-4804-862E-39925CEC0AD0}"/>
    <cellStyle name="20% - Cor5 66 2 4 2" xfId="46691" xr:uid="{229E4597-6A12-4674-9BE9-5A5449E0454E}"/>
    <cellStyle name="20% - Cor5 66 2 5" xfId="22892" xr:uid="{91F809FF-55FD-4879-8FB2-7F7C1DA2208D}"/>
    <cellStyle name="20% - Cor5 66 2 6" xfId="36863" xr:uid="{F731E744-ECF2-4B80-9ECF-F4D2214A8671}"/>
    <cellStyle name="20% - Cor5 66 3" xfId="7061" xr:uid="{00000000-0005-0000-0000-000087010000}"/>
    <cellStyle name="20% - Cor5 66 3 2" xfId="15887" xr:uid="{00000000-0005-0000-0000-000087010000}"/>
    <cellStyle name="20% - Cor5 66 3 3" xfId="25313" xr:uid="{A5A5D765-DBB9-46CD-B13F-42F0E9160601}"/>
    <cellStyle name="20% - Cor5 66 3 4" xfId="39265" xr:uid="{F909E371-821D-4A08-8E4D-F4E2A61BB8BE}"/>
    <cellStyle name="20% - Cor5 66 4" xfId="11527" xr:uid="{00000000-0005-0000-0000-000087010000}"/>
    <cellStyle name="20% - Cor5 66 4 2" xfId="29044" xr:uid="{9A31C701-A639-43E8-B6C7-C711EF4B9303}"/>
    <cellStyle name="20% - Cor5 66 4 3" xfId="42925" xr:uid="{A81B37F8-26BC-44B3-9684-98C9A0DA6B9E}"/>
    <cellStyle name="20% - Cor5 66 5" xfId="31646" xr:uid="{538D88AB-E835-4366-86E4-9AD8F4C17C0C}"/>
    <cellStyle name="20% - Cor5 66 5 2" xfId="45513" xr:uid="{2819705E-4993-455A-8F97-06D5DF1ECA7A}"/>
    <cellStyle name="20% - Cor5 66 6" xfId="20994" xr:uid="{5C373520-7AC5-41DE-90BC-D12BFD6B428A}"/>
    <cellStyle name="20% - Cor5 66 7" xfId="35028" xr:uid="{70FF4267-DC1B-4D19-AFF2-8CC58FFE32B0}"/>
    <cellStyle name="20% - Cor5 67" xfId="2497" xr:uid="{00000000-0005-0000-0000-000088010000}"/>
    <cellStyle name="20% - Cor5 67 2" xfId="4551" xr:uid="{00000000-0005-0000-0000-000088010000}"/>
    <cellStyle name="20% - Cor5 67 2 2" xfId="8951" xr:uid="{00000000-0005-0000-0000-000088010000}"/>
    <cellStyle name="20% - Cor5 67 2 2 2" xfId="17773" xr:uid="{00000000-0005-0000-0000-000088010000}"/>
    <cellStyle name="20% - Cor5 67 2 2 3" xfId="27151" xr:uid="{2939E9D3-C7DD-4ED1-A1C3-76D3E148F751}"/>
    <cellStyle name="20% - Cor5 67 2 2 4" xfId="41107" xr:uid="{0ECB1C39-C030-4021-85BA-19748C40C538}"/>
    <cellStyle name="20% - Cor5 67 2 3" xfId="13420" xr:uid="{00000000-0005-0000-0000-000088010000}"/>
    <cellStyle name="20% - Cor5 67 2 3 2" xfId="30233" xr:uid="{2C326AFA-7045-4B0E-B034-DF89284FA1EC}"/>
    <cellStyle name="20% - Cor5 67 2 3 3" xfId="44107" xr:uid="{920920AA-AE5A-4360-BB9E-D6F64D2EF480}"/>
    <cellStyle name="20% - Cor5 67 2 4" xfId="32825" xr:uid="{DF77A09E-ACBD-444B-A8E0-79E811DF01DB}"/>
    <cellStyle name="20% - Cor5 67 2 4 2" xfId="46692" xr:uid="{CCA8B784-1716-4ADE-B233-AB967F801F4C}"/>
    <cellStyle name="20% - Cor5 67 2 5" xfId="22893" xr:uid="{87E8055E-81E9-48DF-A9E5-DFC4015D681B}"/>
    <cellStyle name="20% - Cor5 67 2 6" xfId="36864" xr:uid="{6CFD88D4-DC2F-43E6-A9E3-64F3FD10F70D}"/>
    <cellStyle name="20% - Cor5 67 3" xfId="7062" xr:uid="{00000000-0005-0000-0000-000088010000}"/>
    <cellStyle name="20% - Cor5 67 3 2" xfId="15888" xr:uid="{00000000-0005-0000-0000-000088010000}"/>
    <cellStyle name="20% - Cor5 67 3 3" xfId="25314" xr:uid="{7B3D0E9E-9BF3-486E-B818-344DFCD40D79}"/>
    <cellStyle name="20% - Cor5 67 3 4" xfId="39266" xr:uid="{9A9E9C95-1FC5-410D-B5F2-BAED2AF4AB5B}"/>
    <cellStyle name="20% - Cor5 67 4" xfId="11528" xr:uid="{00000000-0005-0000-0000-000088010000}"/>
    <cellStyle name="20% - Cor5 67 4 2" xfId="29045" xr:uid="{FB432A90-0C62-4882-80AD-4F8B6C48FF3A}"/>
    <cellStyle name="20% - Cor5 67 4 3" xfId="42926" xr:uid="{412D2164-AFD3-4399-8E43-CFB8C4A05D4E}"/>
    <cellStyle name="20% - Cor5 67 5" xfId="31647" xr:uid="{AA1ED296-749B-4988-9C05-62EECAA9E3B8}"/>
    <cellStyle name="20% - Cor5 67 5 2" xfId="45514" xr:uid="{6A1230F7-5101-4B99-81D8-F833195C4603}"/>
    <cellStyle name="20% - Cor5 67 6" xfId="20995" xr:uid="{103B1114-C169-4525-97EE-99363E0E6DDD}"/>
    <cellStyle name="20% - Cor5 67 7" xfId="35029" xr:uid="{A6E8901E-CE06-4302-808B-F3A164E1775B}"/>
    <cellStyle name="20% - Cor5 68" xfId="2498" xr:uid="{00000000-0005-0000-0000-000089010000}"/>
    <cellStyle name="20% - Cor5 68 2" xfId="4552" xr:uid="{00000000-0005-0000-0000-000089010000}"/>
    <cellStyle name="20% - Cor5 68 2 2" xfId="8952" xr:uid="{00000000-0005-0000-0000-000089010000}"/>
    <cellStyle name="20% - Cor5 68 2 2 2" xfId="17774" xr:uid="{00000000-0005-0000-0000-000089010000}"/>
    <cellStyle name="20% - Cor5 68 2 2 3" xfId="27152" xr:uid="{CA95444F-89BB-4702-A288-15ABCB2670A3}"/>
    <cellStyle name="20% - Cor5 68 2 2 4" xfId="41108" xr:uid="{5DF9289C-C42C-4262-9220-8C7500368549}"/>
    <cellStyle name="20% - Cor5 68 2 3" xfId="13421" xr:uid="{00000000-0005-0000-0000-000089010000}"/>
    <cellStyle name="20% - Cor5 68 2 3 2" xfId="30234" xr:uid="{385BA689-6861-42D2-A86A-AF6ECB0FAEEC}"/>
    <cellStyle name="20% - Cor5 68 2 3 3" xfId="44108" xr:uid="{0C81DD9E-BD93-409C-92B6-EFBCB333FD07}"/>
    <cellStyle name="20% - Cor5 68 2 4" xfId="32826" xr:uid="{C73E74DD-B600-4F33-BF3A-37EBC8004A73}"/>
    <cellStyle name="20% - Cor5 68 2 4 2" xfId="46693" xr:uid="{89B8D480-D29A-4D1F-BB43-AD8FDC358320}"/>
    <cellStyle name="20% - Cor5 68 2 5" xfId="22894" xr:uid="{DC82E870-E963-4BDF-A64A-B05174E5282E}"/>
    <cellStyle name="20% - Cor5 68 2 6" xfId="36865" xr:uid="{5B9EFC73-D252-4AD7-8E80-EDDEC2FE3B4C}"/>
    <cellStyle name="20% - Cor5 68 3" xfId="7063" xr:uid="{00000000-0005-0000-0000-000089010000}"/>
    <cellStyle name="20% - Cor5 68 3 2" xfId="15889" xr:uid="{00000000-0005-0000-0000-000089010000}"/>
    <cellStyle name="20% - Cor5 68 3 3" xfId="25315" xr:uid="{78E0C6AD-2DE0-49FD-8092-4976BE316082}"/>
    <cellStyle name="20% - Cor5 68 3 4" xfId="39267" xr:uid="{53EAE820-8739-4DF9-AB7D-0AC864179BDC}"/>
    <cellStyle name="20% - Cor5 68 4" xfId="11529" xr:uid="{00000000-0005-0000-0000-000089010000}"/>
    <cellStyle name="20% - Cor5 68 4 2" xfId="29046" xr:uid="{3E58A3CD-05E5-4C44-907E-13196FBDC1D8}"/>
    <cellStyle name="20% - Cor5 68 4 3" xfId="42927" xr:uid="{F49418F7-8AFA-4FE2-B619-7EAEA86ED382}"/>
    <cellStyle name="20% - Cor5 68 5" xfId="31648" xr:uid="{BCB8ADAA-0B34-423B-9F0C-040E05E04915}"/>
    <cellStyle name="20% - Cor5 68 5 2" xfId="45515" xr:uid="{C3191C92-8612-4F0F-9501-CEB7E2ED0739}"/>
    <cellStyle name="20% - Cor5 68 6" xfId="20996" xr:uid="{E28BB36C-D55A-4311-9BD3-194CA9C607FF}"/>
    <cellStyle name="20% - Cor5 68 7" xfId="35030" xr:uid="{29FEBC58-9FD5-4C47-94A3-846D22FC68D3}"/>
    <cellStyle name="20% - Cor5 69" xfId="2499" xr:uid="{00000000-0005-0000-0000-00008A010000}"/>
    <cellStyle name="20% - Cor5 69 2" xfId="4553" xr:uid="{00000000-0005-0000-0000-00008A010000}"/>
    <cellStyle name="20% - Cor5 69 2 2" xfId="8953" xr:uid="{00000000-0005-0000-0000-00008A010000}"/>
    <cellStyle name="20% - Cor5 69 2 2 2" xfId="17775" xr:uid="{00000000-0005-0000-0000-00008A010000}"/>
    <cellStyle name="20% - Cor5 69 2 2 3" xfId="27153" xr:uid="{0E1FA5BC-1E67-491A-B236-DFA75A68E6CC}"/>
    <cellStyle name="20% - Cor5 69 2 2 4" xfId="41109" xr:uid="{C63C7C8A-3255-4EF5-BE60-FA8CDEDE1502}"/>
    <cellStyle name="20% - Cor5 69 2 3" xfId="13422" xr:uid="{00000000-0005-0000-0000-00008A010000}"/>
    <cellStyle name="20% - Cor5 69 2 3 2" xfId="30235" xr:uid="{F158E85A-2AC2-4D78-A62F-43B9F7265F20}"/>
    <cellStyle name="20% - Cor5 69 2 3 3" xfId="44109" xr:uid="{CD725BD1-D9F7-492D-9073-FE78F9CC30D9}"/>
    <cellStyle name="20% - Cor5 69 2 4" xfId="32827" xr:uid="{CC064781-E89D-4D05-8FB9-3B3249B70B80}"/>
    <cellStyle name="20% - Cor5 69 2 4 2" xfId="46694" xr:uid="{21C6090E-446B-4784-A78A-6BC32E848C60}"/>
    <cellStyle name="20% - Cor5 69 2 5" xfId="22895" xr:uid="{644ADFF4-ECF4-4D51-8ABF-31428BD1D817}"/>
    <cellStyle name="20% - Cor5 69 2 6" xfId="36866" xr:uid="{78CAF6F7-073F-47BF-A923-DCC7E7174FFD}"/>
    <cellStyle name="20% - Cor5 69 3" xfId="7064" xr:uid="{00000000-0005-0000-0000-00008A010000}"/>
    <cellStyle name="20% - Cor5 69 3 2" xfId="15890" xr:uid="{00000000-0005-0000-0000-00008A010000}"/>
    <cellStyle name="20% - Cor5 69 3 3" xfId="25316" xr:uid="{6D0A1EE8-14EC-4445-A39E-814375232894}"/>
    <cellStyle name="20% - Cor5 69 3 4" xfId="39268" xr:uid="{63EA2F9B-59C6-4E00-92B9-DEFABA673BA0}"/>
    <cellStyle name="20% - Cor5 69 4" xfId="11530" xr:uid="{00000000-0005-0000-0000-00008A010000}"/>
    <cellStyle name="20% - Cor5 69 4 2" xfId="29047" xr:uid="{DEE1FDE7-D7E4-46F6-BEAA-602ADD6B65FB}"/>
    <cellStyle name="20% - Cor5 69 4 3" xfId="42928" xr:uid="{8C3537AC-7D73-4F3E-BFBE-0667E145CA6F}"/>
    <cellStyle name="20% - Cor5 69 5" xfId="31649" xr:uid="{F21C8C6C-2BE9-469D-A2E5-907F3C7CD938}"/>
    <cellStyle name="20% - Cor5 69 5 2" xfId="45516" xr:uid="{52376B24-B821-4982-8D00-B2140916E095}"/>
    <cellStyle name="20% - Cor5 69 6" xfId="20997" xr:uid="{BF78F658-B586-4A15-BE0E-AE9AEE6785F6}"/>
    <cellStyle name="20% - Cor5 69 7" xfId="35031" xr:uid="{828A1694-479F-4660-8790-257C1E16BE92}"/>
    <cellStyle name="20% - Cor5 7" xfId="2500" xr:uid="{00000000-0005-0000-0000-00008B010000}"/>
    <cellStyle name="20% - Cor5 7 2" xfId="2501" xr:uid="{00000000-0005-0000-0000-00008C010000}"/>
    <cellStyle name="20% - Cor5 7 2 2" xfId="4555" xr:uid="{00000000-0005-0000-0000-00008C010000}"/>
    <cellStyle name="20% - Cor5 7 2 2 2" xfId="8955" xr:uid="{00000000-0005-0000-0000-00008C010000}"/>
    <cellStyle name="20% - Cor5 7 2 2 2 2" xfId="17777" xr:uid="{00000000-0005-0000-0000-00008C010000}"/>
    <cellStyle name="20% - Cor5 7 2 2 2 3" xfId="27155" xr:uid="{7A44DE62-2C58-4CAD-B5FE-C0F43D9408DC}"/>
    <cellStyle name="20% - Cor5 7 2 2 2 4" xfId="41111" xr:uid="{53ED9C2D-C9C8-4A5A-9188-4B3EC1D359A8}"/>
    <cellStyle name="20% - Cor5 7 2 2 3" xfId="13424" xr:uid="{00000000-0005-0000-0000-00008C010000}"/>
    <cellStyle name="20% - Cor5 7 2 2 3 2" xfId="30237" xr:uid="{8D411C99-A13B-4D40-93A0-70830A5D5714}"/>
    <cellStyle name="20% - Cor5 7 2 2 3 3" xfId="44111" xr:uid="{4565231E-3AB3-47A4-8CB6-F9524D3681B9}"/>
    <cellStyle name="20% - Cor5 7 2 2 4" xfId="32829" xr:uid="{14F3A61B-C9B1-4A26-918C-E8C03877F014}"/>
    <cellStyle name="20% - Cor5 7 2 2 4 2" xfId="46696" xr:uid="{714A7DFF-C248-4298-8D83-CD1C44AE2CAC}"/>
    <cellStyle name="20% - Cor5 7 2 2 5" xfId="22897" xr:uid="{9A417412-A0AA-4B75-A879-3EF30DDEA30D}"/>
    <cellStyle name="20% - Cor5 7 2 2 6" xfId="36868" xr:uid="{4080A543-286A-4812-ACDF-DA8039CDD249}"/>
    <cellStyle name="20% - Cor5 7 2 3" xfId="7066" xr:uid="{00000000-0005-0000-0000-00008C010000}"/>
    <cellStyle name="20% - Cor5 7 2 3 2" xfId="15892" xr:uid="{00000000-0005-0000-0000-00008C010000}"/>
    <cellStyle name="20% - Cor5 7 2 3 3" xfId="25318" xr:uid="{082F3E20-5BB7-4BF3-A8CD-09810ED71996}"/>
    <cellStyle name="20% - Cor5 7 2 3 4" xfId="39270" xr:uid="{11D28B4A-7B28-4EFB-A590-210783EFF7BA}"/>
    <cellStyle name="20% - Cor5 7 2 4" xfId="11532" xr:uid="{00000000-0005-0000-0000-00008C010000}"/>
    <cellStyle name="20% - Cor5 7 2 4 2" xfId="29049" xr:uid="{F56E0984-1B78-4F15-8FBB-1D09F9909F5C}"/>
    <cellStyle name="20% - Cor5 7 2 4 3" xfId="42930" xr:uid="{07A0F6BF-5B97-4F2F-8912-DEF615D8DC11}"/>
    <cellStyle name="20% - Cor5 7 2 5" xfId="31651" xr:uid="{5D2D6722-5D08-40F7-B4B9-39572A548733}"/>
    <cellStyle name="20% - Cor5 7 2 5 2" xfId="45518" xr:uid="{512303BF-FA65-4D76-9F8A-72EF433F6DDF}"/>
    <cellStyle name="20% - Cor5 7 2 6" xfId="20999" xr:uid="{E24D6F21-97D4-4E5D-8A4A-DD9D27623BBF}"/>
    <cellStyle name="20% - Cor5 7 2 7" xfId="35033" xr:uid="{05A41A34-69F7-4173-B0A9-8BC2F87C9F03}"/>
    <cellStyle name="20% - Cor5 7 3" xfId="4554" xr:uid="{00000000-0005-0000-0000-00008B010000}"/>
    <cellStyle name="20% - Cor5 7 3 2" xfId="8954" xr:uid="{00000000-0005-0000-0000-00008B010000}"/>
    <cellStyle name="20% - Cor5 7 3 2 2" xfId="17776" xr:uid="{00000000-0005-0000-0000-00008B010000}"/>
    <cellStyle name="20% - Cor5 7 3 2 3" xfId="27154" xr:uid="{583DD24F-5049-43AB-9919-25B2E4A9D561}"/>
    <cellStyle name="20% - Cor5 7 3 2 4" xfId="41110" xr:uid="{05BA2AE8-295E-46F9-9E49-3F8F9AE77037}"/>
    <cellStyle name="20% - Cor5 7 3 3" xfId="13423" xr:uid="{00000000-0005-0000-0000-00008B010000}"/>
    <cellStyle name="20% - Cor5 7 3 3 2" xfId="30236" xr:uid="{6BCA187B-6315-4A3E-844B-A2B52BD1A565}"/>
    <cellStyle name="20% - Cor5 7 3 3 3" xfId="44110" xr:uid="{1359D2BC-B40F-4840-A13A-0B07B346DC0B}"/>
    <cellStyle name="20% - Cor5 7 3 4" xfId="32828" xr:uid="{3C111B02-7C34-46FF-A8E0-912CF10B7336}"/>
    <cellStyle name="20% - Cor5 7 3 4 2" xfId="46695" xr:uid="{C9750E9E-05AE-4311-81C9-F24061357F53}"/>
    <cellStyle name="20% - Cor5 7 3 5" xfId="22896" xr:uid="{F2A2C484-342B-499F-B128-C469A53E3ECA}"/>
    <cellStyle name="20% - Cor5 7 3 6" xfId="36867" xr:uid="{012921C1-86CB-44E9-B05A-544326287EA9}"/>
    <cellStyle name="20% - Cor5 7 4" xfId="7065" xr:uid="{00000000-0005-0000-0000-00008B010000}"/>
    <cellStyle name="20% - Cor5 7 4 2" xfId="15891" xr:uid="{00000000-0005-0000-0000-00008B010000}"/>
    <cellStyle name="20% - Cor5 7 4 3" xfId="25317" xr:uid="{1B6C28AA-87D9-4A2D-858F-460D41762694}"/>
    <cellStyle name="20% - Cor5 7 4 4" xfId="39269" xr:uid="{4622032A-59A1-4295-A456-B4CA73E0A0B0}"/>
    <cellStyle name="20% - Cor5 7 5" xfId="11531" xr:uid="{00000000-0005-0000-0000-00008B010000}"/>
    <cellStyle name="20% - Cor5 7 5 2" xfId="29048" xr:uid="{D8BB46DA-1443-4D62-9BED-221456E7D3EB}"/>
    <cellStyle name="20% - Cor5 7 5 3" xfId="42929" xr:uid="{E6B8C2AA-6167-4622-8B6A-677F84AB42EC}"/>
    <cellStyle name="20% - Cor5 7 6" xfId="31650" xr:uid="{0402F925-D3BA-4662-97D8-BD5D0B315DB8}"/>
    <cellStyle name="20% - Cor5 7 6 2" xfId="45517" xr:uid="{446D5797-1F59-40CF-8730-511E60C6E008}"/>
    <cellStyle name="20% - Cor5 7 7" xfId="20998" xr:uid="{98F49B22-5F1E-4452-90CC-691169299103}"/>
    <cellStyle name="20% - Cor5 7 8" xfId="35032" xr:uid="{102EA5AE-107B-4641-A61B-DCEAE22D4146}"/>
    <cellStyle name="20% - Cor5 70" xfId="2502" xr:uid="{00000000-0005-0000-0000-00008D010000}"/>
    <cellStyle name="20% - Cor5 70 2" xfId="4556" xr:uid="{00000000-0005-0000-0000-00008D010000}"/>
    <cellStyle name="20% - Cor5 70 2 2" xfId="8956" xr:uid="{00000000-0005-0000-0000-00008D010000}"/>
    <cellStyle name="20% - Cor5 70 2 2 2" xfId="17778" xr:uid="{00000000-0005-0000-0000-00008D010000}"/>
    <cellStyle name="20% - Cor5 70 2 2 3" xfId="27156" xr:uid="{B930DFDC-4861-4BAF-BB03-7E8F034663F5}"/>
    <cellStyle name="20% - Cor5 70 2 2 4" xfId="41112" xr:uid="{31B47D48-D6F0-46CB-A4A8-384E2FBCB7B8}"/>
    <cellStyle name="20% - Cor5 70 2 3" xfId="13425" xr:uid="{00000000-0005-0000-0000-00008D010000}"/>
    <cellStyle name="20% - Cor5 70 2 3 2" xfId="30238" xr:uid="{134B8688-E842-48F3-8997-8D116F65EFD9}"/>
    <cellStyle name="20% - Cor5 70 2 3 3" xfId="44112" xr:uid="{9B857EF3-ECF2-44DB-9817-392D78540C79}"/>
    <cellStyle name="20% - Cor5 70 2 4" xfId="32830" xr:uid="{C61AD177-070E-4600-A9B7-BF0B44121F29}"/>
    <cellStyle name="20% - Cor5 70 2 4 2" xfId="46697" xr:uid="{130E7BD6-994A-43B9-8750-C1DFF4F95F0C}"/>
    <cellStyle name="20% - Cor5 70 2 5" xfId="22898" xr:uid="{3ACB535E-F806-4162-A9E2-16F13D41A837}"/>
    <cellStyle name="20% - Cor5 70 2 6" xfId="36869" xr:uid="{39DF5528-34B3-42E2-9E28-62C1C41FFD75}"/>
    <cellStyle name="20% - Cor5 70 3" xfId="7067" xr:uid="{00000000-0005-0000-0000-00008D010000}"/>
    <cellStyle name="20% - Cor5 70 3 2" xfId="15893" xr:uid="{00000000-0005-0000-0000-00008D010000}"/>
    <cellStyle name="20% - Cor5 70 3 3" xfId="25319" xr:uid="{34F26568-61FA-4C11-ACD9-E285BBDE4E12}"/>
    <cellStyle name="20% - Cor5 70 3 4" xfId="39271" xr:uid="{CE1779EC-F5E1-45D1-8D7E-E46A691790E5}"/>
    <cellStyle name="20% - Cor5 70 4" xfId="11533" xr:uid="{00000000-0005-0000-0000-00008D010000}"/>
    <cellStyle name="20% - Cor5 70 4 2" xfId="29050" xr:uid="{E5E3FBC4-790E-4D5C-8F9C-5508F7E24545}"/>
    <cellStyle name="20% - Cor5 70 4 3" xfId="42931" xr:uid="{8432F4FA-447A-4C81-BBA5-0B1E79086746}"/>
    <cellStyle name="20% - Cor5 70 5" xfId="31652" xr:uid="{EDFA8A1A-3350-4802-9B54-4D6E0AB22484}"/>
    <cellStyle name="20% - Cor5 70 5 2" xfId="45519" xr:uid="{7005E7EF-4C77-4BA2-9FAE-723DB50D3048}"/>
    <cellStyle name="20% - Cor5 70 6" xfId="21000" xr:uid="{8EDC8E54-81EF-4632-A81E-70231D0200CC}"/>
    <cellStyle name="20% - Cor5 70 7" xfId="35034" xr:uid="{59988EDE-0DF2-4241-BD0C-2677EBAABECB}"/>
    <cellStyle name="20% - Cor5 71" xfId="2503" xr:uid="{00000000-0005-0000-0000-00008E010000}"/>
    <cellStyle name="20% - Cor5 71 2" xfId="4557" xr:uid="{00000000-0005-0000-0000-00008E010000}"/>
    <cellStyle name="20% - Cor5 71 2 2" xfId="8957" xr:uid="{00000000-0005-0000-0000-00008E010000}"/>
    <cellStyle name="20% - Cor5 71 2 2 2" xfId="17779" xr:uid="{00000000-0005-0000-0000-00008E010000}"/>
    <cellStyle name="20% - Cor5 71 2 2 3" xfId="27157" xr:uid="{D1DEAA58-23AC-4F90-89D9-EFD3C070E124}"/>
    <cellStyle name="20% - Cor5 71 2 2 4" xfId="41113" xr:uid="{84A9F5C7-DCBF-4E97-9983-B6055AA31C23}"/>
    <cellStyle name="20% - Cor5 71 2 3" xfId="13426" xr:uid="{00000000-0005-0000-0000-00008E010000}"/>
    <cellStyle name="20% - Cor5 71 2 3 2" xfId="30239" xr:uid="{3000B23C-EA7B-4F61-BDDE-3C75F3DC4BA5}"/>
    <cellStyle name="20% - Cor5 71 2 3 3" xfId="44113" xr:uid="{489CB8C0-D0C5-4B68-ACE7-1A9F9847A3EE}"/>
    <cellStyle name="20% - Cor5 71 2 4" xfId="32831" xr:uid="{A5AB1D4A-6DC4-426D-9BA0-FA6F2B5E4A49}"/>
    <cellStyle name="20% - Cor5 71 2 4 2" xfId="46698" xr:uid="{9AA30DE8-7C8B-46B7-B482-66610F930319}"/>
    <cellStyle name="20% - Cor5 71 2 5" xfId="22899" xr:uid="{DEDA6683-8836-46CA-95D8-5A8957673366}"/>
    <cellStyle name="20% - Cor5 71 2 6" xfId="36870" xr:uid="{6AD18275-0545-4B9E-AB9F-E161CA1EAB7D}"/>
    <cellStyle name="20% - Cor5 71 3" xfId="7068" xr:uid="{00000000-0005-0000-0000-00008E010000}"/>
    <cellStyle name="20% - Cor5 71 3 2" xfId="15894" xr:uid="{00000000-0005-0000-0000-00008E010000}"/>
    <cellStyle name="20% - Cor5 71 3 3" xfId="25320" xr:uid="{5A9D8462-E61E-4941-B41E-A8A870D5048A}"/>
    <cellStyle name="20% - Cor5 71 3 4" xfId="39272" xr:uid="{8780FE99-7825-4E7E-B144-3E4C6445252B}"/>
    <cellStyle name="20% - Cor5 71 4" xfId="11534" xr:uid="{00000000-0005-0000-0000-00008E010000}"/>
    <cellStyle name="20% - Cor5 71 4 2" xfId="29051" xr:uid="{A04D4DE4-934B-4D47-9199-BCDDC5F72692}"/>
    <cellStyle name="20% - Cor5 71 4 3" xfId="42932" xr:uid="{84CA8ADE-EF9F-4E90-9CD5-CFB09C2FA8C1}"/>
    <cellStyle name="20% - Cor5 71 5" xfId="31653" xr:uid="{0ABE29DF-25AA-4A7C-B753-DAE70A504293}"/>
    <cellStyle name="20% - Cor5 71 5 2" xfId="45520" xr:uid="{C859166D-36E4-414E-BF78-4935A7374BCC}"/>
    <cellStyle name="20% - Cor5 71 6" xfId="21001" xr:uid="{80DE73A5-93D3-4431-B8A1-A37F38400448}"/>
    <cellStyle name="20% - Cor5 71 7" xfId="35035" xr:uid="{F2E7A141-7CC0-41DB-ADC0-A3AE2D24D90A}"/>
    <cellStyle name="20% - Cor5 72" xfId="2504" xr:uid="{00000000-0005-0000-0000-00008F010000}"/>
    <cellStyle name="20% - Cor5 72 2" xfId="4558" xr:uid="{00000000-0005-0000-0000-00008F010000}"/>
    <cellStyle name="20% - Cor5 72 2 2" xfId="8958" xr:uid="{00000000-0005-0000-0000-00008F010000}"/>
    <cellStyle name="20% - Cor5 72 2 2 2" xfId="17780" xr:uid="{00000000-0005-0000-0000-00008F010000}"/>
    <cellStyle name="20% - Cor5 72 2 2 3" xfId="27158" xr:uid="{DF23A472-CDBE-4813-BB7A-EE8364A5C4EB}"/>
    <cellStyle name="20% - Cor5 72 2 2 4" xfId="41114" xr:uid="{3CE69410-10B0-4E1C-BD16-C890837BD1AB}"/>
    <cellStyle name="20% - Cor5 72 2 3" xfId="13427" xr:uid="{00000000-0005-0000-0000-00008F010000}"/>
    <cellStyle name="20% - Cor5 72 2 3 2" xfId="30240" xr:uid="{DCDBE45A-36A3-4959-8454-3D513EA65BEA}"/>
    <cellStyle name="20% - Cor5 72 2 3 3" xfId="44114" xr:uid="{47CD9F09-B33E-45D8-A127-52E93C933B16}"/>
    <cellStyle name="20% - Cor5 72 2 4" xfId="32832" xr:uid="{B681A720-54F7-4398-8058-33C00BFC9F9D}"/>
    <cellStyle name="20% - Cor5 72 2 4 2" xfId="46699" xr:uid="{42D393E3-7CBF-467F-B188-8AA0F7BE1D95}"/>
    <cellStyle name="20% - Cor5 72 2 5" xfId="22900" xr:uid="{975E5CC7-28B7-4003-A2B7-0CDC4C74A4E3}"/>
    <cellStyle name="20% - Cor5 72 2 6" xfId="36871" xr:uid="{AAF7D6F8-A21C-42EB-B267-9FB1F8440D3D}"/>
    <cellStyle name="20% - Cor5 72 3" xfId="7069" xr:uid="{00000000-0005-0000-0000-00008F010000}"/>
    <cellStyle name="20% - Cor5 72 3 2" xfId="15895" xr:uid="{00000000-0005-0000-0000-00008F010000}"/>
    <cellStyle name="20% - Cor5 72 3 3" xfId="25321" xr:uid="{2E25C4C7-3F53-48EB-8BCC-13E0C6CAAE88}"/>
    <cellStyle name="20% - Cor5 72 3 4" xfId="39273" xr:uid="{E1C84ECF-1E9A-4476-9DF9-FFB77AD5DD2E}"/>
    <cellStyle name="20% - Cor5 72 4" xfId="11535" xr:uid="{00000000-0005-0000-0000-00008F010000}"/>
    <cellStyle name="20% - Cor5 72 4 2" xfId="29052" xr:uid="{572663BE-DE81-4118-A116-E0FE8B1369B1}"/>
    <cellStyle name="20% - Cor5 72 4 3" xfId="42933" xr:uid="{C82486B1-A260-4FF7-A627-A65D88B3AB58}"/>
    <cellStyle name="20% - Cor5 72 5" xfId="31654" xr:uid="{446A9DC9-9014-4422-B439-DB137CF18D5B}"/>
    <cellStyle name="20% - Cor5 72 5 2" xfId="45521" xr:uid="{80659DF1-884C-40B6-88DB-00CABC74489E}"/>
    <cellStyle name="20% - Cor5 72 6" xfId="21002" xr:uid="{5E43BBB1-2F72-42FC-8FFF-7AC0A730A1A9}"/>
    <cellStyle name="20% - Cor5 72 7" xfId="35036" xr:uid="{316C359A-F02A-4623-90F4-8E0D6E5A5E4D}"/>
    <cellStyle name="20% - Cor5 73" xfId="2505" xr:uid="{00000000-0005-0000-0000-000090010000}"/>
    <cellStyle name="20% - Cor5 73 2" xfId="4559" xr:uid="{00000000-0005-0000-0000-000090010000}"/>
    <cellStyle name="20% - Cor5 73 2 2" xfId="8959" xr:uid="{00000000-0005-0000-0000-000090010000}"/>
    <cellStyle name="20% - Cor5 73 2 2 2" xfId="17781" xr:uid="{00000000-0005-0000-0000-000090010000}"/>
    <cellStyle name="20% - Cor5 73 2 2 3" xfId="27159" xr:uid="{D07DECCF-5FD5-45EC-920D-0CA75A9ABD77}"/>
    <cellStyle name="20% - Cor5 73 2 2 4" xfId="41115" xr:uid="{E6E39E5A-B2F5-431A-B574-30754D146180}"/>
    <cellStyle name="20% - Cor5 73 2 3" xfId="13428" xr:uid="{00000000-0005-0000-0000-000090010000}"/>
    <cellStyle name="20% - Cor5 73 2 3 2" xfId="30241" xr:uid="{4ACA019B-6E5B-4263-9AB4-7060E18E5787}"/>
    <cellStyle name="20% - Cor5 73 2 3 3" xfId="44115" xr:uid="{BD6B2F89-DDA4-4C9B-8E68-36A6AB20DAC2}"/>
    <cellStyle name="20% - Cor5 73 2 4" xfId="32833" xr:uid="{24E18247-7C82-49BB-8EC4-56C65FCE01FE}"/>
    <cellStyle name="20% - Cor5 73 2 4 2" xfId="46700" xr:uid="{2C29024C-D986-4299-AF77-7243E76A89E3}"/>
    <cellStyle name="20% - Cor5 73 2 5" xfId="22901" xr:uid="{DB8DE2CD-74C1-4AF2-AC01-7E98EB878FE1}"/>
    <cellStyle name="20% - Cor5 73 2 6" xfId="36872" xr:uid="{BEA555DE-6BB4-4F9D-8C66-4B752F60F2A9}"/>
    <cellStyle name="20% - Cor5 73 3" xfId="7070" xr:uid="{00000000-0005-0000-0000-000090010000}"/>
    <cellStyle name="20% - Cor5 73 3 2" xfId="15896" xr:uid="{00000000-0005-0000-0000-000090010000}"/>
    <cellStyle name="20% - Cor5 73 3 3" xfId="25322" xr:uid="{F94DC487-E1AD-4520-AD5A-2A1AFF6A8E52}"/>
    <cellStyle name="20% - Cor5 73 3 4" xfId="39274" xr:uid="{C306A149-566F-4CCA-9486-2C7C1EF62B06}"/>
    <cellStyle name="20% - Cor5 73 4" xfId="11536" xr:uid="{00000000-0005-0000-0000-000090010000}"/>
    <cellStyle name="20% - Cor5 73 4 2" xfId="29053" xr:uid="{EF45124B-4F5F-4584-93E6-5F89B26C911A}"/>
    <cellStyle name="20% - Cor5 73 4 3" xfId="42934" xr:uid="{039A1305-702A-4E70-B8F5-2B7109CFF7B4}"/>
    <cellStyle name="20% - Cor5 73 5" xfId="31655" xr:uid="{06D4B072-ECCC-464E-989D-08F005CB8235}"/>
    <cellStyle name="20% - Cor5 73 5 2" xfId="45522" xr:uid="{FCDF7872-E237-439B-B2A2-59C2DC5DF936}"/>
    <cellStyle name="20% - Cor5 73 6" xfId="21003" xr:uid="{2B29C688-F560-448B-9DEA-2D4CE23DE9A3}"/>
    <cellStyle name="20% - Cor5 73 7" xfId="35037" xr:uid="{A7D1926F-655C-4771-9EF1-D7CFF8C10856}"/>
    <cellStyle name="20% - Cor5 74" xfId="2083" xr:uid="{00000000-0005-0000-0000-0000AB030000}"/>
    <cellStyle name="20% - Cor5 74 2" xfId="4157" xr:uid="{00000000-0005-0000-0000-0000AB030000}"/>
    <cellStyle name="20% - Cor5 74 2 2" xfId="8557" xr:uid="{00000000-0005-0000-0000-0000AB030000}"/>
    <cellStyle name="20% - Cor5 74 2 2 2" xfId="17379" xr:uid="{00000000-0005-0000-0000-0000AB030000}"/>
    <cellStyle name="20% - Cor5 74 2 2 3" xfId="26757" xr:uid="{E8FCF303-C3DD-4275-9823-87952A83E1B1}"/>
    <cellStyle name="20% - Cor5 74 2 2 4" xfId="40713" xr:uid="{9DD5EEE3-BCE7-40FC-8668-B353EC675239}"/>
    <cellStyle name="20% - Cor5 74 2 3" xfId="13026" xr:uid="{00000000-0005-0000-0000-0000AB030000}"/>
    <cellStyle name="20% - Cor5 74 2 4" xfId="22499" xr:uid="{118AD630-7EA6-4854-B3B5-8F98711E90DC}"/>
    <cellStyle name="20% - Cor5 74 2 5" xfId="36470" xr:uid="{C31CD4B1-C0EB-40F7-817F-E484288C29E0}"/>
    <cellStyle name="20% - Cor5 74 3" xfId="6673" xr:uid="{00000000-0005-0000-0000-0000AB030000}"/>
    <cellStyle name="20% - Cor5 74 3 2" xfId="15499" xr:uid="{00000000-0005-0000-0000-0000AB030000}"/>
    <cellStyle name="20% - Cor5 74 3 3" xfId="24925" xr:uid="{98F23000-0304-4FBA-9E53-866FEC2FE994}"/>
    <cellStyle name="20% - Cor5 74 3 4" xfId="38877" xr:uid="{C00FA3C0-4EB2-4C75-A02A-12D2DFB7BE61}"/>
    <cellStyle name="20% - Cor5 74 4" xfId="11132" xr:uid="{00000000-0005-0000-0000-0000AB030000}"/>
    <cellStyle name="20% - Cor5 74 4 2" xfId="28657" xr:uid="{447857EA-FD7A-4873-9194-2786E9C137E4}"/>
    <cellStyle name="20% - Cor5 74 4 3" xfId="42538" xr:uid="{7BE35788-9841-4C0A-88CD-6AB93D223B4C}"/>
    <cellStyle name="20% - Cor5 74 5" xfId="31259" xr:uid="{A80571A5-03F3-403C-A412-3984E853771C}"/>
    <cellStyle name="20% - Cor5 74 5 2" xfId="45126" xr:uid="{46063E02-7EEB-4973-B389-7B6767DF93EB}"/>
    <cellStyle name="20% - Cor5 74 6" xfId="20604" xr:uid="{AD58C4DC-320B-40F5-9B8E-85CEDA33920D}"/>
    <cellStyle name="20% - Cor5 74 7" xfId="34640" xr:uid="{A89F4822-BD7D-493B-8D0A-42641058D2E2}"/>
    <cellStyle name="20% - Cor5 75" xfId="4090" xr:uid="{00000000-0005-0000-0000-0000BF100000}"/>
    <cellStyle name="20% - Cor5 75 2" xfId="8490" xr:uid="{00000000-0005-0000-0000-0000BF100000}"/>
    <cellStyle name="20% - Cor5 75 2 2" xfId="17312" xr:uid="{00000000-0005-0000-0000-0000BF100000}"/>
    <cellStyle name="20% - Cor5 75 2 3" xfId="26692" xr:uid="{59445AD2-8CB6-4537-BDED-C4B0D2A53975}"/>
    <cellStyle name="20% - Cor5 75 2 4" xfId="40647" xr:uid="{207D6285-010C-4726-8278-86A58A1ED923}"/>
    <cellStyle name="20% - Cor5 75 3" xfId="12960" xr:uid="{00000000-0005-0000-0000-0000BF100000}"/>
    <cellStyle name="20% - Cor5 75 3 2" xfId="29813" xr:uid="{D76D4FB1-690C-454E-B34F-426D35D37139}"/>
    <cellStyle name="20% - Cor5 75 3 3" xfId="43694" xr:uid="{174B6F01-2655-4CD7-8286-2E9898101220}"/>
    <cellStyle name="20% - Cor5 75 4" xfId="32413" xr:uid="{F433BC46-2804-4917-B084-5B1235E2A8EB}"/>
    <cellStyle name="20% - Cor5 75 4 2" xfId="46280" xr:uid="{9D61F193-FCAF-4D3D-9A4D-1251208BD593}"/>
    <cellStyle name="20% - Cor5 75 5" xfId="22433" xr:uid="{BC8C54E6-0F42-43A2-9E7C-C8902A8F0648}"/>
    <cellStyle name="20% - Cor5 75 6" xfId="36405" xr:uid="{6152E936-2E4E-4398-9FEA-847C28E39486}"/>
    <cellStyle name="20% - Cor5 76" xfId="5754" xr:uid="{00000000-0005-0000-0000-000077190000}"/>
    <cellStyle name="20% - Cor5 76 2" xfId="14603" xr:uid="{00000000-0005-0000-0000-000077190000}"/>
    <cellStyle name="20% - Cor5 76 2 2" xfId="29845" xr:uid="{70AC2215-2E9C-4B29-A53C-1A59C55B519C}"/>
    <cellStyle name="20% - Cor5 76 2 3" xfId="43719" xr:uid="{9990EFF3-B8CE-48B4-8364-C7981C468942}"/>
    <cellStyle name="20% - Cor5 76 3" xfId="32437" xr:uid="{98A5716B-3727-4E60-8598-CC1E43429B79}"/>
    <cellStyle name="20% - Cor5 76 3 2" xfId="46304" xr:uid="{CC2D05DE-D557-4A42-919E-1C8683A88241}"/>
    <cellStyle name="20% - Cor5 76 4" xfId="24083" xr:uid="{3EE40D1A-569D-41C5-9C1D-507B6734CFC9}"/>
    <cellStyle name="20% - Cor5 76 5" xfId="38038" xr:uid="{F861692E-812A-4AE6-B42E-984B59DDF354}"/>
    <cellStyle name="20% - Cor5 77" xfId="10820" xr:uid="{00000000-0005-0000-0000-0000772D0000}"/>
    <cellStyle name="20% - Cor5 77 2" xfId="28552" xr:uid="{B606539C-8123-47E8-AE15-C06B092C3679}"/>
    <cellStyle name="20% - Cor5 77 3" xfId="42477" xr:uid="{B3F3C12F-F5B4-4DFC-BFED-6F63D8EDD49A}"/>
    <cellStyle name="20% - Cor5 78" xfId="33609" xr:uid="{73CE7222-3BAE-49A2-8179-ED02A18A9822}"/>
    <cellStyle name="20% - Cor5 78 2" xfId="47474" xr:uid="{D8EAC120-E261-495A-958F-796A5FB7FAA4}"/>
    <cellStyle name="20% - Cor5 79" xfId="34373" xr:uid="{9DEDBDCB-8110-48EE-88C5-C4FEFC05EF89}"/>
    <cellStyle name="20% - Cor5 8" xfId="2506" xr:uid="{00000000-0005-0000-0000-000091010000}"/>
    <cellStyle name="20% - Cor5 8 2" xfId="2507" xr:uid="{00000000-0005-0000-0000-000092010000}"/>
    <cellStyle name="20% - Cor5 8 2 2" xfId="4561" xr:uid="{00000000-0005-0000-0000-000092010000}"/>
    <cellStyle name="20% - Cor5 8 2 2 2" xfId="8961" xr:uid="{00000000-0005-0000-0000-000092010000}"/>
    <cellStyle name="20% - Cor5 8 2 2 2 2" xfId="17783" xr:uid="{00000000-0005-0000-0000-000092010000}"/>
    <cellStyle name="20% - Cor5 8 2 2 2 3" xfId="27161" xr:uid="{60A6490F-ADEA-4DA3-95FA-48151D20968B}"/>
    <cellStyle name="20% - Cor5 8 2 2 2 4" xfId="41117" xr:uid="{CE9B6831-6617-4CEC-8407-E403E2E11C44}"/>
    <cellStyle name="20% - Cor5 8 2 2 3" xfId="13430" xr:uid="{00000000-0005-0000-0000-000092010000}"/>
    <cellStyle name="20% - Cor5 8 2 2 3 2" xfId="30243" xr:uid="{D0B7EF53-7062-4E0C-B821-F0E69A885F26}"/>
    <cellStyle name="20% - Cor5 8 2 2 3 3" xfId="44117" xr:uid="{9E4C8394-A712-46EA-A434-CC7FBB4118EA}"/>
    <cellStyle name="20% - Cor5 8 2 2 4" xfId="32835" xr:uid="{3CFD5266-BD7E-4BFC-B143-663A519A5AFB}"/>
    <cellStyle name="20% - Cor5 8 2 2 4 2" xfId="46702" xr:uid="{49DF3351-6BE7-44D3-979D-76766547A204}"/>
    <cellStyle name="20% - Cor5 8 2 2 5" xfId="22903" xr:uid="{49E2C9B7-26C3-4F78-801B-8585D23B36A4}"/>
    <cellStyle name="20% - Cor5 8 2 2 6" xfId="36874" xr:uid="{A35FC5F8-877B-44DB-900C-E5F76E58CC57}"/>
    <cellStyle name="20% - Cor5 8 2 3" xfId="7072" xr:uid="{00000000-0005-0000-0000-000092010000}"/>
    <cellStyle name="20% - Cor5 8 2 3 2" xfId="15898" xr:uid="{00000000-0005-0000-0000-000092010000}"/>
    <cellStyle name="20% - Cor5 8 2 3 3" xfId="25324" xr:uid="{63ABAB70-7514-403D-AB75-3C898E8B787D}"/>
    <cellStyle name="20% - Cor5 8 2 3 4" xfId="39276" xr:uid="{B2F0EF03-7B2D-48EC-98F4-63909F94F5A7}"/>
    <cellStyle name="20% - Cor5 8 2 4" xfId="11538" xr:uid="{00000000-0005-0000-0000-000092010000}"/>
    <cellStyle name="20% - Cor5 8 2 4 2" xfId="29055" xr:uid="{134055FB-DCD7-4474-9F83-90A95DF06FED}"/>
    <cellStyle name="20% - Cor5 8 2 4 3" xfId="42936" xr:uid="{071A8FA3-4827-4C74-835C-EB1F19086E6F}"/>
    <cellStyle name="20% - Cor5 8 2 5" xfId="31657" xr:uid="{270B7585-DA43-4091-ADD1-514D009C8383}"/>
    <cellStyle name="20% - Cor5 8 2 5 2" xfId="45524" xr:uid="{49B0D1BA-B083-4C8B-AF2C-B18229C9B9A8}"/>
    <cellStyle name="20% - Cor5 8 2 6" xfId="21005" xr:uid="{F47E772B-6A44-4B71-87F1-F883A230DFC1}"/>
    <cellStyle name="20% - Cor5 8 2 7" xfId="35039" xr:uid="{E32843BE-4D43-4BAE-A4F5-798FC2A03612}"/>
    <cellStyle name="20% - Cor5 8 3" xfId="4560" xr:uid="{00000000-0005-0000-0000-000091010000}"/>
    <cellStyle name="20% - Cor5 8 3 2" xfId="8960" xr:uid="{00000000-0005-0000-0000-000091010000}"/>
    <cellStyle name="20% - Cor5 8 3 2 2" xfId="17782" xr:uid="{00000000-0005-0000-0000-000091010000}"/>
    <cellStyle name="20% - Cor5 8 3 2 3" xfId="27160" xr:uid="{8FFD268E-8218-4800-AFD2-BE726845E323}"/>
    <cellStyle name="20% - Cor5 8 3 2 4" xfId="41116" xr:uid="{116171AF-661F-47B6-BBB5-42D7E72654BA}"/>
    <cellStyle name="20% - Cor5 8 3 3" xfId="13429" xr:uid="{00000000-0005-0000-0000-000091010000}"/>
    <cellStyle name="20% - Cor5 8 3 3 2" xfId="30242" xr:uid="{ACF93EF9-7BEF-4555-9D79-034E16411196}"/>
    <cellStyle name="20% - Cor5 8 3 3 3" xfId="44116" xr:uid="{EACE1DAE-25B9-43AF-83F3-B273248FF3E0}"/>
    <cellStyle name="20% - Cor5 8 3 4" xfId="32834" xr:uid="{AD21C81F-1B6A-4593-BEF1-0CDE9E947CDD}"/>
    <cellStyle name="20% - Cor5 8 3 4 2" xfId="46701" xr:uid="{6DD5BCFC-5B94-4A0A-814C-F172E5345D5B}"/>
    <cellStyle name="20% - Cor5 8 3 5" xfId="22902" xr:uid="{04C546E9-6A1F-4064-9696-31E9888D2F51}"/>
    <cellStyle name="20% - Cor5 8 3 6" xfId="36873" xr:uid="{3483EF49-5B53-478E-B7B9-81FB99F66054}"/>
    <cellStyle name="20% - Cor5 8 4" xfId="7071" xr:uid="{00000000-0005-0000-0000-000091010000}"/>
    <cellStyle name="20% - Cor5 8 4 2" xfId="15897" xr:uid="{00000000-0005-0000-0000-000091010000}"/>
    <cellStyle name="20% - Cor5 8 4 3" xfId="25323" xr:uid="{049B64E9-F193-490D-AAC7-CCB9C65AB8FA}"/>
    <cellStyle name="20% - Cor5 8 4 4" xfId="39275" xr:uid="{115CA7C4-2D90-4695-A84C-811408945A9F}"/>
    <cellStyle name="20% - Cor5 8 5" xfId="11537" xr:uid="{00000000-0005-0000-0000-000091010000}"/>
    <cellStyle name="20% - Cor5 8 5 2" xfId="29054" xr:uid="{5579F782-30AF-4C03-982A-2A65C1497A6D}"/>
    <cellStyle name="20% - Cor5 8 5 3" xfId="42935" xr:uid="{0B3DBE88-0404-4486-80E5-B56103ABF99D}"/>
    <cellStyle name="20% - Cor5 8 6" xfId="31656" xr:uid="{292A8AA8-9A91-4118-B4FD-9A1E6828453E}"/>
    <cellStyle name="20% - Cor5 8 6 2" xfId="45523" xr:uid="{DAE72240-C44B-4AE5-A0C2-0181A35D486D}"/>
    <cellStyle name="20% - Cor5 8 7" xfId="21004" xr:uid="{C1993AED-0419-4C78-A2B1-C20D68902FF9}"/>
    <cellStyle name="20% - Cor5 8 8" xfId="35038" xr:uid="{71F53F4C-DDCC-48D8-B488-A2D465A5536D}"/>
    <cellStyle name="20% - Cor5 9" xfId="2508" xr:uid="{00000000-0005-0000-0000-000093010000}"/>
    <cellStyle name="20% - Cor5 9 2" xfId="2509" xr:uid="{00000000-0005-0000-0000-000094010000}"/>
    <cellStyle name="20% - Cor5 9 2 2" xfId="4563" xr:uid="{00000000-0005-0000-0000-000094010000}"/>
    <cellStyle name="20% - Cor5 9 2 2 2" xfId="8963" xr:uid="{00000000-0005-0000-0000-000094010000}"/>
    <cellStyle name="20% - Cor5 9 2 2 2 2" xfId="17785" xr:uid="{00000000-0005-0000-0000-000094010000}"/>
    <cellStyle name="20% - Cor5 9 2 2 2 3" xfId="27163" xr:uid="{A8D0DF8D-9F1A-4B3C-AA50-0A88F8E8E49A}"/>
    <cellStyle name="20% - Cor5 9 2 2 2 4" xfId="41119" xr:uid="{B3B53529-34CE-4B43-BD56-86612066F01B}"/>
    <cellStyle name="20% - Cor5 9 2 2 3" xfId="13432" xr:uid="{00000000-0005-0000-0000-000094010000}"/>
    <cellStyle name="20% - Cor5 9 2 2 3 2" xfId="30245" xr:uid="{F0F29D43-C1CE-4680-B789-B79350F54000}"/>
    <cellStyle name="20% - Cor5 9 2 2 3 3" xfId="44119" xr:uid="{8263D7BD-33A3-462E-BF83-5E3FD5DF65FA}"/>
    <cellStyle name="20% - Cor5 9 2 2 4" xfId="32837" xr:uid="{354CEBB4-C9B6-4143-B2E8-CC24A8042B6D}"/>
    <cellStyle name="20% - Cor5 9 2 2 4 2" xfId="46704" xr:uid="{94C15628-8100-4144-939C-7AA6BBAA944F}"/>
    <cellStyle name="20% - Cor5 9 2 2 5" xfId="22905" xr:uid="{D0382137-49D9-4D91-8A6F-2A0EE0289CA3}"/>
    <cellStyle name="20% - Cor5 9 2 2 6" xfId="36876" xr:uid="{3406FB63-DAFC-4168-9EA4-6105EC313BEC}"/>
    <cellStyle name="20% - Cor5 9 2 3" xfId="7074" xr:uid="{00000000-0005-0000-0000-000094010000}"/>
    <cellStyle name="20% - Cor5 9 2 3 2" xfId="15900" xr:uid="{00000000-0005-0000-0000-000094010000}"/>
    <cellStyle name="20% - Cor5 9 2 3 3" xfId="25326" xr:uid="{62A33F29-3C84-4D51-9CA1-909F608578B1}"/>
    <cellStyle name="20% - Cor5 9 2 3 4" xfId="39278" xr:uid="{5F860E06-4397-4F6C-944A-708A8FAEFAD5}"/>
    <cellStyle name="20% - Cor5 9 2 4" xfId="11540" xr:uid="{00000000-0005-0000-0000-000094010000}"/>
    <cellStyle name="20% - Cor5 9 2 4 2" xfId="29057" xr:uid="{8768BCB6-86BB-494E-A9F4-6D72167EA7D6}"/>
    <cellStyle name="20% - Cor5 9 2 4 3" xfId="42938" xr:uid="{6369DCC8-E748-47DA-8C36-AA422A2BC7ED}"/>
    <cellStyle name="20% - Cor5 9 2 5" xfId="31659" xr:uid="{3FA5C183-6845-4B6A-A423-19347571978D}"/>
    <cellStyle name="20% - Cor5 9 2 5 2" xfId="45526" xr:uid="{04D9DFB7-57F9-49DF-A397-4A7A998B2091}"/>
    <cellStyle name="20% - Cor5 9 2 6" xfId="21007" xr:uid="{976385AC-A2E3-47D1-9F5F-3199C32E572C}"/>
    <cellStyle name="20% - Cor5 9 2 7" xfId="35041" xr:uid="{9FD915CF-0291-4F1C-9B93-3C3F17CACCFD}"/>
    <cellStyle name="20% - Cor5 9 3" xfId="4562" xr:uid="{00000000-0005-0000-0000-000093010000}"/>
    <cellStyle name="20% - Cor5 9 3 2" xfId="8962" xr:uid="{00000000-0005-0000-0000-000093010000}"/>
    <cellStyle name="20% - Cor5 9 3 2 2" xfId="17784" xr:uid="{00000000-0005-0000-0000-000093010000}"/>
    <cellStyle name="20% - Cor5 9 3 2 3" xfId="27162" xr:uid="{3A288ACE-270E-42AF-8834-C578FFEF14B5}"/>
    <cellStyle name="20% - Cor5 9 3 2 4" xfId="41118" xr:uid="{AB7F03FB-C103-4359-BD94-B3A14CE21D43}"/>
    <cellStyle name="20% - Cor5 9 3 3" xfId="13431" xr:uid="{00000000-0005-0000-0000-000093010000}"/>
    <cellStyle name="20% - Cor5 9 3 3 2" xfId="30244" xr:uid="{D88409D3-D218-43CE-BF2B-E8C88ECCBAF6}"/>
    <cellStyle name="20% - Cor5 9 3 3 3" xfId="44118" xr:uid="{C6E970D1-AE6D-4A13-AD62-98625AAD68D0}"/>
    <cellStyle name="20% - Cor5 9 3 4" xfId="32836" xr:uid="{EAAF2CE2-7420-445C-937E-D80B9E13BEE3}"/>
    <cellStyle name="20% - Cor5 9 3 4 2" xfId="46703" xr:uid="{B2A23098-7F40-4D5E-B5C8-D25798DC8253}"/>
    <cellStyle name="20% - Cor5 9 3 5" xfId="22904" xr:uid="{297659F5-4B28-426A-81F7-E48B9194C1B4}"/>
    <cellStyle name="20% - Cor5 9 3 6" xfId="36875" xr:uid="{590CE445-BB57-460A-82B7-81F93CE94501}"/>
    <cellStyle name="20% - Cor5 9 4" xfId="7073" xr:uid="{00000000-0005-0000-0000-000093010000}"/>
    <cellStyle name="20% - Cor5 9 4 2" xfId="15899" xr:uid="{00000000-0005-0000-0000-000093010000}"/>
    <cellStyle name="20% - Cor5 9 4 3" xfId="25325" xr:uid="{D249F7FD-701F-4159-A3BC-C5E3406FA2C6}"/>
    <cellStyle name="20% - Cor5 9 4 4" xfId="39277" xr:uid="{9DE715EC-22C5-4BBF-899B-F10A6DC7DF9B}"/>
    <cellStyle name="20% - Cor5 9 5" xfId="11539" xr:uid="{00000000-0005-0000-0000-000093010000}"/>
    <cellStyle name="20% - Cor5 9 5 2" xfId="29056" xr:uid="{05BD8988-9F89-401C-A112-D9240F78D2CE}"/>
    <cellStyle name="20% - Cor5 9 5 3" xfId="42937" xr:uid="{37641F3B-4241-4C9F-8821-ADA984F904C3}"/>
    <cellStyle name="20% - Cor5 9 6" xfId="31658" xr:uid="{A2D72A82-C552-4ACF-BDDD-EC127877C305}"/>
    <cellStyle name="20% - Cor5 9 6 2" xfId="45525" xr:uid="{E07B85C8-3B23-407B-80EE-A6D637B56998}"/>
    <cellStyle name="20% - Cor5 9 7" xfId="21006" xr:uid="{FE027C38-566D-4DC8-8DBC-DE2D94F24E74}"/>
    <cellStyle name="20% - Cor5 9 8" xfId="35040" xr:uid="{26C55905-B61E-4108-B53C-ED1B64746F47}"/>
    <cellStyle name="20% - Cor6" xfId="19613" builtinId="50" customBuiltin="1"/>
    <cellStyle name="20% - Cor6 10" xfId="2510" xr:uid="{00000000-0005-0000-0000-000096010000}"/>
    <cellStyle name="20% - Cor6 10 2" xfId="4564" xr:uid="{00000000-0005-0000-0000-000096010000}"/>
    <cellStyle name="20% - Cor6 10 2 2" xfId="8964" xr:uid="{00000000-0005-0000-0000-000096010000}"/>
    <cellStyle name="20% - Cor6 10 2 2 2" xfId="17786" xr:uid="{00000000-0005-0000-0000-000096010000}"/>
    <cellStyle name="20% - Cor6 10 2 2 3" xfId="27164" xr:uid="{A1B12B7B-F2FD-4CCD-B5C4-15791B215BCB}"/>
    <cellStyle name="20% - Cor6 10 2 2 4" xfId="41120" xr:uid="{2AA51964-6F7A-420B-B9B2-CC476FC3399E}"/>
    <cellStyle name="20% - Cor6 10 2 3" xfId="13433" xr:uid="{00000000-0005-0000-0000-000096010000}"/>
    <cellStyle name="20% - Cor6 10 2 3 2" xfId="30246" xr:uid="{992DB9AC-CA4E-42B0-BE1A-3CAEBD8D7EED}"/>
    <cellStyle name="20% - Cor6 10 2 3 3" xfId="44120" xr:uid="{F216A601-02D0-4217-BF05-57CB6C789ADD}"/>
    <cellStyle name="20% - Cor6 10 2 4" xfId="32838" xr:uid="{45AE2300-1B8A-411A-880D-1BC63321C261}"/>
    <cellStyle name="20% - Cor6 10 2 4 2" xfId="46705" xr:uid="{3A1041AE-D50B-4445-A536-23D35433F9DF}"/>
    <cellStyle name="20% - Cor6 10 2 5" xfId="22906" xr:uid="{D878B534-7305-4F4F-B7EB-E3ABD57F0DBF}"/>
    <cellStyle name="20% - Cor6 10 2 6" xfId="36877" xr:uid="{9ECDF2F9-7E96-47C8-8D8A-53FEFB837119}"/>
    <cellStyle name="20% - Cor6 10 3" xfId="7075" xr:uid="{00000000-0005-0000-0000-000096010000}"/>
    <cellStyle name="20% - Cor6 10 3 2" xfId="15901" xr:uid="{00000000-0005-0000-0000-000096010000}"/>
    <cellStyle name="20% - Cor6 10 3 3" xfId="25327" xr:uid="{D929237B-D721-4B17-AD87-3039CA3FCD27}"/>
    <cellStyle name="20% - Cor6 10 3 4" xfId="39279" xr:uid="{7EE7630B-8723-4E01-A2D0-8B44252C9F45}"/>
    <cellStyle name="20% - Cor6 10 4" xfId="11541" xr:uid="{00000000-0005-0000-0000-000096010000}"/>
    <cellStyle name="20% - Cor6 10 4 2" xfId="29058" xr:uid="{3DDFCCC7-282C-47F5-B21A-5F30805CCB55}"/>
    <cellStyle name="20% - Cor6 10 4 3" xfId="42939" xr:uid="{F360FDF5-0320-4E46-9D37-0D548AA2B539}"/>
    <cellStyle name="20% - Cor6 10 5" xfId="31660" xr:uid="{99AFF1C3-4C52-4F94-BCA4-C37AB7C61FA6}"/>
    <cellStyle name="20% - Cor6 10 5 2" xfId="45527" xr:uid="{45457FD0-3CC4-4158-9449-C481529C88BC}"/>
    <cellStyle name="20% - Cor6 10 6" xfId="21008" xr:uid="{BB518DEC-74F8-4720-8331-C61BB28E552C}"/>
    <cellStyle name="20% - Cor6 10 7" xfId="35042" xr:uid="{BAFC1AA5-CC70-483C-8D98-9F7CADEC9DEC}"/>
    <cellStyle name="20% - Cor6 11" xfId="2511" xr:uid="{00000000-0005-0000-0000-000097010000}"/>
    <cellStyle name="20% - Cor6 11 2" xfId="4565" xr:uid="{00000000-0005-0000-0000-000097010000}"/>
    <cellStyle name="20% - Cor6 11 2 2" xfId="8965" xr:uid="{00000000-0005-0000-0000-000097010000}"/>
    <cellStyle name="20% - Cor6 11 2 2 2" xfId="17787" xr:uid="{00000000-0005-0000-0000-000097010000}"/>
    <cellStyle name="20% - Cor6 11 2 2 3" xfId="27165" xr:uid="{13521F2C-8ECB-4296-A7AB-042CC2ACFF7A}"/>
    <cellStyle name="20% - Cor6 11 2 2 4" xfId="41121" xr:uid="{6B0DA2AE-CB81-44FB-A9A2-3EAC8811EB25}"/>
    <cellStyle name="20% - Cor6 11 2 3" xfId="13434" xr:uid="{00000000-0005-0000-0000-000097010000}"/>
    <cellStyle name="20% - Cor6 11 2 3 2" xfId="30247" xr:uid="{373C9407-34E7-435A-B7D4-7B5B60C6D8B0}"/>
    <cellStyle name="20% - Cor6 11 2 3 3" xfId="44121" xr:uid="{16BFE0A9-C2BC-403C-B3DF-54DA11540BA2}"/>
    <cellStyle name="20% - Cor6 11 2 4" xfId="32839" xr:uid="{52C9BE6F-A700-4A36-9B25-522668B82D6E}"/>
    <cellStyle name="20% - Cor6 11 2 4 2" xfId="46706" xr:uid="{812952CD-4401-4BE0-8469-9A36AAA1FFD2}"/>
    <cellStyle name="20% - Cor6 11 2 5" xfId="22907" xr:uid="{7BF8932F-5A11-4E0F-AE9B-0E39C05F5D80}"/>
    <cellStyle name="20% - Cor6 11 2 6" xfId="36878" xr:uid="{A14269E1-F319-45C4-870D-37EC26D8F7E7}"/>
    <cellStyle name="20% - Cor6 11 3" xfId="7076" xr:uid="{00000000-0005-0000-0000-000097010000}"/>
    <cellStyle name="20% - Cor6 11 3 2" xfId="15902" xr:uid="{00000000-0005-0000-0000-000097010000}"/>
    <cellStyle name="20% - Cor6 11 3 3" xfId="25328" xr:uid="{D7AEBC1C-411F-4B3B-B8F9-A17BA243CC5D}"/>
    <cellStyle name="20% - Cor6 11 3 4" xfId="39280" xr:uid="{8F2D7603-1FB5-435C-AD21-8770E771E48C}"/>
    <cellStyle name="20% - Cor6 11 4" xfId="11542" xr:uid="{00000000-0005-0000-0000-000097010000}"/>
    <cellStyle name="20% - Cor6 11 4 2" xfId="29059" xr:uid="{C639AE5A-7593-4FEC-899C-11FA9E68D20B}"/>
    <cellStyle name="20% - Cor6 11 4 3" xfId="42940" xr:uid="{5163E64A-49A1-43B9-AC74-249B37FAC11B}"/>
    <cellStyle name="20% - Cor6 11 5" xfId="31661" xr:uid="{BC7971A4-5B18-4411-8ADE-7CB2022BF200}"/>
    <cellStyle name="20% - Cor6 11 5 2" xfId="45528" xr:uid="{D22B094B-7B59-4BE7-9C3C-9497606DE48F}"/>
    <cellStyle name="20% - Cor6 11 6" xfId="21009" xr:uid="{5FE7B922-1EC4-46E4-BB7E-4974FA734ECF}"/>
    <cellStyle name="20% - Cor6 11 7" xfId="35043" xr:uid="{62BC9AE9-29E9-4574-830E-6561D4A9EB15}"/>
    <cellStyle name="20% - Cor6 12" xfId="2512" xr:uid="{00000000-0005-0000-0000-000098010000}"/>
    <cellStyle name="20% - Cor6 12 2" xfId="4566" xr:uid="{00000000-0005-0000-0000-000098010000}"/>
    <cellStyle name="20% - Cor6 12 2 2" xfId="8966" xr:uid="{00000000-0005-0000-0000-000098010000}"/>
    <cellStyle name="20% - Cor6 12 2 2 2" xfId="17788" xr:uid="{00000000-0005-0000-0000-000098010000}"/>
    <cellStyle name="20% - Cor6 12 2 2 3" xfId="27166" xr:uid="{E0306C38-2FC9-43B3-AD96-2065E8FCB922}"/>
    <cellStyle name="20% - Cor6 12 2 2 4" xfId="41122" xr:uid="{2D04C81C-DA8E-476C-AAFC-68D3C00C9248}"/>
    <cellStyle name="20% - Cor6 12 2 3" xfId="13435" xr:uid="{00000000-0005-0000-0000-000098010000}"/>
    <cellStyle name="20% - Cor6 12 2 3 2" xfId="30248" xr:uid="{5DDE8131-C356-47F7-9067-B65C037A510E}"/>
    <cellStyle name="20% - Cor6 12 2 3 3" xfId="44122" xr:uid="{D03B48E4-7B78-42A2-914C-B1F942C40131}"/>
    <cellStyle name="20% - Cor6 12 2 4" xfId="32840" xr:uid="{BA8E38CA-F8C6-4178-95B0-68BDC75378BA}"/>
    <cellStyle name="20% - Cor6 12 2 4 2" xfId="46707" xr:uid="{41D2C5C9-0A88-478E-8ECA-B422E3BEFD2B}"/>
    <cellStyle name="20% - Cor6 12 2 5" xfId="22908" xr:uid="{54F3D07F-8E93-4D51-A87B-03C2C79F12EB}"/>
    <cellStyle name="20% - Cor6 12 2 6" xfId="36879" xr:uid="{503C1AD5-81E0-4753-8D8F-64DCEB9A0E51}"/>
    <cellStyle name="20% - Cor6 12 3" xfId="7077" xr:uid="{00000000-0005-0000-0000-000098010000}"/>
    <cellStyle name="20% - Cor6 12 3 2" xfId="15903" xr:uid="{00000000-0005-0000-0000-000098010000}"/>
    <cellStyle name="20% - Cor6 12 3 3" xfId="25329" xr:uid="{264013EC-259E-4530-A18F-CE813954CC28}"/>
    <cellStyle name="20% - Cor6 12 3 4" xfId="39281" xr:uid="{6E16C8CF-41BD-4167-B516-C07E26D58F2E}"/>
    <cellStyle name="20% - Cor6 12 4" xfId="11543" xr:uid="{00000000-0005-0000-0000-000098010000}"/>
    <cellStyle name="20% - Cor6 12 4 2" xfId="29060" xr:uid="{770F518C-4150-4680-B836-1AA59C6CC6A5}"/>
    <cellStyle name="20% - Cor6 12 4 3" xfId="42941" xr:uid="{0932CAAC-D93B-4F92-AD2D-A25E13326518}"/>
    <cellStyle name="20% - Cor6 12 5" xfId="31662" xr:uid="{43E62550-CA1C-461B-8EC1-091502FF4220}"/>
    <cellStyle name="20% - Cor6 12 5 2" xfId="45529" xr:uid="{905475AB-CFA6-42FA-8AA0-8AED4FE374DE}"/>
    <cellStyle name="20% - Cor6 12 6" xfId="21010" xr:uid="{9A9BCDB8-5FF5-4D52-8FA9-2B7DFFC2B930}"/>
    <cellStyle name="20% - Cor6 12 7" xfId="35044" xr:uid="{2A2A30A7-E764-4D85-BC6E-FAE8AF6E7CFA}"/>
    <cellStyle name="20% - Cor6 13" xfId="2513" xr:uid="{00000000-0005-0000-0000-000099010000}"/>
    <cellStyle name="20% - Cor6 13 2" xfId="4567" xr:uid="{00000000-0005-0000-0000-000099010000}"/>
    <cellStyle name="20% - Cor6 13 2 2" xfId="8967" xr:uid="{00000000-0005-0000-0000-000099010000}"/>
    <cellStyle name="20% - Cor6 13 2 2 2" xfId="17789" xr:uid="{00000000-0005-0000-0000-000099010000}"/>
    <cellStyle name="20% - Cor6 13 2 2 3" xfId="27167" xr:uid="{16C01101-AD24-439E-9381-E3BE7F196C89}"/>
    <cellStyle name="20% - Cor6 13 2 2 4" xfId="41123" xr:uid="{449EDD2A-7121-4518-BF9C-8F32A464BA33}"/>
    <cellStyle name="20% - Cor6 13 2 3" xfId="13436" xr:uid="{00000000-0005-0000-0000-000099010000}"/>
    <cellStyle name="20% - Cor6 13 2 3 2" xfId="30249" xr:uid="{E29BEC2B-92D8-4484-9158-66B09488D806}"/>
    <cellStyle name="20% - Cor6 13 2 3 3" xfId="44123" xr:uid="{F3096C18-3C8F-47B6-BCAF-6792EAEA3C3D}"/>
    <cellStyle name="20% - Cor6 13 2 4" xfId="32841" xr:uid="{787C72B4-375C-4101-BD36-A399327DDD93}"/>
    <cellStyle name="20% - Cor6 13 2 4 2" xfId="46708" xr:uid="{8AB6F32B-07E6-47BC-A461-4750194D5825}"/>
    <cellStyle name="20% - Cor6 13 2 5" xfId="22909" xr:uid="{9A7F368E-7B52-419E-82A8-1E3A1858B82A}"/>
    <cellStyle name="20% - Cor6 13 2 6" xfId="36880" xr:uid="{23A5B829-AC6C-416A-A99F-ED59537094BC}"/>
    <cellStyle name="20% - Cor6 13 3" xfId="7078" xr:uid="{00000000-0005-0000-0000-000099010000}"/>
    <cellStyle name="20% - Cor6 13 3 2" xfId="15904" xr:uid="{00000000-0005-0000-0000-000099010000}"/>
    <cellStyle name="20% - Cor6 13 3 3" xfId="25330" xr:uid="{9E5BF3B7-1885-4D11-8A00-5945C34545BF}"/>
    <cellStyle name="20% - Cor6 13 3 4" xfId="39282" xr:uid="{3CFB80C7-41C4-4024-B12B-F90DAC3E4DA9}"/>
    <cellStyle name="20% - Cor6 13 4" xfId="11544" xr:uid="{00000000-0005-0000-0000-000099010000}"/>
    <cellStyle name="20% - Cor6 13 4 2" xfId="29061" xr:uid="{6E91FD58-0A12-4701-B400-31D346E6422E}"/>
    <cellStyle name="20% - Cor6 13 4 3" xfId="42942" xr:uid="{47339EED-8E29-4083-BEA1-C77FAAB8642F}"/>
    <cellStyle name="20% - Cor6 13 5" xfId="31663" xr:uid="{FD493B7A-5A7F-4CCF-A8CD-1BE9F1431C86}"/>
    <cellStyle name="20% - Cor6 13 5 2" xfId="45530" xr:uid="{256D6A71-B942-489D-8751-1041B2852ED7}"/>
    <cellStyle name="20% - Cor6 13 6" xfId="21011" xr:uid="{E592CE52-DE70-4EB9-A69A-660F644A574C}"/>
    <cellStyle name="20% - Cor6 13 7" xfId="35045" xr:uid="{1EC159C7-1956-4B3F-81D6-64ECB120B184}"/>
    <cellStyle name="20% - Cor6 14" xfId="2514" xr:uid="{00000000-0005-0000-0000-00009A010000}"/>
    <cellStyle name="20% - Cor6 14 2" xfId="4568" xr:uid="{00000000-0005-0000-0000-00009A010000}"/>
    <cellStyle name="20% - Cor6 14 2 2" xfId="8968" xr:uid="{00000000-0005-0000-0000-00009A010000}"/>
    <cellStyle name="20% - Cor6 14 2 2 2" xfId="17790" xr:uid="{00000000-0005-0000-0000-00009A010000}"/>
    <cellStyle name="20% - Cor6 14 2 2 3" xfId="27168" xr:uid="{CE94F640-CDF6-4B3A-AA8D-7AE78F6A5856}"/>
    <cellStyle name="20% - Cor6 14 2 2 4" xfId="41124" xr:uid="{B9EA3666-32CD-4E19-A888-763D466146D7}"/>
    <cellStyle name="20% - Cor6 14 2 3" xfId="13437" xr:uid="{00000000-0005-0000-0000-00009A010000}"/>
    <cellStyle name="20% - Cor6 14 2 3 2" xfId="30250" xr:uid="{87D6EA9C-F19B-4D29-BB28-B4F703D897AE}"/>
    <cellStyle name="20% - Cor6 14 2 3 3" xfId="44124" xr:uid="{2E78385A-49AD-46B0-92D9-88F0F443503F}"/>
    <cellStyle name="20% - Cor6 14 2 4" xfId="32842" xr:uid="{36D71256-B4B2-4701-ACCA-DC2D12A93594}"/>
    <cellStyle name="20% - Cor6 14 2 4 2" xfId="46709" xr:uid="{0B2B6D8A-EB17-426A-9AEA-1A0404044F59}"/>
    <cellStyle name="20% - Cor6 14 2 5" xfId="22910" xr:uid="{6EA1B1CC-ABDA-4065-A89A-4A8D3F95CB91}"/>
    <cellStyle name="20% - Cor6 14 2 6" xfId="36881" xr:uid="{7E94BAF8-817E-44C4-994A-7D4D2C1FD3A9}"/>
    <cellStyle name="20% - Cor6 14 3" xfId="7079" xr:uid="{00000000-0005-0000-0000-00009A010000}"/>
    <cellStyle name="20% - Cor6 14 3 2" xfId="15905" xr:uid="{00000000-0005-0000-0000-00009A010000}"/>
    <cellStyle name="20% - Cor6 14 3 3" xfId="25331" xr:uid="{704172ED-997F-4BB8-A64B-F6F61E125981}"/>
    <cellStyle name="20% - Cor6 14 3 4" xfId="39283" xr:uid="{4F936558-4E27-45CA-AB42-F6F2C93614DE}"/>
    <cellStyle name="20% - Cor6 14 4" xfId="11545" xr:uid="{00000000-0005-0000-0000-00009A010000}"/>
    <cellStyle name="20% - Cor6 14 4 2" xfId="29062" xr:uid="{407E6A72-DE29-4B03-970F-EE6A11314F86}"/>
    <cellStyle name="20% - Cor6 14 4 3" xfId="42943" xr:uid="{A27F48A0-73E5-40E4-B34C-630501A6A9D4}"/>
    <cellStyle name="20% - Cor6 14 5" xfId="31664" xr:uid="{B7F9A83B-CF37-401D-959D-0EF9D7FF6FD3}"/>
    <cellStyle name="20% - Cor6 14 5 2" xfId="45531" xr:uid="{DE70CB90-48D7-4C9D-87F0-524B096F443A}"/>
    <cellStyle name="20% - Cor6 14 6" xfId="21012" xr:uid="{FDEAF14E-08AA-4D21-909A-4557D9508AF7}"/>
    <cellStyle name="20% - Cor6 14 7" xfId="35046" xr:uid="{C13F2F2A-2E3E-42BA-BB92-D17E198FB571}"/>
    <cellStyle name="20% - Cor6 15" xfId="2515" xr:uid="{00000000-0005-0000-0000-00009B010000}"/>
    <cellStyle name="20% - Cor6 15 2" xfId="4569" xr:uid="{00000000-0005-0000-0000-00009B010000}"/>
    <cellStyle name="20% - Cor6 15 2 2" xfId="8969" xr:uid="{00000000-0005-0000-0000-00009B010000}"/>
    <cellStyle name="20% - Cor6 15 2 2 2" xfId="17791" xr:uid="{00000000-0005-0000-0000-00009B010000}"/>
    <cellStyle name="20% - Cor6 15 2 2 3" xfId="27169" xr:uid="{84F69A5F-BC59-4315-BCEA-16BA4FF2AD1A}"/>
    <cellStyle name="20% - Cor6 15 2 2 4" xfId="41125" xr:uid="{6DBAED8A-47F4-442F-8A5F-5C53FC5EB72E}"/>
    <cellStyle name="20% - Cor6 15 2 3" xfId="13438" xr:uid="{00000000-0005-0000-0000-00009B010000}"/>
    <cellStyle name="20% - Cor6 15 2 3 2" xfId="30251" xr:uid="{7B81DFF1-F204-4682-A72D-5F4462BEBFC8}"/>
    <cellStyle name="20% - Cor6 15 2 3 3" xfId="44125" xr:uid="{B624B7CE-734E-4D8F-8169-563C8BB43486}"/>
    <cellStyle name="20% - Cor6 15 2 4" xfId="32843" xr:uid="{85E8F765-BDC7-4A7F-B3AB-77DB220ADDFF}"/>
    <cellStyle name="20% - Cor6 15 2 4 2" xfId="46710" xr:uid="{E2BF86D7-F39F-4D63-A03A-CEC65CD694E2}"/>
    <cellStyle name="20% - Cor6 15 2 5" xfId="22911" xr:uid="{9C7D9B8A-C04B-4F82-8D5B-40BB04975DE8}"/>
    <cellStyle name="20% - Cor6 15 2 6" xfId="36882" xr:uid="{C0206CA5-B75B-4AA2-BCE0-2B95011FEC58}"/>
    <cellStyle name="20% - Cor6 15 3" xfId="7080" xr:uid="{00000000-0005-0000-0000-00009B010000}"/>
    <cellStyle name="20% - Cor6 15 3 2" xfId="15906" xr:uid="{00000000-0005-0000-0000-00009B010000}"/>
    <cellStyle name="20% - Cor6 15 3 3" xfId="25332" xr:uid="{F71D2CD3-83BF-47C4-A21E-51E6C8847A62}"/>
    <cellStyle name="20% - Cor6 15 3 4" xfId="39284" xr:uid="{A28C96A7-0592-49A7-9C0D-14319AE225A8}"/>
    <cellStyle name="20% - Cor6 15 4" xfId="11546" xr:uid="{00000000-0005-0000-0000-00009B010000}"/>
    <cellStyle name="20% - Cor6 15 4 2" xfId="29063" xr:uid="{768697FF-6C10-42F7-ABAF-5998C5BA8C30}"/>
    <cellStyle name="20% - Cor6 15 4 3" xfId="42944" xr:uid="{08D99A5B-1AB3-4A42-BE44-25BC40A3B5FE}"/>
    <cellStyle name="20% - Cor6 15 5" xfId="31665" xr:uid="{6F948AF5-0D65-42B1-8288-6AFD68130653}"/>
    <cellStyle name="20% - Cor6 15 5 2" xfId="45532" xr:uid="{ACE27654-9359-4755-BBE4-E6A40B03EE72}"/>
    <cellStyle name="20% - Cor6 15 6" xfId="21013" xr:uid="{B6FC0C92-CAD4-4D93-9A80-4B62F2A5EE70}"/>
    <cellStyle name="20% - Cor6 15 7" xfId="35047" xr:uid="{E5C427A4-FC05-4F94-B1E7-811E3D3F60FF}"/>
    <cellStyle name="20% - Cor6 16" xfId="2516" xr:uid="{00000000-0005-0000-0000-00009C010000}"/>
    <cellStyle name="20% - Cor6 16 2" xfId="4570" xr:uid="{00000000-0005-0000-0000-00009C010000}"/>
    <cellStyle name="20% - Cor6 16 2 2" xfId="8970" xr:uid="{00000000-0005-0000-0000-00009C010000}"/>
    <cellStyle name="20% - Cor6 16 2 2 2" xfId="17792" xr:uid="{00000000-0005-0000-0000-00009C010000}"/>
    <cellStyle name="20% - Cor6 16 2 2 3" xfId="27170" xr:uid="{9BDC57FB-96F7-4A42-AB8B-3D153FBC1811}"/>
    <cellStyle name="20% - Cor6 16 2 2 4" xfId="41126" xr:uid="{470A5E08-EFEC-4D9B-95BE-CB3DAB329A96}"/>
    <cellStyle name="20% - Cor6 16 2 3" xfId="13439" xr:uid="{00000000-0005-0000-0000-00009C010000}"/>
    <cellStyle name="20% - Cor6 16 2 3 2" xfId="30252" xr:uid="{5A8EDDD7-7184-49F9-B538-6A1581849CA3}"/>
    <cellStyle name="20% - Cor6 16 2 3 3" xfId="44126" xr:uid="{C38A57D3-DD13-4D29-B767-FF78A41F0C78}"/>
    <cellStyle name="20% - Cor6 16 2 4" xfId="32844" xr:uid="{F0405414-D1F6-4DA7-8F7F-820378392333}"/>
    <cellStyle name="20% - Cor6 16 2 4 2" xfId="46711" xr:uid="{649FC370-AED2-4C07-BAD9-D437E562CC12}"/>
    <cellStyle name="20% - Cor6 16 2 5" xfId="22912" xr:uid="{33995C6B-C809-4AC5-B8F1-9674C362A686}"/>
    <cellStyle name="20% - Cor6 16 2 6" xfId="36883" xr:uid="{4E11664F-7098-4368-BAA4-01B977AB3A1C}"/>
    <cellStyle name="20% - Cor6 16 3" xfId="7081" xr:uid="{00000000-0005-0000-0000-00009C010000}"/>
    <cellStyle name="20% - Cor6 16 3 2" xfId="15907" xr:uid="{00000000-0005-0000-0000-00009C010000}"/>
    <cellStyle name="20% - Cor6 16 3 3" xfId="25333" xr:uid="{127969CB-A443-42A2-B297-5F093A3E2EF9}"/>
    <cellStyle name="20% - Cor6 16 3 4" xfId="39285" xr:uid="{5BFA8564-350E-44CF-94F2-FC24F21DCA2A}"/>
    <cellStyle name="20% - Cor6 16 4" xfId="11547" xr:uid="{00000000-0005-0000-0000-00009C010000}"/>
    <cellStyle name="20% - Cor6 16 4 2" xfId="29064" xr:uid="{7FB21B0B-D48B-42A2-8919-A5B5672DB45B}"/>
    <cellStyle name="20% - Cor6 16 4 3" xfId="42945" xr:uid="{5394DCEF-AD43-4736-AC57-96E7EF0A95ED}"/>
    <cellStyle name="20% - Cor6 16 5" xfId="31666" xr:uid="{F6210BE9-F6A6-4D24-8C0E-3091EDD896B3}"/>
    <cellStyle name="20% - Cor6 16 5 2" xfId="45533" xr:uid="{9592AFBA-31F9-4143-B3FF-6EC3EC087FAF}"/>
    <cellStyle name="20% - Cor6 16 6" xfId="21014" xr:uid="{60FE1191-A877-4A74-81DB-A86E59A51AA9}"/>
    <cellStyle name="20% - Cor6 16 7" xfId="35048" xr:uid="{ECC0CD3A-BB6B-41D7-9827-0F0B61311D45}"/>
    <cellStyle name="20% - Cor6 17" xfId="2517" xr:uid="{00000000-0005-0000-0000-00009D010000}"/>
    <cellStyle name="20% - Cor6 17 2" xfId="4571" xr:uid="{00000000-0005-0000-0000-00009D010000}"/>
    <cellStyle name="20% - Cor6 17 2 2" xfId="8971" xr:uid="{00000000-0005-0000-0000-00009D010000}"/>
    <cellStyle name="20% - Cor6 17 2 2 2" xfId="17793" xr:uid="{00000000-0005-0000-0000-00009D010000}"/>
    <cellStyle name="20% - Cor6 17 2 2 3" xfId="27171" xr:uid="{B23BD9A2-E920-4EB0-91F0-B57532C6D34B}"/>
    <cellStyle name="20% - Cor6 17 2 2 4" xfId="41127" xr:uid="{6331CD35-2086-40D6-8F12-4DF7E4599719}"/>
    <cellStyle name="20% - Cor6 17 2 3" xfId="13440" xr:uid="{00000000-0005-0000-0000-00009D010000}"/>
    <cellStyle name="20% - Cor6 17 2 3 2" xfId="30253" xr:uid="{67CCE2B3-A6D6-4A17-954D-660BDCEC9300}"/>
    <cellStyle name="20% - Cor6 17 2 3 3" xfId="44127" xr:uid="{CAC2D610-9B2F-473A-9FE4-A91BD04FB467}"/>
    <cellStyle name="20% - Cor6 17 2 4" xfId="32845" xr:uid="{0557ACAC-B95D-4C0D-921D-BFDB11780E1C}"/>
    <cellStyle name="20% - Cor6 17 2 4 2" xfId="46712" xr:uid="{72747CDD-E7DA-4E9C-983D-FFCBA13175EA}"/>
    <cellStyle name="20% - Cor6 17 2 5" xfId="22913" xr:uid="{AA2D7436-2037-4B0C-A880-983F30F39C80}"/>
    <cellStyle name="20% - Cor6 17 2 6" xfId="36884" xr:uid="{C653F55F-DF33-4FD9-BAEA-1461D92069FD}"/>
    <cellStyle name="20% - Cor6 17 3" xfId="7082" xr:uid="{00000000-0005-0000-0000-00009D010000}"/>
    <cellStyle name="20% - Cor6 17 3 2" xfId="15908" xr:uid="{00000000-0005-0000-0000-00009D010000}"/>
    <cellStyle name="20% - Cor6 17 3 3" xfId="25334" xr:uid="{255DE8BA-4F3A-48EA-B7EF-0803EDB429E0}"/>
    <cellStyle name="20% - Cor6 17 3 4" xfId="39286" xr:uid="{A2A2ED58-4BB0-4274-ABBF-D46ED55BBDAB}"/>
    <cellStyle name="20% - Cor6 17 4" xfId="11548" xr:uid="{00000000-0005-0000-0000-00009D010000}"/>
    <cellStyle name="20% - Cor6 17 4 2" xfId="29065" xr:uid="{4CD82360-6348-45AF-8FF8-718D86BA532B}"/>
    <cellStyle name="20% - Cor6 17 4 3" xfId="42946" xr:uid="{610D76CD-43F7-4403-9846-45F932AA4581}"/>
    <cellStyle name="20% - Cor6 17 5" xfId="31667" xr:uid="{E081FD58-CE99-4186-8998-5B02EC21FA8C}"/>
    <cellStyle name="20% - Cor6 17 5 2" xfId="45534" xr:uid="{DB2B04D6-E306-42FB-A496-A8D69C976D40}"/>
    <cellStyle name="20% - Cor6 17 6" xfId="21015" xr:uid="{BB413574-AB70-4209-B852-267C43F9F9B7}"/>
    <cellStyle name="20% - Cor6 17 7" xfId="35049" xr:uid="{39413980-6F93-468F-88F7-6F5F5CF016BA}"/>
    <cellStyle name="20% - Cor6 18" xfId="2518" xr:uid="{00000000-0005-0000-0000-00009E010000}"/>
    <cellStyle name="20% - Cor6 18 2" xfId="4572" xr:uid="{00000000-0005-0000-0000-00009E010000}"/>
    <cellStyle name="20% - Cor6 18 2 2" xfId="8972" xr:uid="{00000000-0005-0000-0000-00009E010000}"/>
    <cellStyle name="20% - Cor6 18 2 2 2" xfId="17794" xr:uid="{00000000-0005-0000-0000-00009E010000}"/>
    <cellStyle name="20% - Cor6 18 2 2 3" xfId="27172" xr:uid="{A40C055D-BFD5-48B4-8DF6-15AEDFECF667}"/>
    <cellStyle name="20% - Cor6 18 2 2 4" xfId="41128" xr:uid="{CFA97766-7DEB-4054-84EF-D29299303533}"/>
    <cellStyle name="20% - Cor6 18 2 3" xfId="13441" xr:uid="{00000000-0005-0000-0000-00009E010000}"/>
    <cellStyle name="20% - Cor6 18 2 3 2" xfId="30254" xr:uid="{FFC49E31-D9BD-4059-8303-86AFB77F4132}"/>
    <cellStyle name="20% - Cor6 18 2 3 3" xfId="44128" xr:uid="{740D6298-555B-4FC9-9309-15E2A076A429}"/>
    <cellStyle name="20% - Cor6 18 2 4" xfId="32846" xr:uid="{417F45C5-0E78-435F-B499-F1F59A0AAC50}"/>
    <cellStyle name="20% - Cor6 18 2 4 2" xfId="46713" xr:uid="{FA4EC394-55B3-4020-9347-EAD7F820A1EF}"/>
    <cellStyle name="20% - Cor6 18 2 5" xfId="22914" xr:uid="{0B76B09F-3C0A-4DFC-A321-DC623E2325AB}"/>
    <cellStyle name="20% - Cor6 18 2 6" xfId="36885" xr:uid="{578642CF-2A78-448E-9233-C1F2B72DBA79}"/>
    <cellStyle name="20% - Cor6 18 3" xfId="7083" xr:uid="{00000000-0005-0000-0000-00009E010000}"/>
    <cellStyle name="20% - Cor6 18 3 2" xfId="15909" xr:uid="{00000000-0005-0000-0000-00009E010000}"/>
    <cellStyle name="20% - Cor6 18 3 3" xfId="25335" xr:uid="{4CE3C143-303C-4131-ADA2-46CBD62DC08D}"/>
    <cellStyle name="20% - Cor6 18 3 4" xfId="39287" xr:uid="{433B7332-0926-48B8-A274-5C6CB54BEF71}"/>
    <cellStyle name="20% - Cor6 18 4" xfId="11549" xr:uid="{00000000-0005-0000-0000-00009E010000}"/>
    <cellStyle name="20% - Cor6 18 4 2" xfId="29066" xr:uid="{3A0CC433-8798-470E-9014-082F51C53605}"/>
    <cellStyle name="20% - Cor6 18 4 3" xfId="42947" xr:uid="{C3A5F3E2-902A-4054-B714-E06F4B2CD270}"/>
    <cellStyle name="20% - Cor6 18 5" xfId="31668" xr:uid="{E532A714-ECCA-4270-A3D2-D896B6D8F7AB}"/>
    <cellStyle name="20% - Cor6 18 5 2" xfId="45535" xr:uid="{C664C324-9083-43BE-A30E-45957E5547C0}"/>
    <cellStyle name="20% - Cor6 18 6" xfId="21016" xr:uid="{5946C458-F0F2-4BFF-9CC5-097FF2488AC9}"/>
    <cellStyle name="20% - Cor6 18 7" xfId="35050" xr:uid="{51FA9698-4FBD-43CD-96D2-E036096B3078}"/>
    <cellStyle name="20% - Cor6 19" xfId="2519" xr:uid="{00000000-0005-0000-0000-00009F010000}"/>
    <cellStyle name="20% - Cor6 2" xfId="140" xr:uid="{00000000-0005-0000-0000-000048000000}"/>
    <cellStyle name="20% - Cor6 2 10" xfId="33858" xr:uid="{4BC280CA-1646-4987-B809-115DED7D9E51}"/>
    <cellStyle name="20% - Cor6 2 2" xfId="148" xr:uid="{00000000-0005-0000-0000-000049000000}"/>
    <cellStyle name="20% - Cor6 2 2 2" xfId="2521" xr:uid="{00000000-0005-0000-0000-0000A1010000}"/>
    <cellStyle name="20% - Cor6 2 2 2 2" xfId="4574" xr:uid="{00000000-0005-0000-0000-0000A1010000}"/>
    <cellStyle name="20% - Cor6 2 2 2 2 2" xfId="8974" xr:uid="{00000000-0005-0000-0000-0000A1010000}"/>
    <cellStyle name="20% - Cor6 2 2 2 2 2 2" xfId="17796" xr:uid="{00000000-0005-0000-0000-0000A1010000}"/>
    <cellStyle name="20% - Cor6 2 2 2 2 2 3" xfId="27174" xr:uid="{BFAAFDB0-9E28-497D-9C46-5D74495EBE27}"/>
    <cellStyle name="20% - Cor6 2 2 2 2 2 4" xfId="41130" xr:uid="{BA8C794A-B2E1-4C1F-8F81-AA66519F2605}"/>
    <cellStyle name="20% - Cor6 2 2 2 2 3" xfId="13443" xr:uid="{00000000-0005-0000-0000-0000A1010000}"/>
    <cellStyle name="20% - Cor6 2 2 2 2 4" xfId="22916" xr:uid="{5AFD0239-1F05-408A-AC88-67A5D44746FD}"/>
    <cellStyle name="20% - Cor6 2 2 2 2 5" xfId="36887" xr:uid="{BB96CC91-2D26-494A-BD33-E8BDE67FB15B}"/>
    <cellStyle name="20% - Cor6 2 2 2 3" xfId="7085" xr:uid="{00000000-0005-0000-0000-0000A1010000}"/>
    <cellStyle name="20% - Cor6 2 2 2 3 2" xfId="15911" xr:uid="{00000000-0005-0000-0000-0000A1010000}"/>
    <cellStyle name="20% - Cor6 2 2 2 3 3" xfId="25337" xr:uid="{6A4A1FA4-996A-46DE-B432-5746FCE20E91}"/>
    <cellStyle name="20% - Cor6 2 2 2 3 4" xfId="39289" xr:uid="{F2601854-A1FF-4C9B-A173-487972CCC2C0}"/>
    <cellStyle name="20% - Cor6 2 2 2 4" xfId="11552" xr:uid="{00000000-0005-0000-0000-0000A1010000}"/>
    <cellStyle name="20% - Cor6 2 2 2 4 2" xfId="29068" xr:uid="{0946405E-5CA7-4562-9EAB-EE5533A1403B}"/>
    <cellStyle name="20% - Cor6 2 2 2 4 3" xfId="42949" xr:uid="{6C3A691E-327E-41EB-B65C-46D5DDFCBC5C}"/>
    <cellStyle name="20% - Cor6 2 2 2 5" xfId="31670" xr:uid="{DB4D8109-4B0A-45A7-8833-9C22D7821D22}"/>
    <cellStyle name="20% - Cor6 2 2 2 5 2" xfId="45537" xr:uid="{EA295B9B-85AB-4DCF-A723-AF41C5181665}"/>
    <cellStyle name="20% - Cor6 2 2 2 6" xfId="21018" xr:uid="{45ECB4E5-6545-4B5E-A3F1-D179EE9ABD21}"/>
    <cellStyle name="20% - Cor6 2 2 2 7" xfId="35052" xr:uid="{618A58A5-81FA-4757-96E3-52A77DE00893}"/>
    <cellStyle name="20% - Cor6 2 2 3" xfId="1735" xr:uid="{00000000-0005-0000-0000-000022000000}"/>
    <cellStyle name="20% - Cor6 2 2 3 2" xfId="6537" xr:uid="{00000000-0005-0000-0000-000022000000}"/>
    <cellStyle name="20% - Cor6 2 2 3 2 2" xfId="15368" xr:uid="{00000000-0005-0000-0000-000022000000}"/>
    <cellStyle name="20% - Cor6 2 2 3 2 3" xfId="24803" xr:uid="{9BF9B6ED-0A79-4783-96FF-48BD62309D60}"/>
    <cellStyle name="20% - Cor6 2 2 3 2 4" xfId="38757" xr:uid="{B8F1BFEC-9001-4CF0-B82B-E142C457F232}"/>
    <cellStyle name="20% - Cor6 2 2 3 3" xfId="10982" xr:uid="{00000000-0005-0000-0000-000022000000}"/>
    <cellStyle name="20% - Cor6 2 2 3 3 2" xfId="30256" xr:uid="{441B4030-2F35-4A58-89D6-45205E1E2718}"/>
    <cellStyle name="20% - Cor6 2 2 3 3 3" xfId="44130" xr:uid="{17342BC1-0275-4B0B-9F9A-098D8409494A}"/>
    <cellStyle name="20% - Cor6 2 2 3 4" xfId="32848" xr:uid="{552D4494-C8C0-490B-9A3A-35E89D15D411}"/>
    <cellStyle name="20% - Cor6 2 2 3 4 2" xfId="46715" xr:uid="{D73E7533-E8F7-40F7-B5ED-CC87797AAB71}"/>
    <cellStyle name="20% - Cor6 2 2 3 5" xfId="20392" xr:uid="{13C47E1B-8E58-478F-8B68-08862947116C}"/>
    <cellStyle name="20% - Cor6 2 2 3 6" xfId="34521" xr:uid="{DA592924-66D4-4CF1-89B9-6277B2628EA4}"/>
    <cellStyle name="20% - Cor6 2 2 4" xfId="4021" xr:uid="{00000000-0005-0000-0000-000022000000}"/>
    <cellStyle name="20% - Cor6 2 2 4 2" xfId="8425" xr:uid="{00000000-0005-0000-0000-000022000000}"/>
    <cellStyle name="20% - Cor6 2 2 4 2 2" xfId="17247" xr:uid="{00000000-0005-0000-0000-000022000000}"/>
    <cellStyle name="20% - Cor6 2 2 4 2 3" xfId="26628" xr:uid="{875A9FC0-818C-4194-A015-0EA309F6A248}"/>
    <cellStyle name="20% - Cor6 2 2 4 2 4" xfId="40582" xr:uid="{11162028-170C-4757-8EE9-DB7105325336}"/>
    <cellStyle name="20% - Cor6 2 2 4 3" xfId="12896" xr:uid="{00000000-0005-0000-0000-000022000000}"/>
    <cellStyle name="20% - Cor6 2 2 4 4" xfId="22368" xr:uid="{2EDA3C9D-5839-418F-ACCA-5C88240FCF0B}"/>
    <cellStyle name="20% - Cor6 2 2 4 5" xfId="36341" xr:uid="{88D8D7B6-8732-401C-8BDD-D2C63AA56894}"/>
    <cellStyle name="20% - Cor6 2 2 5" xfId="28449" xr:uid="{F6431A7A-B163-4055-B3D8-C16108177713}"/>
    <cellStyle name="20% - Cor6 2 2 5 2" xfId="42419" xr:uid="{AA112923-4D92-4F11-B4E3-F36E06E5516B}"/>
    <cellStyle name="20% - Cor6 2 2 6" xfId="31142" xr:uid="{F649D3DD-D80B-487D-93AF-5D80DA13CE70}"/>
    <cellStyle name="20% - Cor6 2 2 6 2" xfId="44991" xr:uid="{E90E9679-1C6F-4C99-B079-C1652BC4D8BB}"/>
    <cellStyle name="20% - Cor6 2 3" xfId="2520" xr:uid="{00000000-0005-0000-0000-0000A0010000}"/>
    <cellStyle name="20% - Cor6 2 3 2" xfId="4573" xr:uid="{00000000-0005-0000-0000-0000A0010000}"/>
    <cellStyle name="20% - Cor6 2 3 2 2" xfId="8973" xr:uid="{00000000-0005-0000-0000-0000A0010000}"/>
    <cellStyle name="20% - Cor6 2 3 2 2 2" xfId="17795" xr:uid="{00000000-0005-0000-0000-0000A0010000}"/>
    <cellStyle name="20% - Cor6 2 3 2 2 3" xfId="27173" xr:uid="{3F357033-D6AD-46C4-92E2-ADAD64C903DD}"/>
    <cellStyle name="20% - Cor6 2 3 2 2 4" xfId="41129" xr:uid="{CF7005F3-2732-464C-9211-D40280B2E4A5}"/>
    <cellStyle name="20% - Cor6 2 3 2 3" xfId="13442" xr:uid="{00000000-0005-0000-0000-0000A0010000}"/>
    <cellStyle name="20% - Cor6 2 3 2 4" xfId="22915" xr:uid="{892914E9-140D-4CE8-A818-E9AE1D9A0131}"/>
    <cellStyle name="20% - Cor6 2 3 2 5" xfId="36886" xr:uid="{72522ADF-DB5B-436B-B8A2-92A77B57C400}"/>
    <cellStyle name="20% - Cor6 2 3 3" xfId="7084" xr:uid="{00000000-0005-0000-0000-0000A0010000}"/>
    <cellStyle name="20% - Cor6 2 3 3 2" xfId="15910" xr:uid="{00000000-0005-0000-0000-0000A0010000}"/>
    <cellStyle name="20% - Cor6 2 3 3 3" xfId="25336" xr:uid="{ADBE5742-BEE4-4BC9-B8D4-AA9427C0FD60}"/>
    <cellStyle name="20% - Cor6 2 3 3 4" xfId="39288" xr:uid="{478AE48A-2640-4C7D-8711-A2BD4208E211}"/>
    <cellStyle name="20% - Cor6 2 3 4" xfId="11551" xr:uid="{00000000-0005-0000-0000-0000A0010000}"/>
    <cellStyle name="20% - Cor6 2 3 4 2" xfId="29067" xr:uid="{87B7B02B-4022-4161-892C-C188FDF9FE9E}"/>
    <cellStyle name="20% - Cor6 2 3 4 3" xfId="42948" xr:uid="{307B009E-5800-4E28-AA42-EC8C1719E7A3}"/>
    <cellStyle name="20% - Cor6 2 3 5" xfId="31669" xr:uid="{CB4106E0-4D53-42F3-82BA-242FD512907B}"/>
    <cellStyle name="20% - Cor6 2 3 5 2" xfId="45536" xr:uid="{CC6B0426-FE89-4040-AF7D-DD991F9C5ED4}"/>
    <cellStyle name="20% - Cor6 2 3 6" xfId="21017" xr:uid="{90FEB27E-0BD5-4323-8E0A-EA5025E14C4E}"/>
    <cellStyle name="20% - Cor6 2 3 7" xfId="35051" xr:uid="{386E3331-089C-414E-8987-E6A8A6830970}"/>
    <cellStyle name="20% - Cor6 2 4" xfId="1641" xr:uid="{00000000-0005-0000-0000-000021000000}"/>
    <cellStyle name="20% - Cor6 2 4 2" xfId="6459" xr:uid="{00000000-0005-0000-0000-000021000000}"/>
    <cellStyle name="20% - Cor6 2 4 2 2" xfId="15290" xr:uid="{00000000-0005-0000-0000-000021000000}"/>
    <cellStyle name="20% - Cor6 2 4 2 3" xfId="24725" xr:uid="{B44DD931-22FA-4545-9E7D-69DDEFF16CD8}"/>
    <cellStyle name="20% - Cor6 2 4 2 4" xfId="38679" xr:uid="{490D1DC7-C787-4B95-8D7F-1A2A313EFEF0}"/>
    <cellStyle name="20% - Cor6 2 4 3" xfId="10900" xr:uid="{00000000-0005-0000-0000-000021000000}"/>
    <cellStyle name="20% - Cor6 2 4 3 2" xfId="30255" xr:uid="{38CF2030-5E76-49AC-A855-31120F4D8067}"/>
    <cellStyle name="20% - Cor6 2 4 3 3" xfId="44129" xr:uid="{0C7B3255-D8B3-403D-A3B3-398ACDEC4B64}"/>
    <cellStyle name="20% - Cor6 2 4 4" xfId="32847" xr:uid="{7291E9C3-92A3-4A8F-9367-AC7BE47CF56D}"/>
    <cellStyle name="20% - Cor6 2 4 4 2" xfId="46714" xr:uid="{DBB653A2-A2A5-4D50-8EF1-42BACC6666A0}"/>
    <cellStyle name="20% - Cor6 2 4 5" xfId="20314" xr:uid="{04544266-4A71-43D4-91B4-9D9ED84B49A8}"/>
    <cellStyle name="20% - Cor6 2 4 6" xfId="34443" xr:uid="{5EEC3177-424B-4C73-B166-29950735EEF4}"/>
    <cellStyle name="20% - Cor6 2 5" xfId="3940" xr:uid="{00000000-0005-0000-0000-000021000000}"/>
    <cellStyle name="20% - Cor6 2 5 2" xfId="8346" xr:uid="{00000000-0005-0000-0000-000021000000}"/>
    <cellStyle name="20% - Cor6 2 5 2 2" xfId="17168" xr:uid="{00000000-0005-0000-0000-000021000000}"/>
    <cellStyle name="20% - Cor6 2 5 2 3" xfId="26549" xr:uid="{9EBA0334-0954-4983-B88C-8D837DE38CBF}"/>
    <cellStyle name="20% - Cor6 2 5 2 4" xfId="40503" xr:uid="{DDD79C82-8B4D-4B6A-ACF4-85A42F1E6396}"/>
    <cellStyle name="20% - Cor6 2 5 3" xfId="12817" xr:uid="{00000000-0005-0000-0000-000021000000}"/>
    <cellStyle name="20% - Cor6 2 5 4" xfId="22289" xr:uid="{626FD494-5D29-497F-B657-463E7DC5F6BB}"/>
    <cellStyle name="20% - Cor6 2 5 5" xfId="36262" xr:uid="{89BD5B14-737B-4F99-A437-F6A2DA2180B7}"/>
    <cellStyle name="20% - Cor6 2 6" xfId="5835" xr:uid="{00000000-0005-0000-0000-000048000000}"/>
    <cellStyle name="20% - Cor6 2 6 2" xfId="14676" xr:uid="{00000000-0005-0000-0000-000048000000}"/>
    <cellStyle name="20% - Cor6 2 6 3" xfId="24149" xr:uid="{F72E9C62-CA6C-4F71-9206-C4A39BC93BDF}"/>
    <cellStyle name="20% - Cor6 2 6 4" xfId="38103" xr:uid="{A82DFF3A-FD7A-42BC-80F1-6B15AEAF0BC7}"/>
    <cellStyle name="20% - Cor6 2 7" xfId="10214" xr:uid="{00000000-0005-0000-0000-000048000000}"/>
    <cellStyle name="20% - Cor6 2 7 2" xfId="28371" xr:uid="{DE2D8C95-3554-4156-A02C-F478C8B582A3}"/>
    <cellStyle name="20% - Cor6 2 7 3" xfId="42341" xr:uid="{7BE2C46D-9A5B-4986-B691-05CC4C84C5EB}"/>
    <cellStyle name="20% - Cor6 2 8" xfId="31064" xr:uid="{E707AE3E-5331-4A34-985B-897156AFFE00}"/>
    <cellStyle name="20% - Cor6 2 8 2" xfId="44913" xr:uid="{FDF98A08-134B-464D-8B9C-7E1B05704B5D}"/>
    <cellStyle name="20% - Cor6 2 9" xfId="19683" xr:uid="{06237F3C-E6F8-4082-BF5E-988333E1497B}"/>
    <cellStyle name="20% - Cor6 20" xfId="2522" xr:uid="{00000000-0005-0000-0000-0000A2010000}"/>
    <cellStyle name="20% - Cor6 20 2" xfId="4575" xr:uid="{00000000-0005-0000-0000-0000A2010000}"/>
    <cellStyle name="20% - Cor6 20 2 2" xfId="8975" xr:uid="{00000000-0005-0000-0000-0000A2010000}"/>
    <cellStyle name="20% - Cor6 20 2 2 2" xfId="17797" xr:uid="{00000000-0005-0000-0000-0000A2010000}"/>
    <cellStyle name="20% - Cor6 20 2 2 3" xfId="27175" xr:uid="{1F566301-4A1C-4FFE-B334-112CA49379C9}"/>
    <cellStyle name="20% - Cor6 20 2 2 4" xfId="41131" xr:uid="{691AEA03-1F71-4E3A-9560-C8EC325CA88C}"/>
    <cellStyle name="20% - Cor6 20 2 3" xfId="13444" xr:uid="{00000000-0005-0000-0000-0000A2010000}"/>
    <cellStyle name="20% - Cor6 20 2 3 2" xfId="30257" xr:uid="{7E425672-223F-48E9-9175-AA86FDB4945A}"/>
    <cellStyle name="20% - Cor6 20 2 3 3" xfId="44131" xr:uid="{17DA81CC-5791-4312-B252-5D9B71B9D9A2}"/>
    <cellStyle name="20% - Cor6 20 2 4" xfId="32849" xr:uid="{41258F60-08D9-4916-B791-421B733124D4}"/>
    <cellStyle name="20% - Cor6 20 2 4 2" xfId="46716" xr:uid="{11740CDC-C4C7-42BE-8EB1-FE07777CDF28}"/>
    <cellStyle name="20% - Cor6 20 2 5" xfId="22917" xr:uid="{6EBDE84D-53C8-49F3-A2C0-1F9A55621C3A}"/>
    <cellStyle name="20% - Cor6 20 2 6" xfId="36888" xr:uid="{32209F0B-C6CA-4457-9862-44ACAD518AEC}"/>
    <cellStyle name="20% - Cor6 20 3" xfId="7086" xr:uid="{00000000-0005-0000-0000-0000A2010000}"/>
    <cellStyle name="20% - Cor6 20 3 2" xfId="15912" xr:uid="{00000000-0005-0000-0000-0000A2010000}"/>
    <cellStyle name="20% - Cor6 20 3 3" xfId="25338" xr:uid="{DD54E0B6-B438-4B22-A01F-F7126BE8E637}"/>
    <cellStyle name="20% - Cor6 20 3 4" xfId="39290" xr:uid="{AF95845A-7DD4-4D29-A471-11BC77ED9613}"/>
    <cellStyle name="20% - Cor6 20 4" xfId="11553" xr:uid="{00000000-0005-0000-0000-0000A2010000}"/>
    <cellStyle name="20% - Cor6 20 4 2" xfId="29069" xr:uid="{A4C7829F-E845-4087-B618-DA3C4C1C5E63}"/>
    <cellStyle name="20% - Cor6 20 4 3" xfId="42950" xr:uid="{3A56AFC6-8BC9-42B2-B4FD-B1DFCF904326}"/>
    <cellStyle name="20% - Cor6 20 5" xfId="31671" xr:uid="{4CF7DA98-3594-4780-B488-95F870632454}"/>
    <cellStyle name="20% - Cor6 20 5 2" xfId="45538" xr:uid="{4EA398A0-ADEC-4750-AEB5-F34C0D98B890}"/>
    <cellStyle name="20% - Cor6 20 6" xfId="21019" xr:uid="{0E83DF45-EC95-4109-AB93-0454B2A23063}"/>
    <cellStyle name="20% - Cor6 20 7" xfId="35053" xr:uid="{C95A29E3-B253-421A-B279-F2B98A2C8149}"/>
    <cellStyle name="20% - Cor6 21" xfId="2523" xr:uid="{00000000-0005-0000-0000-0000A3010000}"/>
    <cellStyle name="20% - Cor6 21 2" xfId="4576" xr:uid="{00000000-0005-0000-0000-0000A3010000}"/>
    <cellStyle name="20% - Cor6 21 2 2" xfId="8976" xr:uid="{00000000-0005-0000-0000-0000A3010000}"/>
    <cellStyle name="20% - Cor6 21 2 2 2" xfId="17798" xr:uid="{00000000-0005-0000-0000-0000A3010000}"/>
    <cellStyle name="20% - Cor6 21 2 2 3" xfId="27176" xr:uid="{9EE034A5-8D40-4B65-9573-F4EB1C84F9FA}"/>
    <cellStyle name="20% - Cor6 21 2 2 4" xfId="41132" xr:uid="{7063FB24-6471-42B1-804F-2EEA188ECDC2}"/>
    <cellStyle name="20% - Cor6 21 2 3" xfId="13445" xr:uid="{00000000-0005-0000-0000-0000A3010000}"/>
    <cellStyle name="20% - Cor6 21 2 3 2" xfId="30258" xr:uid="{C4FCBFE0-D09A-4BC3-B1DC-F8B998FF7A03}"/>
    <cellStyle name="20% - Cor6 21 2 3 3" xfId="44132" xr:uid="{963EA74E-231B-45E9-8B56-347AAC241F81}"/>
    <cellStyle name="20% - Cor6 21 2 4" xfId="32850" xr:uid="{B95CC231-E266-4A74-A2A1-BD21BEFF9D4A}"/>
    <cellStyle name="20% - Cor6 21 2 4 2" xfId="46717" xr:uid="{86558213-13EA-4243-AE81-FB34BA407D1F}"/>
    <cellStyle name="20% - Cor6 21 2 5" xfId="22918" xr:uid="{28F83A83-6F25-4FE1-BA42-418652087BDC}"/>
    <cellStyle name="20% - Cor6 21 2 6" xfId="36889" xr:uid="{00AD4299-157A-4279-A2E8-A0CFFE55FCBC}"/>
    <cellStyle name="20% - Cor6 21 3" xfId="7087" xr:uid="{00000000-0005-0000-0000-0000A3010000}"/>
    <cellStyle name="20% - Cor6 21 3 2" xfId="15913" xr:uid="{00000000-0005-0000-0000-0000A3010000}"/>
    <cellStyle name="20% - Cor6 21 3 3" xfId="25339" xr:uid="{AED62636-08A1-4A34-8D6B-2C2AA79A96FF}"/>
    <cellStyle name="20% - Cor6 21 3 4" xfId="39291" xr:uid="{3502428F-32BC-4C3C-B17B-8C5EBEFB5F4D}"/>
    <cellStyle name="20% - Cor6 21 4" xfId="11554" xr:uid="{00000000-0005-0000-0000-0000A3010000}"/>
    <cellStyle name="20% - Cor6 21 4 2" xfId="29070" xr:uid="{9A5C79B8-F941-442F-BB1B-2FB68AB0DD64}"/>
    <cellStyle name="20% - Cor6 21 4 3" xfId="42951" xr:uid="{715D02E0-67EE-456B-A97B-21CEBD03DF59}"/>
    <cellStyle name="20% - Cor6 21 5" xfId="31672" xr:uid="{E164BBA6-56AB-4623-A599-3680FC5512AE}"/>
    <cellStyle name="20% - Cor6 21 5 2" xfId="45539" xr:uid="{F5C61C37-D051-43B6-B4E3-CE8138F865F7}"/>
    <cellStyle name="20% - Cor6 21 6" xfId="21020" xr:uid="{1FBD8CC4-41BD-4CF4-8D72-DB25AA3F60A5}"/>
    <cellStyle name="20% - Cor6 21 7" xfId="35054" xr:uid="{D948DF4F-1E6F-4DA3-B88D-EB0ABFEA74D4}"/>
    <cellStyle name="20% - Cor6 22" xfId="2524" xr:uid="{00000000-0005-0000-0000-0000A4010000}"/>
    <cellStyle name="20% - Cor6 22 2" xfId="4577" xr:uid="{00000000-0005-0000-0000-0000A4010000}"/>
    <cellStyle name="20% - Cor6 22 2 2" xfId="8977" xr:uid="{00000000-0005-0000-0000-0000A4010000}"/>
    <cellStyle name="20% - Cor6 22 2 2 2" xfId="17799" xr:uid="{00000000-0005-0000-0000-0000A4010000}"/>
    <cellStyle name="20% - Cor6 22 2 2 3" xfId="27177" xr:uid="{4D4A01A4-8D7A-4312-A887-98A49FBC5F25}"/>
    <cellStyle name="20% - Cor6 22 2 2 4" xfId="41133" xr:uid="{18F0013C-E2B0-4930-AFEB-5D1026CE1C72}"/>
    <cellStyle name="20% - Cor6 22 2 3" xfId="13446" xr:uid="{00000000-0005-0000-0000-0000A4010000}"/>
    <cellStyle name="20% - Cor6 22 2 3 2" xfId="30259" xr:uid="{56BA3BAE-B77A-4FFF-80F3-E2B6AA9065A5}"/>
    <cellStyle name="20% - Cor6 22 2 3 3" xfId="44133" xr:uid="{0D6BD082-98C9-4D3A-903F-E2619E448D88}"/>
    <cellStyle name="20% - Cor6 22 2 4" xfId="32851" xr:uid="{D48E4244-C810-47C0-947C-0B9016A6B9BD}"/>
    <cellStyle name="20% - Cor6 22 2 4 2" xfId="46718" xr:uid="{B4606CF9-A20D-454F-B0D8-EF1B696AD600}"/>
    <cellStyle name="20% - Cor6 22 2 5" xfId="22919" xr:uid="{7816C887-D432-4BFD-B854-76B11873A3AF}"/>
    <cellStyle name="20% - Cor6 22 2 6" xfId="36890" xr:uid="{0D7E0F56-57A6-4341-B2E0-E1753FCD4C37}"/>
    <cellStyle name="20% - Cor6 22 3" xfId="7088" xr:uid="{00000000-0005-0000-0000-0000A4010000}"/>
    <cellStyle name="20% - Cor6 22 3 2" xfId="15914" xr:uid="{00000000-0005-0000-0000-0000A4010000}"/>
    <cellStyle name="20% - Cor6 22 3 3" xfId="25340" xr:uid="{F77AD905-76DC-4208-B69D-F8B00DDE8E2B}"/>
    <cellStyle name="20% - Cor6 22 3 4" xfId="39292" xr:uid="{6E3CD8DE-D507-4BD6-961C-70C27B34EEF3}"/>
    <cellStyle name="20% - Cor6 22 4" xfId="11555" xr:uid="{00000000-0005-0000-0000-0000A4010000}"/>
    <cellStyle name="20% - Cor6 22 4 2" xfId="29071" xr:uid="{F1BF8175-5433-4851-ADAA-D10C7C5AC9F4}"/>
    <cellStyle name="20% - Cor6 22 4 3" xfId="42952" xr:uid="{D5BA5638-537F-4CBB-B7AE-E5AAA4A0D8A7}"/>
    <cellStyle name="20% - Cor6 22 5" xfId="31673" xr:uid="{16F63C75-3C19-4CBA-B7AF-756C2A15923F}"/>
    <cellStyle name="20% - Cor6 22 5 2" xfId="45540" xr:uid="{EC8AA1AA-3DB4-4683-9AB6-A5146F6DD4D3}"/>
    <cellStyle name="20% - Cor6 22 6" xfId="21021" xr:uid="{3FBCAED7-7081-4FD0-8F38-5200F545772E}"/>
    <cellStyle name="20% - Cor6 22 7" xfId="35055" xr:uid="{5C4344B9-BA68-4A82-8BD2-56DC1D0A246E}"/>
    <cellStyle name="20% - Cor6 23" xfId="2525" xr:uid="{00000000-0005-0000-0000-0000A5010000}"/>
    <cellStyle name="20% - Cor6 23 2" xfId="4578" xr:uid="{00000000-0005-0000-0000-0000A5010000}"/>
    <cellStyle name="20% - Cor6 23 2 2" xfId="8978" xr:uid="{00000000-0005-0000-0000-0000A5010000}"/>
    <cellStyle name="20% - Cor6 23 2 2 2" xfId="17800" xr:uid="{00000000-0005-0000-0000-0000A5010000}"/>
    <cellStyle name="20% - Cor6 23 2 2 3" xfId="27178" xr:uid="{992DAD2F-5D65-4963-BE99-C66F401577C8}"/>
    <cellStyle name="20% - Cor6 23 2 2 4" xfId="41134" xr:uid="{E2FB83E3-28AD-4C3F-8342-AC91049F5C15}"/>
    <cellStyle name="20% - Cor6 23 2 3" xfId="13447" xr:uid="{00000000-0005-0000-0000-0000A5010000}"/>
    <cellStyle name="20% - Cor6 23 2 3 2" xfId="30260" xr:uid="{AAE4921F-85FE-47A9-B9FD-5ABC309E465B}"/>
    <cellStyle name="20% - Cor6 23 2 3 3" xfId="44134" xr:uid="{9722390A-E783-4D6C-8188-CF081D5803A2}"/>
    <cellStyle name="20% - Cor6 23 2 4" xfId="32852" xr:uid="{0CFA260A-99AB-4F80-8278-9FACF0C1559E}"/>
    <cellStyle name="20% - Cor6 23 2 4 2" xfId="46719" xr:uid="{D0336CAE-872E-40E0-8EAB-4FCDE41C4B37}"/>
    <cellStyle name="20% - Cor6 23 2 5" xfId="22920" xr:uid="{FE616287-ABB5-4D83-A8ED-84C812B3DED5}"/>
    <cellStyle name="20% - Cor6 23 2 6" xfId="36891" xr:uid="{8DE87056-9815-41C9-B177-D022568D4ED4}"/>
    <cellStyle name="20% - Cor6 23 3" xfId="7089" xr:uid="{00000000-0005-0000-0000-0000A5010000}"/>
    <cellStyle name="20% - Cor6 23 3 2" xfId="15915" xr:uid="{00000000-0005-0000-0000-0000A5010000}"/>
    <cellStyle name="20% - Cor6 23 3 3" xfId="25341" xr:uid="{6FF3342E-C095-484F-BCA8-6F3E8D30C415}"/>
    <cellStyle name="20% - Cor6 23 3 4" xfId="39293" xr:uid="{5F579F2F-5660-49BE-8FF9-0FF39272F288}"/>
    <cellStyle name="20% - Cor6 23 4" xfId="11556" xr:uid="{00000000-0005-0000-0000-0000A5010000}"/>
    <cellStyle name="20% - Cor6 23 4 2" xfId="29072" xr:uid="{2A9B2689-B861-41A2-A3C4-4BD139274C84}"/>
    <cellStyle name="20% - Cor6 23 4 3" xfId="42953" xr:uid="{72A1D92A-90C6-4AF7-BF89-5D4C721F84F5}"/>
    <cellStyle name="20% - Cor6 23 5" xfId="31674" xr:uid="{4B66E4F5-ECB0-42E7-BB40-90898BBDF744}"/>
    <cellStyle name="20% - Cor6 23 5 2" xfId="45541" xr:uid="{42F100BB-E4D2-49DC-8DBD-E08FA8656371}"/>
    <cellStyle name="20% - Cor6 23 6" xfId="21022" xr:uid="{EF271303-E530-4FC3-861F-8F7A29B26933}"/>
    <cellStyle name="20% - Cor6 23 7" xfId="35056" xr:uid="{A17C32AB-3271-4617-B728-FADC768412B8}"/>
    <cellStyle name="20% - Cor6 24" xfId="2526" xr:uid="{00000000-0005-0000-0000-0000A6010000}"/>
    <cellStyle name="20% - Cor6 24 2" xfId="4579" xr:uid="{00000000-0005-0000-0000-0000A6010000}"/>
    <cellStyle name="20% - Cor6 24 2 2" xfId="8979" xr:uid="{00000000-0005-0000-0000-0000A6010000}"/>
    <cellStyle name="20% - Cor6 24 2 2 2" xfId="17801" xr:uid="{00000000-0005-0000-0000-0000A6010000}"/>
    <cellStyle name="20% - Cor6 24 2 2 3" xfId="27179" xr:uid="{B8360359-80E9-4A82-8850-134DE942CB28}"/>
    <cellStyle name="20% - Cor6 24 2 2 4" xfId="41135" xr:uid="{E2116B02-B924-40B2-ABFD-190DCDE33E6D}"/>
    <cellStyle name="20% - Cor6 24 2 3" xfId="13448" xr:uid="{00000000-0005-0000-0000-0000A6010000}"/>
    <cellStyle name="20% - Cor6 24 2 3 2" xfId="30261" xr:uid="{0B0308AB-9F65-481C-8DF3-AA087DA8A66C}"/>
    <cellStyle name="20% - Cor6 24 2 3 3" xfId="44135" xr:uid="{B25A4467-9CBC-4148-A2CD-89C8960F48D7}"/>
    <cellStyle name="20% - Cor6 24 2 4" xfId="32853" xr:uid="{E4210C7B-5E7D-4337-AFC9-2637A978654F}"/>
    <cellStyle name="20% - Cor6 24 2 4 2" xfId="46720" xr:uid="{A64B4B20-6D3E-44AD-8EF8-09FF81836454}"/>
    <cellStyle name="20% - Cor6 24 2 5" xfId="22921" xr:uid="{CBCB694C-A260-4FBA-9260-E48F80318F2C}"/>
    <cellStyle name="20% - Cor6 24 2 6" xfId="36892" xr:uid="{BE302FE5-5F54-4FEE-933A-52970BAA57B8}"/>
    <cellStyle name="20% - Cor6 24 3" xfId="7090" xr:uid="{00000000-0005-0000-0000-0000A6010000}"/>
    <cellStyle name="20% - Cor6 24 3 2" xfId="15916" xr:uid="{00000000-0005-0000-0000-0000A6010000}"/>
    <cellStyle name="20% - Cor6 24 3 3" xfId="25342" xr:uid="{1F7E8F42-FC64-477C-B8AF-F4E93C85F6F9}"/>
    <cellStyle name="20% - Cor6 24 3 4" xfId="39294" xr:uid="{47EEA6C0-17B1-47D6-B2A6-3060E0576C5A}"/>
    <cellStyle name="20% - Cor6 24 4" xfId="11557" xr:uid="{00000000-0005-0000-0000-0000A6010000}"/>
    <cellStyle name="20% - Cor6 24 4 2" xfId="29073" xr:uid="{02D01F55-6C28-4FBD-8E2C-3393949AC263}"/>
    <cellStyle name="20% - Cor6 24 4 3" xfId="42954" xr:uid="{25CE61F0-1A84-4B6F-9D2A-E7B6DED9A6D2}"/>
    <cellStyle name="20% - Cor6 24 5" xfId="31675" xr:uid="{CB347540-0EA4-4336-9498-E98233AF589C}"/>
    <cellStyle name="20% - Cor6 24 5 2" xfId="45542" xr:uid="{EE97B268-A75C-4DCA-BD53-03279FF0D299}"/>
    <cellStyle name="20% - Cor6 24 6" xfId="21023" xr:uid="{49213A7B-B5D3-4827-B935-D9337E219CAC}"/>
    <cellStyle name="20% - Cor6 24 7" xfId="35057" xr:uid="{24CC930B-A978-4DEE-862B-507497876C7D}"/>
    <cellStyle name="20% - Cor6 25" xfId="2527" xr:uid="{00000000-0005-0000-0000-0000A7010000}"/>
    <cellStyle name="20% - Cor6 25 2" xfId="4580" xr:uid="{00000000-0005-0000-0000-0000A7010000}"/>
    <cellStyle name="20% - Cor6 25 2 2" xfId="8980" xr:uid="{00000000-0005-0000-0000-0000A7010000}"/>
    <cellStyle name="20% - Cor6 25 2 2 2" xfId="17802" xr:uid="{00000000-0005-0000-0000-0000A7010000}"/>
    <cellStyle name="20% - Cor6 25 2 2 3" xfId="27180" xr:uid="{548CC7AF-5E4F-47B6-8A0D-20EBFB45DF50}"/>
    <cellStyle name="20% - Cor6 25 2 2 4" xfId="41136" xr:uid="{AB0674DC-E66D-4717-9F19-3F5B67A33FDB}"/>
    <cellStyle name="20% - Cor6 25 2 3" xfId="13449" xr:uid="{00000000-0005-0000-0000-0000A7010000}"/>
    <cellStyle name="20% - Cor6 25 2 3 2" xfId="30262" xr:uid="{012CB1FD-42A1-45AF-A5C8-527860E5AC98}"/>
    <cellStyle name="20% - Cor6 25 2 3 3" xfId="44136" xr:uid="{C05192AD-DC83-47C2-A4AE-CBE7EFFBF4C6}"/>
    <cellStyle name="20% - Cor6 25 2 4" xfId="32854" xr:uid="{686AB5DF-5525-4B61-9DB3-24ECC0CCA796}"/>
    <cellStyle name="20% - Cor6 25 2 4 2" xfId="46721" xr:uid="{84FE08B7-3CFF-4DC7-B9FD-C273A15456CD}"/>
    <cellStyle name="20% - Cor6 25 2 5" xfId="22922" xr:uid="{B07972A9-EF6E-475D-A238-865157D2379E}"/>
    <cellStyle name="20% - Cor6 25 2 6" xfId="36893" xr:uid="{BB23104F-F252-46D5-98EE-80BC21381BDA}"/>
    <cellStyle name="20% - Cor6 25 3" xfId="7091" xr:uid="{00000000-0005-0000-0000-0000A7010000}"/>
    <cellStyle name="20% - Cor6 25 3 2" xfId="15917" xr:uid="{00000000-0005-0000-0000-0000A7010000}"/>
    <cellStyle name="20% - Cor6 25 3 3" xfId="25343" xr:uid="{D3231E33-5730-4AC3-B3EE-DC18EA2736EE}"/>
    <cellStyle name="20% - Cor6 25 3 4" xfId="39295" xr:uid="{A3D58916-6E3E-459A-9E22-473D06323EDA}"/>
    <cellStyle name="20% - Cor6 25 4" xfId="11558" xr:uid="{00000000-0005-0000-0000-0000A7010000}"/>
    <cellStyle name="20% - Cor6 25 4 2" xfId="29074" xr:uid="{9D508988-7B38-4433-B66C-6525E8E66465}"/>
    <cellStyle name="20% - Cor6 25 4 3" xfId="42955" xr:uid="{678B3465-2A59-4EE5-849C-6D6E2DB72010}"/>
    <cellStyle name="20% - Cor6 25 5" xfId="31676" xr:uid="{63FA51E4-5216-42CC-B6BA-21B37FBF5950}"/>
    <cellStyle name="20% - Cor6 25 5 2" xfId="45543" xr:uid="{CE46FFFA-3844-4D85-AE39-02C97F701D06}"/>
    <cellStyle name="20% - Cor6 25 6" xfId="21024" xr:uid="{960994BD-CDA0-4D5B-BEC9-3D2A84CF3DBA}"/>
    <cellStyle name="20% - Cor6 25 7" xfId="35058" xr:uid="{A00C2B5C-FA3D-4866-B1A9-DAE31A8E51D9}"/>
    <cellStyle name="20% - Cor6 26" xfId="2528" xr:uid="{00000000-0005-0000-0000-0000A8010000}"/>
    <cellStyle name="20% - Cor6 26 2" xfId="4581" xr:uid="{00000000-0005-0000-0000-0000A8010000}"/>
    <cellStyle name="20% - Cor6 26 2 2" xfId="8981" xr:uid="{00000000-0005-0000-0000-0000A8010000}"/>
    <cellStyle name="20% - Cor6 26 2 2 2" xfId="17803" xr:uid="{00000000-0005-0000-0000-0000A8010000}"/>
    <cellStyle name="20% - Cor6 26 2 2 3" xfId="27181" xr:uid="{7EA5992F-84C8-492D-A44F-ABE572386C6F}"/>
    <cellStyle name="20% - Cor6 26 2 2 4" xfId="41137" xr:uid="{9F11DC39-DD7E-419F-A2AE-FDE3C4BA0520}"/>
    <cellStyle name="20% - Cor6 26 2 3" xfId="13450" xr:uid="{00000000-0005-0000-0000-0000A8010000}"/>
    <cellStyle name="20% - Cor6 26 2 3 2" xfId="30263" xr:uid="{AF03C898-F623-4712-BBC4-EF4BE944BDC5}"/>
    <cellStyle name="20% - Cor6 26 2 3 3" xfId="44137" xr:uid="{ADDA10A5-D46F-4DF2-ABC4-ECB5C0C83954}"/>
    <cellStyle name="20% - Cor6 26 2 4" xfId="32855" xr:uid="{8CDE68DC-CC20-4156-AE04-ADD4A1C7F278}"/>
    <cellStyle name="20% - Cor6 26 2 4 2" xfId="46722" xr:uid="{890698E0-F580-453E-B2E3-39C405646C52}"/>
    <cellStyle name="20% - Cor6 26 2 5" xfId="22923" xr:uid="{DD3735A1-F856-4CF4-96FE-DD3F8FD56CF6}"/>
    <cellStyle name="20% - Cor6 26 2 6" xfId="36894" xr:uid="{24D5D592-6973-4ED1-B6A6-1748FB704C68}"/>
    <cellStyle name="20% - Cor6 26 3" xfId="7092" xr:uid="{00000000-0005-0000-0000-0000A8010000}"/>
    <cellStyle name="20% - Cor6 26 3 2" xfId="15918" xr:uid="{00000000-0005-0000-0000-0000A8010000}"/>
    <cellStyle name="20% - Cor6 26 3 3" xfId="25344" xr:uid="{6CF10947-FA34-4651-982C-D0C244C404AB}"/>
    <cellStyle name="20% - Cor6 26 3 4" xfId="39296" xr:uid="{66A5D9B8-6393-4969-AAB1-CBAD914B0884}"/>
    <cellStyle name="20% - Cor6 26 4" xfId="11559" xr:uid="{00000000-0005-0000-0000-0000A8010000}"/>
    <cellStyle name="20% - Cor6 26 4 2" xfId="29075" xr:uid="{5532AED9-3396-41AF-A16A-0D4C9ED479EF}"/>
    <cellStyle name="20% - Cor6 26 4 3" xfId="42956" xr:uid="{E23C18BC-BB85-4413-B038-BE5344B70EA2}"/>
    <cellStyle name="20% - Cor6 26 5" xfId="31677" xr:uid="{29C61893-E126-413C-9222-2191FA58D59F}"/>
    <cellStyle name="20% - Cor6 26 5 2" xfId="45544" xr:uid="{5FB59733-742E-4C7E-A507-A1B1ADC598F9}"/>
    <cellStyle name="20% - Cor6 26 6" xfId="21025" xr:uid="{02EE2C84-0D0A-4844-AAA1-92C6714496DA}"/>
    <cellStyle name="20% - Cor6 26 7" xfId="35059" xr:uid="{2FEE4D6C-F293-4E8B-BAC1-DD4529E0109B}"/>
    <cellStyle name="20% - Cor6 27" xfId="2529" xr:uid="{00000000-0005-0000-0000-0000A9010000}"/>
    <cellStyle name="20% - Cor6 27 2" xfId="4582" xr:uid="{00000000-0005-0000-0000-0000A9010000}"/>
    <cellStyle name="20% - Cor6 27 2 2" xfId="8982" xr:uid="{00000000-0005-0000-0000-0000A9010000}"/>
    <cellStyle name="20% - Cor6 27 2 2 2" xfId="17804" xr:uid="{00000000-0005-0000-0000-0000A9010000}"/>
    <cellStyle name="20% - Cor6 27 2 2 3" xfId="27182" xr:uid="{16F9CF44-7972-4473-A975-13F0DC341876}"/>
    <cellStyle name="20% - Cor6 27 2 2 4" xfId="41138" xr:uid="{F8B20661-9F2E-4CEB-BE3D-8A394FECDC8F}"/>
    <cellStyle name="20% - Cor6 27 2 3" xfId="13451" xr:uid="{00000000-0005-0000-0000-0000A9010000}"/>
    <cellStyle name="20% - Cor6 27 2 3 2" xfId="30264" xr:uid="{DB3F01F5-C733-41DC-869A-AC69326FF644}"/>
    <cellStyle name="20% - Cor6 27 2 3 3" xfId="44138" xr:uid="{DF53E0EC-CDFE-43AC-8C3C-7EFAC848BF66}"/>
    <cellStyle name="20% - Cor6 27 2 4" xfId="32856" xr:uid="{2DF34229-93D6-430E-A8BB-CF0A5EB00649}"/>
    <cellStyle name="20% - Cor6 27 2 4 2" xfId="46723" xr:uid="{BEB82589-2EF1-4A05-88B4-B148961005B2}"/>
    <cellStyle name="20% - Cor6 27 2 5" xfId="22924" xr:uid="{598B746C-F07A-47CC-BBF0-6CC40D8F3E30}"/>
    <cellStyle name="20% - Cor6 27 2 6" xfId="36895" xr:uid="{15C6678B-DB34-4CB6-976A-28A57471CA2B}"/>
    <cellStyle name="20% - Cor6 27 3" xfId="7093" xr:uid="{00000000-0005-0000-0000-0000A9010000}"/>
    <cellStyle name="20% - Cor6 27 3 2" xfId="15919" xr:uid="{00000000-0005-0000-0000-0000A9010000}"/>
    <cellStyle name="20% - Cor6 27 3 3" xfId="25345" xr:uid="{C29C5368-54D1-4DF5-8598-8A8A4F7354CD}"/>
    <cellStyle name="20% - Cor6 27 3 4" xfId="39297" xr:uid="{5AB1442D-7F7C-4782-91FC-7C2097AE7CC1}"/>
    <cellStyle name="20% - Cor6 27 4" xfId="11560" xr:uid="{00000000-0005-0000-0000-0000A9010000}"/>
    <cellStyle name="20% - Cor6 27 4 2" xfId="29076" xr:uid="{8B3A2B63-E76D-4113-B1F0-F5FF8A1561A0}"/>
    <cellStyle name="20% - Cor6 27 4 3" xfId="42957" xr:uid="{08A9F17E-7D5F-4309-94A8-6FEA9BE8D7CB}"/>
    <cellStyle name="20% - Cor6 27 5" xfId="31678" xr:uid="{2A56BFD6-DCDF-4662-85CA-A9E10C315D96}"/>
    <cellStyle name="20% - Cor6 27 5 2" xfId="45545" xr:uid="{204DC3C5-D99B-472E-8EFA-109BFFB3AE3B}"/>
    <cellStyle name="20% - Cor6 27 6" xfId="21026" xr:uid="{B2CEE46A-47B4-47DA-8D8C-84BBB5E741FB}"/>
    <cellStyle name="20% - Cor6 27 7" xfId="35060" xr:uid="{B72B4CE8-BE63-4D42-BCF3-94A73C6E46C7}"/>
    <cellStyle name="20% - Cor6 28" xfId="2530" xr:uid="{00000000-0005-0000-0000-0000AA010000}"/>
    <cellStyle name="20% - Cor6 28 2" xfId="4583" xr:uid="{00000000-0005-0000-0000-0000AA010000}"/>
    <cellStyle name="20% - Cor6 28 2 2" xfId="8983" xr:uid="{00000000-0005-0000-0000-0000AA010000}"/>
    <cellStyle name="20% - Cor6 28 2 2 2" xfId="17805" xr:uid="{00000000-0005-0000-0000-0000AA010000}"/>
    <cellStyle name="20% - Cor6 28 2 2 3" xfId="27183" xr:uid="{5423EDB9-A153-41D5-82E2-B84B169EE496}"/>
    <cellStyle name="20% - Cor6 28 2 2 4" xfId="41139" xr:uid="{056CFB53-A3D2-4B88-ACEF-1DE7E37C4927}"/>
    <cellStyle name="20% - Cor6 28 2 3" xfId="13452" xr:uid="{00000000-0005-0000-0000-0000AA010000}"/>
    <cellStyle name="20% - Cor6 28 2 3 2" xfId="30265" xr:uid="{E8B076BF-7B63-4D34-A10C-F0C9B97FFCCA}"/>
    <cellStyle name="20% - Cor6 28 2 3 3" xfId="44139" xr:uid="{197C9A6E-DD2D-43F3-BB27-B3AB8ECD3912}"/>
    <cellStyle name="20% - Cor6 28 2 4" xfId="32857" xr:uid="{54F2EE17-B456-4270-9DEF-CB71305D5F79}"/>
    <cellStyle name="20% - Cor6 28 2 4 2" xfId="46724" xr:uid="{E602439F-C10B-424A-A04B-F769AEF52A82}"/>
    <cellStyle name="20% - Cor6 28 2 5" xfId="22925" xr:uid="{10E493F4-83C8-4088-90E1-DAC62CD5BEE1}"/>
    <cellStyle name="20% - Cor6 28 2 6" xfId="36896" xr:uid="{2EE8EAF3-1CDE-4EA1-A8AF-CBAC94E08750}"/>
    <cellStyle name="20% - Cor6 28 3" xfId="7094" xr:uid="{00000000-0005-0000-0000-0000AA010000}"/>
    <cellStyle name="20% - Cor6 28 3 2" xfId="15920" xr:uid="{00000000-0005-0000-0000-0000AA010000}"/>
    <cellStyle name="20% - Cor6 28 3 3" xfId="25346" xr:uid="{5B59E6FF-A9AE-4DA2-AC99-DFAAE8F19432}"/>
    <cellStyle name="20% - Cor6 28 3 4" xfId="39298" xr:uid="{9265F6BF-5293-43B0-9E27-06B8750966E5}"/>
    <cellStyle name="20% - Cor6 28 4" xfId="11561" xr:uid="{00000000-0005-0000-0000-0000AA010000}"/>
    <cellStyle name="20% - Cor6 28 4 2" xfId="29077" xr:uid="{ED98022E-74C7-4EEE-9D48-D76FD791B591}"/>
    <cellStyle name="20% - Cor6 28 4 3" xfId="42958" xr:uid="{3F136C94-95A9-4EBE-827F-EE8EA43C6433}"/>
    <cellStyle name="20% - Cor6 28 5" xfId="31679" xr:uid="{24D7ED9C-762C-4573-A522-B6D3BF1C8504}"/>
    <cellStyle name="20% - Cor6 28 5 2" xfId="45546" xr:uid="{D6F7FA38-D17D-4D62-BBEE-1379D1A221CF}"/>
    <cellStyle name="20% - Cor6 28 6" xfId="21027" xr:uid="{7F9A31A7-C5D2-4E83-A074-4B6128ABDEED}"/>
    <cellStyle name="20% - Cor6 28 7" xfId="35061" xr:uid="{A59D09AD-93FF-45F5-9652-5610042FE6B8}"/>
    <cellStyle name="20% - Cor6 29" xfId="2531" xr:uid="{00000000-0005-0000-0000-0000AB010000}"/>
    <cellStyle name="20% - Cor6 29 2" xfId="4584" xr:uid="{00000000-0005-0000-0000-0000AB010000}"/>
    <cellStyle name="20% - Cor6 29 2 2" xfId="8984" xr:uid="{00000000-0005-0000-0000-0000AB010000}"/>
    <cellStyle name="20% - Cor6 29 2 2 2" xfId="17806" xr:uid="{00000000-0005-0000-0000-0000AB010000}"/>
    <cellStyle name="20% - Cor6 29 2 2 3" xfId="27184" xr:uid="{1503C902-5611-486C-9709-080C45FDB42E}"/>
    <cellStyle name="20% - Cor6 29 2 2 4" xfId="41140" xr:uid="{D33B327B-109B-4A53-9EC9-0FC10AE47B5C}"/>
    <cellStyle name="20% - Cor6 29 2 3" xfId="13453" xr:uid="{00000000-0005-0000-0000-0000AB010000}"/>
    <cellStyle name="20% - Cor6 29 2 3 2" xfId="30266" xr:uid="{B2F51448-26DF-4BC4-8A0C-8D97421B0FF5}"/>
    <cellStyle name="20% - Cor6 29 2 3 3" xfId="44140" xr:uid="{279DCC4D-4EA3-4410-9715-3E73728E518C}"/>
    <cellStyle name="20% - Cor6 29 2 4" xfId="32858" xr:uid="{9807719D-B4A8-4231-AFEF-D8045F0ADAE4}"/>
    <cellStyle name="20% - Cor6 29 2 4 2" xfId="46725" xr:uid="{F6C7FE4D-3ED8-4577-9B85-C445F83F050A}"/>
    <cellStyle name="20% - Cor6 29 2 5" xfId="22926" xr:uid="{A4A83B63-7A0A-4A2A-94C6-54D3AD0378AB}"/>
    <cellStyle name="20% - Cor6 29 2 6" xfId="36897" xr:uid="{DA342F92-86D4-4B7E-8C90-FAC36047DECE}"/>
    <cellStyle name="20% - Cor6 29 3" xfId="7095" xr:uid="{00000000-0005-0000-0000-0000AB010000}"/>
    <cellStyle name="20% - Cor6 29 3 2" xfId="15921" xr:uid="{00000000-0005-0000-0000-0000AB010000}"/>
    <cellStyle name="20% - Cor6 29 3 3" xfId="25347" xr:uid="{79C40AD1-93DA-4C80-9F08-5B0AC205265E}"/>
    <cellStyle name="20% - Cor6 29 3 4" xfId="39299" xr:uid="{22F6E2A0-9B0E-4A7E-89F8-7444CD83AB11}"/>
    <cellStyle name="20% - Cor6 29 4" xfId="11562" xr:uid="{00000000-0005-0000-0000-0000AB010000}"/>
    <cellStyle name="20% - Cor6 29 4 2" xfId="29078" xr:uid="{0AD50C95-D5AE-43DF-9C35-FA600CF0EA03}"/>
    <cellStyle name="20% - Cor6 29 4 3" xfId="42959" xr:uid="{A2C5CC1B-23BD-4823-BE4B-D77EEC7E66EB}"/>
    <cellStyle name="20% - Cor6 29 5" xfId="31680" xr:uid="{7CE0DF82-B5A5-4991-8C45-9AA90F8B0DD0}"/>
    <cellStyle name="20% - Cor6 29 5 2" xfId="45547" xr:uid="{357297A0-D26D-4B36-B984-FA06D001326C}"/>
    <cellStyle name="20% - Cor6 29 6" xfId="21028" xr:uid="{1CBC8B0E-9E49-4646-96A0-59738D1FC2CF}"/>
    <cellStyle name="20% - Cor6 29 7" xfId="35062" xr:uid="{4D84AABF-22D4-4DF3-A423-F5E78900D1B5}"/>
    <cellStyle name="20% - Cor6 3" xfId="345" xr:uid="{00000000-0005-0000-0000-00004A000000}"/>
    <cellStyle name="20% - Cor6 3 2" xfId="2533" xr:uid="{00000000-0005-0000-0000-0000AD010000}"/>
    <cellStyle name="20% - Cor6 3 2 2" xfId="4586" xr:uid="{00000000-0005-0000-0000-0000AD010000}"/>
    <cellStyle name="20% - Cor6 3 2 2 2" xfId="8986" xr:uid="{00000000-0005-0000-0000-0000AD010000}"/>
    <cellStyle name="20% - Cor6 3 2 2 2 2" xfId="17808" xr:uid="{00000000-0005-0000-0000-0000AD010000}"/>
    <cellStyle name="20% - Cor6 3 2 2 2 3" xfId="27186" xr:uid="{6D042B92-2F77-46CF-9F4B-A28CE0F9789F}"/>
    <cellStyle name="20% - Cor6 3 2 2 2 4" xfId="41142" xr:uid="{7704462B-0608-4BAD-A536-C88146C133EB}"/>
    <cellStyle name="20% - Cor6 3 2 2 3" xfId="13455" xr:uid="{00000000-0005-0000-0000-0000AD010000}"/>
    <cellStyle name="20% - Cor6 3 2 2 3 2" xfId="30268" xr:uid="{F57190E2-20F4-4607-BB22-58A41E2AA65F}"/>
    <cellStyle name="20% - Cor6 3 2 2 3 3" xfId="44142" xr:uid="{74D6BE78-6916-428F-8D52-0D8A6C0C5E2B}"/>
    <cellStyle name="20% - Cor6 3 2 2 4" xfId="32860" xr:uid="{EA06E721-B7C1-4068-B709-9FA78A0E61BF}"/>
    <cellStyle name="20% - Cor6 3 2 2 4 2" xfId="46727" xr:uid="{D98E676C-1253-461B-B428-B78D7E9C6B3F}"/>
    <cellStyle name="20% - Cor6 3 2 2 5" xfId="22928" xr:uid="{569A24E4-8F4F-4161-85EC-CC707A8551EF}"/>
    <cellStyle name="20% - Cor6 3 2 2 6" xfId="36899" xr:uid="{73F69AE7-CD1D-4938-8757-8093DEA57DAE}"/>
    <cellStyle name="20% - Cor6 3 2 3" xfId="7097" xr:uid="{00000000-0005-0000-0000-0000AD010000}"/>
    <cellStyle name="20% - Cor6 3 2 3 2" xfId="15923" xr:uid="{00000000-0005-0000-0000-0000AD010000}"/>
    <cellStyle name="20% - Cor6 3 2 3 3" xfId="25349" xr:uid="{EB53C1A6-7789-4DB1-9E93-D9773BBB28E1}"/>
    <cellStyle name="20% - Cor6 3 2 3 4" xfId="39301" xr:uid="{E0D5CE9D-C3C8-4FCD-9A51-64A26416D787}"/>
    <cellStyle name="20% - Cor6 3 2 4" xfId="11564" xr:uid="{00000000-0005-0000-0000-0000AD010000}"/>
    <cellStyle name="20% - Cor6 3 2 4 2" xfId="29080" xr:uid="{16AE26AD-67CE-499A-963B-FC624124CF11}"/>
    <cellStyle name="20% - Cor6 3 2 4 3" xfId="42961" xr:uid="{A7DC1684-D289-4D25-9941-175FB9D77F8E}"/>
    <cellStyle name="20% - Cor6 3 2 5" xfId="31682" xr:uid="{1480EC05-B1C7-4A9C-97B4-5FABE308EC0C}"/>
    <cellStyle name="20% - Cor6 3 2 5 2" xfId="45549" xr:uid="{D55255BC-3B57-43CC-9256-91ADC4C83691}"/>
    <cellStyle name="20% - Cor6 3 2 6" xfId="21030" xr:uid="{53D844FA-9604-4BFF-8477-75B418EF3AF6}"/>
    <cellStyle name="20% - Cor6 3 2 7" xfId="35064" xr:uid="{33D6ADCB-5D56-4526-8F4D-2546AD1D29FD}"/>
    <cellStyle name="20% - Cor6 3 3" xfId="2532" xr:uid="{00000000-0005-0000-0000-0000AC010000}"/>
    <cellStyle name="20% - Cor6 3 3 2" xfId="4585" xr:uid="{00000000-0005-0000-0000-0000AC010000}"/>
    <cellStyle name="20% - Cor6 3 3 2 2" xfId="8985" xr:uid="{00000000-0005-0000-0000-0000AC010000}"/>
    <cellStyle name="20% - Cor6 3 3 2 2 2" xfId="17807" xr:uid="{00000000-0005-0000-0000-0000AC010000}"/>
    <cellStyle name="20% - Cor6 3 3 2 2 3" xfId="27185" xr:uid="{98304639-AEDD-468D-B518-EC23A7590C5D}"/>
    <cellStyle name="20% - Cor6 3 3 2 2 4" xfId="41141" xr:uid="{6071B820-0063-4D6C-9E98-CE083268FCE2}"/>
    <cellStyle name="20% - Cor6 3 3 2 3" xfId="13454" xr:uid="{00000000-0005-0000-0000-0000AC010000}"/>
    <cellStyle name="20% - Cor6 3 3 2 4" xfId="22927" xr:uid="{FAB7D0D2-4409-43C4-8E30-1E6FB5CB5B7C}"/>
    <cellStyle name="20% - Cor6 3 3 2 5" xfId="36898" xr:uid="{C36E9D83-0835-4000-A2DA-E707670E5367}"/>
    <cellStyle name="20% - Cor6 3 3 3" xfId="7096" xr:uid="{00000000-0005-0000-0000-0000AC010000}"/>
    <cellStyle name="20% - Cor6 3 3 3 2" xfId="15922" xr:uid="{00000000-0005-0000-0000-0000AC010000}"/>
    <cellStyle name="20% - Cor6 3 3 3 3" xfId="25348" xr:uid="{6A124BAF-C717-4A6F-8B7F-E803367F61A3}"/>
    <cellStyle name="20% - Cor6 3 3 3 4" xfId="39300" xr:uid="{C491D47E-B7F4-4702-9592-A8C2BEF60584}"/>
    <cellStyle name="20% - Cor6 3 3 4" xfId="11563" xr:uid="{00000000-0005-0000-0000-0000AC010000}"/>
    <cellStyle name="20% - Cor6 3 3 4 2" xfId="29079" xr:uid="{1F190B82-E4A2-45F9-AAF8-68674DF3F8B1}"/>
    <cellStyle name="20% - Cor6 3 3 4 3" xfId="42960" xr:uid="{8B7384F4-F81E-4F4D-BF57-8EAD31DDCCB9}"/>
    <cellStyle name="20% - Cor6 3 3 5" xfId="31681" xr:uid="{BA2A3FE2-5C03-4974-B2B9-CD449CCDFAF2}"/>
    <cellStyle name="20% - Cor6 3 3 5 2" xfId="45548" xr:uid="{A2BB2FE2-A9B3-4D49-9BC6-6943CA6BF50D}"/>
    <cellStyle name="20% - Cor6 3 3 6" xfId="21029" xr:uid="{3983F4D4-302A-4858-BE64-D93FF505B25C}"/>
    <cellStyle name="20% - Cor6 3 3 7" xfId="35063" xr:uid="{FBA46F4F-ED70-4574-9DB5-350689A3BB08}"/>
    <cellStyle name="20% - Cor6 3 4" xfId="1707" xr:uid="{00000000-0005-0000-0000-000023000000}"/>
    <cellStyle name="20% - Cor6 3 4 2" xfId="6509" xr:uid="{00000000-0005-0000-0000-000023000000}"/>
    <cellStyle name="20% - Cor6 3 4 2 2" xfId="15340" xr:uid="{00000000-0005-0000-0000-000023000000}"/>
    <cellStyle name="20% - Cor6 3 4 2 3" xfId="24775" xr:uid="{C306CCEB-4C15-4326-8929-6C99EE231209}"/>
    <cellStyle name="20% - Cor6 3 4 2 4" xfId="38729" xr:uid="{65B8A9B6-76AF-47F8-82D9-6A68BE185284}"/>
    <cellStyle name="20% - Cor6 3 4 3" xfId="10954" xr:uid="{00000000-0005-0000-0000-000023000000}"/>
    <cellStyle name="20% - Cor6 3 4 3 2" xfId="30267" xr:uid="{5F575012-8985-43BC-B989-6EC29BF54F74}"/>
    <cellStyle name="20% - Cor6 3 4 3 3" xfId="44141" xr:uid="{36F1A759-AC34-4F63-A718-2A4CB02E0A0F}"/>
    <cellStyle name="20% - Cor6 3 4 4" xfId="32859" xr:uid="{1062BA5C-02D7-494E-9BF5-B3AD5ABE6F76}"/>
    <cellStyle name="20% - Cor6 3 4 4 2" xfId="46726" xr:uid="{E34C04E5-63CC-4803-9D85-E43AE4F00062}"/>
    <cellStyle name="20% - Cor6 3 4 5" xfId="20364" xr:uid="{D007965D-E04F-4F0E-9407-2A6C5B97DD6C}"/>
    <cellStyle name="20% - Cor6 3 4 6" xfId="34493" xr:uid="{C41B4A56-FD93-4773-B7EE-D39DEBAF07D3}"/>
    <cellStyle name="20% - Cor6 3 5" xfId="3993" xr:uid="{00000000-0005-0000-0000-000023000000}"/>
    <cellStyle name="20% - Cor6 3 5 2" xfId="8397" xr:uid="{00000000-0005-0000-0000-000023000000}"/>
    <cellStyle name="20% - Cor6 3 5 2 2" xfId="17219" xr:uid="{00000000-0005-0000-0000-000023000000}"/>
    <cellStyle name="20% - Cor6 3 5 2 3" xfId="26600" xr:uid="{1EE8074E-C09C-49A6-9706-FDF76E301E09}"/>
    <cellStyle name="20% - Cor6 3 5 2 4" xfId="40554" xr:uid="{43FFE2C0-92E9-4216-9323-D596451C6256}"/>
    <cellStyle name="20% - Cor6 3 5 3" xfId="12868" xr:uid="{00000000-0005-0000-0000-000023000000}"/>
    <cellStyle name="20% - Cor6 3 5 4" xfId="22340" xr:uid="{0607378B-5512-426F-9CD4-F54E11E038CB}"/>
    <cellStyle name="20% - Cor6 3 5 5" xfId="36313" xr:uid="{A9812267-1BCA-4DF8-96FB-059723A9E3A5}"/>
    <cellStyle name="20% - Cor6 3 6" xfId="28421" xr:uid="{B847F6FC-8D85-46F8-A6AF-A45301EE25B0}"/>
    <cellStyle name="20% - Cor6 3 6 2" xfId="42391" xr:uid="{434D7453-8BF8-4DA1-8495-32BE7B391518}"/>
    <cellStyle name="20% - Cor6 3 7" xfId="31114" xr:uid="{3485ADD9-D1CC-41DA-8321-96FAFE240B3E}"/>
    <cellStyle name="20% - Cor6 3 7 2" xfId="44963" xr:uid="{094FE91F-87BC-40F3-A7F3-97F8639EBEBF}"/>
    <cellStyle name="20% - Cor6 30" xfId="2534" xr:uid="{00000000-0005-0000-0000-0000AE010000}"/>
    <cellStyle name="20% - Cor6 30 2" xfId="4587" xr:uid="{00000000-0005-0000-0000-0000AE010000}"/>
    <cellStyle name="20% - Cor6 30 2 2" xfId="8987" xr:uid="{00000000-0005-0000-0000-0000AE010000}"/>
    <cellStyle name="20% - Cor6 30 2 2 2" xfId="17809" xr:uid="{00000000-0005-0000-0000-0000AE010000}"/>
    <cellStyle name="20% - Cor6 30 2 2 3" xfId="27187" xr:uid="{885EA7DE-3018-46AD-A0DE-F0C4A1E15230}"/>
    <cellStyle name="20% - Cor6 30 2 2 4" xfId="41143" xr:uid="{B9320F18-F53E-4260-8814-36E25ABEB192}"/>
    <cellStyle name="20% - Cor6 30 2 3" xfId="13456" xr:uid="{00000000-0005-0000-0000-0000AE010000}"/>
    <cellStyle name="20% - Cor6 30 2 3 2" xfId="30269" xr:uid="{5614C6F8-9E3C-4B0D-BE7E-DABFED116D4A}"/>
    <cellStyle name="20% - Cor6 30 2 3 3" xfId="44143" xr:uid="{5BE4F0FF-5E5A-484F-9B9E-75116B184D35}"/>
    <cellStyle name="20% - Cor6 30 2 4" xfId="32861" xr:uid="{1983769E-F6F5-4931-B03F-8DACB4014D6E}"/>
    <cellStyle name="20% - Cor6 30 2 4 2" xfId="46728" xr:uid="{F2E32BAE-3FAB-448D-81E6-1B0AE84AA0FF}"/>
    <cellStyle name="20% - Cor6 30 2 5" xfId="22929" xr:uid="{15E66F38-F196-4AFA-96C1-2E0A3575E641}"/>
    <cellStyle name="20% - Cor6 30 2 6" xfId="36900" xr:uid="{20AB8AF1-3FE6-44CC-8C63-27C4A80A072D}"/>
    <cellStyle name="20% - Cor6 30 3" xfId="7098" xr:uid="{00000000-0005-0000-0000-0000AE010000}"/>
    <cellStyle name="20% - Cor6 30 3 2" xfId="15924" xr:uid="{00000000-0005-0000-0000-0000AE010000}"/>
    <cellStyle name="20% - Cor6 30 3 3" xfId="25350" xr:uid="{808DDF28-DFE0-4A72-8047-B5EF50EC8E78}"/>
    <cellStyle name="20% - Cor6 30 3 4" xfId="39302" xr:uid="{DADA55C1-A57F-492C-B34A-F1720024CA05}"/>
    <cellStyle name="20% - Cor6 30 4" xfId="11565" xr:uid="{00000000-0005-0000-0000-0000AE010000}"/>
    <cellStyle name="20% - Cor6 30 4 2" xfId="29081" xr:uid="{CCBC253C-2C7B-4048-A70E-7CAE88FD0F28}"/>
    <cellStyle name="20% - Cor6 30 4 3" xfId="42962" xr:uid="{D158692F-C01A-4E3C-B380-85EB84A2F45E}"/>
    <cellStyle name="20% - Cor6 30 5" xfId="31683" xr:uid="{760DBE03-91BE-4EFD-8DA1-AFA6F6880640}"/>
    <cellStyle name="20% - Cor6 30 5 2" xfId="45550" xr:uid="{F96E74B3-CBEB-4F20-987B-21CD4DFE4503}"/>
    <cellStyle name="20% - Cor6 30 6" xfId="21031" xr:uid="{C189F7BA-02C1-4FA6-90F3-1294C15D6C14}"/>
    <cellStyle name="20% - Cor6 30 7" xfId="35065" xr:uid="{98ED841F-754D-416A-AF59-23B0DD9D51C5}"/>
    <cellStyle name="20% - Cor6 31" xfId="2535" xr:uid="{00000000-0005-0000-0000-0000AF010000}"/>
    <cellStyle name="20% - Cor6 31 2" xfId="4588" xr:uid="{00000000-0005-0000-0000-0000AF010000}"/>
    <cellStyle name="20% - Cor6 31 2 2" xfId="8988" xr:uid="{00000000-0005-0000-0000-0000AF010000}"/>
    <cellStyle name="20% - Cor6 31 2 2 2" xfId="17810" xr:uid="{00000000-0005-0000-0000-0000AF010000}"/>
    <cellStyle name="20% - Cor6 31 2 2 3" xfId="27188" xr:uid="{B85AA3C9-661B-436E-A744-B8B2880B4E62}"/>
    <cellStyle name="20% - Cor6 31 2 2 4" xfId="41144" xr:uid="{C78744C5-2EBE-46F1-AE57-6233812F71F4}"/>
    <cellStyle name="20% - Cor6 31 2 3" xfId="13457" xr:uid="{00000000-0005-0000-0000-0000AF010000}"/>
    <cellStyle name="20% - Cor6 31 2 3 2" xfId="30270" xr:uid="{907C0F37-905A-4C8D-9154-1AA2EADAE503}"/>
    <cellStyle name="20% - Cor6 31 2 3 3" xfId="44144" xr:uid="{C2DF6837-3846-4E26-BE03-5807E37E52C9}"/>
    <cellStyle name="20% - Cor6 31 2 4" xfId="32862" xr:uid="{3932E115-E274-410D-A99A-E2A51B421BCF}"/>
    <cellStyle name="20% - Cor6 31 2 4 2" xfId="46729" xr:uid="{46E5C159-505D-4581-B2C4-E78CCC1808B1}"/>
    <cellStyle name="20% - Cor6 31 2 5" xfId="22930" xr:uid="{D7BD01F9-59F3-46AC-BF3C-CD13E0362971}"/>
    <cellStyle name="20% - Cor6 31 2 6" xfId="36901" xr:uid="{63CA49B6-991C-486F-9D03-6BB089467627}"/>
    <cellStyle name="20% - Cor6 31 3" xfId="7099" xr:uid="{00000000-0005-0000-0000-0000AF010000}"/>
    <cellStyle name="20% - Cor6 31 3 2" xfId="15925" xr:uid="{00000000-0005-0000-0000-0000AF010000}"/>
    <cellStyle name="20% - Cor6 31 3 3" xfId="25351" xr:uid="{B45AFAB7-9161-4C83-B8F8-2626E51842FE}"/>
    <cellStyle name="20% - Cor6 31 3 4" xfId="39303" xr:uid="{EC45010C-68E7-4F4B-A1FD-2C68633A6E6B}"/>
    <cellStyle name="20% - Cor6 31 4" xfId="11566" xr:uid="{00000000-0005-0000-0000-0000AF010000}"/>
    <cellStyle name="20% - Cor6 31 4 2" xfId="29082" xr:uid="{87F07FF4-CBF4-4F47-8879-5F7A42D7D8FE}"/>
    <cellStyle name="20% - Cor6 31 4 3" xfId="42963" xr:uid="{245D2C0D-D9E0-43FD-887D-39203C800791}"/>
    <cellStyle name="20% - Cor6 31 5" xfId="31684" xr:uid="{F14E28E8-39CF-429A-80AE-FECA80B86120}"/>
    <cellStyle name="20% - Cor6 31 5 2" xfId="45551" xr:uid="{D5F49A9A-247F-4689-B183-89CEF7430D44}"/>
    <cellStyle name="20% - Cor6 31 6" xfId="21032" xr:uid="{615217A9-A635-4D8D-9DFD-873EB2969231}"/>
    <cellStyle name="20% - Cor6 31 7" xfId="35066" xr:uid="{747D6F65-D875-402E-A033-BAFB23A4690D}"/>
    <cellStyle name="20% - Cor6 32" xfId="2536" xr:uid="{00000000-0005-0000-0000-0000B0010000}"/>
    <cellStyle name="20% - Cor6 32 2" xfId="4589" xr:uid="{00000000-0005-0000-0000-0000B0010000}"/>
    <cellStyle name="20% - Cor6 32 2 2" xfId="8989" xr:uid="{00000000-0005-0000-0000-0000B0010000}"/>
    <cellStyle name="20% - Cor6 32 2 2 2" xfId="17811" xr:uid="{00000000-0005-0000-0000-0000B0010000}"/>
    <cellStyle name="20% - Cor6 32 2 2 3" xfId="27189" xr:uid="{9EB79FF4-353A-4FA7-80FB-A14707FCEDF8}"/>
    <cellStyle name="20% - Cor6 32 2 2 4" xfId="41145" xr:uid="{6C048745-1ADA-41A9-95CF-162268E70552}"/>
    <cellStyle name="20% - Cor6 32 2 3" xfId="13458" xr:uid="{00000000-0005-0000-0000-0000B0010000}"/>
    <cellStyle name="20% - Cor6 32 2 3 2" xfId="30271" xr:uid="{72ECEFE2-81D4-4989-9C50-DE28E6E5A2C3}"/>
    <cellStyle name="20% - Cor6 32 2 3 3" xfId="44145" xr:uid="{37C6ECE3-2E01-4AEA-AF58-51A0B48ACAAB}"/>
    <cellStyle name="20% - Cor6 32 2 4" xfId="32863" xr:uid="{94D93DE9-99FA-407B-A0D1-EB1D1FA8ED6E}"/>
    <cellStyle name="20% - Cor6 32 2 4 2" xfId="46730" xr:uid="{998E6109-99D2-4323-B00D-3B9C080DD150}"/>
    <cellStyle name="20% - Cor6 32 2 5" xfId="22931" xr:uid="{BBB9AD99-412C-4C82-BDBF-EADA47E195CC}"/>
    <cellStyle name="20% - Cor6 32 2 6" xfId="36902" xr:uid="{7B55E4BC-A32A-44CC-A74E-B0B0DD3B6A28}"/>
    <cellStyle name="20% - Cor6 32 3" xfId="7100" xr:uid="{00000000-0005-0000-0000-0000B0010000}"/>
    <cellStyle name="20% - Cor6 32 3 2" xfId="15926" xr:uid="{00000000-0005-0000-0000-0000B0010000}"/>
    <cellStyle name="20% - Cor6 32 3 3" xfId="25352" xr:uid="{EB8BC9C5-9800-4C3C-9966-C7AB694EA391}"/>
    <cellStyle name="20% - Cor6 32 3 4" xfId="39304" xr:uid="{06DC6130-D20F-4A1F-9D18-4C7A140EA068}"/>
    <cellStyle name="20% - Cor6 32 4" xfId="11567" xr:uid="{00000000-0005-0000-0000-0000B0010000}"/>
    <cellStyle name="20% - Cor6 32 4 2" xfId="29083" xr:uid="{287BB0BB-8766-437C-8ECA-04FE91A5E2F3}"/>
    <cellStyle name="20% - Cor6 32 4 3" xfId="42964" xr:uid="{C80DA8C6-E169-4494-80C8-52C9A92E34FA}"/>
    <cellStyle name="20% - Cor6 32 5" xfId="31685" xr:uid="{57BF21CC-F0F1-4E88-8EEF-6C7DBF8A81A6}"/>
    <cellStyle name="20% - Cor6 32 5 2" xfId="45552" xr:uid="{1EFB8FDB-7D98-4340-AA8D-8C7864F0ED6B}"/>
    <cellStyle name="20% - Cor6 32 6" xfId="21033" xr:uid="{AE113B39-CF63-479B-B78D-B5B6BEE4E81E}"/>
    <cellStyle name="20% - Cor6 32 7" xfId="35067" xr:uid="{EEC7E677-FF9A-4126-A8F8-809F539EAAB0}"/>
    <cellStyle name="20% - Cor6 33" xfId="2537" xr:uid="{00000000-0005-0000-0000-0000B1010000}"/>
    <cellStyle name="20% - Cor6 33 2" xfId="4590" xr:uid="{00000000-0005-0000-0000-0000B1010000}"/>
    <cellStyle name="20% - Cor6 33 2 2" xfId="8990" xr:uid="{00000000-0005-0000-0000-0000B1010000}"/>
    <cellStyle name="20% - Cor6 33 2 2 2" xfId="17812" xr:uid="{00000000-0005-0000-0000-0000B1010000}"/>
    <cellStyle name="20% - Cor6 33 2 2 3" xfId="27190" xr:uid="{97A40BCC-E498-4F59-8078-93CDA09EDAAC}"/>
    <cellStyle name="20% - Cor6 33 2 2 4" xfId="41146" xr:uid="{37FB497A-E105-4A97-BD32-AEE23E0D0A7D}"/>
    <cellStyle name="20% - Cor6 33 2 3" xfId="13459" xr:uid="{00000000-0005-0000-0000-0000B1010000}"/>
    <cellStyle name="20% - Cor6 33 2 3 2" xfId="30272" xr:uid="{E2B21FDD-DD7E-44D2-9236-0A56C47F4D00}"/>
    <cellStyle name="20% - Cor6 33 2 3 3" xfId="44146" xr:uid="{BF2AE9F9-E416-4134-BEBA-2C0DDB777ADF}"/>
    <cellStyle name="20% - Cor6 33 2 4" xfId="32864" xr:uid="{A5266168-88B2-4471-BBDC-2D4CC080AC42}"/>
    <cellStyle name="20% - Cor6 33 2 4 2" xfId="46731" xr:uid="{CEAC2E26-55F9-447D-B27D-7E61CFAB0B1E}"/>
    <cellStyle name="20% - Cor6 33 2 5" xfId="22932" xr:uid="{AF03C90A-D0B1-4456-B2E0-7D6BD4640391}"/>
    <cellStyle name="20% - Cor6 33 2 6" xfId="36903" xr:uid="{33D68B96-82DD-4713-B695-CD64CF321C46}"/>
    <cellStyle name="20% - Cor6 33 3" xfId="7101" xr:uid="{00000000-0005-0000-0000-0000B1010000}"/>
    <cellStyle name="20% - Cor6 33 3 2" xfId="15927" xr:uid="{00000000-0005-0000-0000-0000B1010000}"/>
    <cellStyle name="20% - Cor6 33 3 3" xfId="25353" xr:uid="{F5B88D32-6586-47DD-B8C2-822BA651E257}"/>
    <cellStyle name="20% - Cor6 33 3 4" xfId="39305" xr:uid="{978B2863-AFFD-47E5-905F-ABFD97DC5006}"/>
    <cellStyle name="20% - Cor6 33 4" xfId="11568" xr:uid="{00000000-0005-0000-0000-0000B1010000}"/>
    <cellStyle name="20% - Cor6 33 4 2" xfId="29084" xr:uid="{7188E687-123D-4213-9D8D-833611C34E2E}"/>
    <cellStyle name="20% - Cor6 33 4 3" xfId="42965" xr:uid="{E93D2F44-650B-4A29-8E52-CD5C03F7B879}"/>
    <cellStyle name="20% - Cor6 33 5" xfId="31686" xr:uid="{8E2E8E49-C5D2-4814-9897-6DE53D861D6E}"/>
    <cellStyle name="20% - Cor6 33 5 2" xfId="45553" xr:uid="{C68AE17F-64ED-45E0-AEFC-ECF389CE3197}"/>
    <cellStyle name="20% - Cor6 33 6" xfId="21034" xr:uid="{2DB88373-61BC-4976-A161-5E07E8D3268B}"/>
    <cellStyle name="20% - Cor6 33 7" xfId="35068" xr:uid="{4C23F3DD-CF7B-40B8-AD7E-99149ED56515}"/>
    <cellStyle name="20% - Cor6 34" xfId="2538" xr:uid="{00000000-0005-0000-0000-0000B2010000}"/>
    <cellStyle name="20% - Cor6 34 2" xfId="4591" xr:uid="{00000000-0005-0000-0000-0000B2010000}"/>
    <cellStyle name="20% - Cor6 34 2 2" xfId="8991" xr:uid="{00000000-0005-0000-0000-0000B2010000}"/>
    <cellStyle name="20% - Cor6 34 2 2 2" xfId="17813" xr:uid="{00000000-0005-0000-0000-0000B2010000}"/>
    <cellStyle name="20% - Cor6 34 2 2 3" xfId="27191" xr:uid="{8454CD31-1856-400B-8903-88E6BF50EB10}"/>
    <cellStyle name="20% - Cor6 34 2 2 4" xfId="41147" xr:uid="{CFFD8F6F-AB26-4E8F-ABC9-3191F100D872}"/>
    <cellStyle name="20% - Cor6 34 2 3" xfId="13460" xr:uid="{00000000-0005-0000-0000-0000B2010000}"/>
    <cellStyle name="20% - Cor6 34 2 3 2" xfId="30273" xr:uid="{E38118E1-25BB-416E-A514-11C6E93CF808}"/>
    <cellStyle name="20% - Cor6 34 2 3 3" xfId="44147" xr:uid="{2D2E8116-584D-4866-92AE-0F2032F37285}"/>
    <cellStyle name="20% - Cor6 34 2 4" xfId="32865" xr:uid="{737AE93A-A3C1-4FA5-8683-66E392B3CDE8}"/>
    <cellStyle name="20% - Cor6 34 2 4 2" xfId="46732" xr:uid="{7D46B50B-E023-4152-87A0-01E66913A71B}"/>
    <cellStyle name="20% - Cor6 34 2 5" xfId="22933" xr:uid="{96ECB257-31FD-4955-9233-AA65DBD4AEC8}"/>
    <cellStyle name="20% - Cor6 34 2 6" xfId="36904" xr:uid="{E761C08A-70F9-43DF-A460-7D5B4B825EC1}"/>
    <cellStyle name="20% - Cor6 34 3" xfId="7102" xr:uid="{00000000-0005-0000-0000-0000B2010000}"/>
    <cellStyle name="20% - Cor6 34 3 2" xfId="15928" xr:uid="{00000000-0005-0000-0000-0000B2010000}"/>
    <cellStyle name="20% - Cor6 34 3 3" xfId="25354" xr:uid="{8328DE4D-8D2B-4201-A339-2F0032E3873B}"/>
    <cellStyle name="20% - Cor6 34 3 4" xfId="39306" xr:uid="{CA70D0CC-19FB-4B79-9406-ADE8C1806965}"/>
    <cellStyle name="20% - Cor6 34 4" xfId="11569" xr:uid="{00000000-0005-0000-0000-0000B2010000}"/>
    <cellStyle name="20% - Cor6 34 4 2" xfId="29085" xr:uid="{326D769C-663B-4429-AC49-DE69B342EDC6}"/>
    <cellStyle name="20% - Cor6 34 4 3" xfId="42966" xr:uid="{E9C6D735-6B7B-4628-A22D-A3A8F611BD1E}"/>
    <cellStyle name="20% - Cor6 34 5" xfId="31687" xr:uid="{B9CBB9A3-CF1A-411A-A4A5-126F2405F31D}"/>
    <cellStyle name="20% - Cor6 34 5 2" xfId="45554" xr:uid="{3AAC4F28-13BB-4E83-BD00-9C439EE35731}"/>
    <cellStyle name="20% - Cor6 34 6" xfId="21035" xr:uid="{5A24E720-0CBC-4E2F-9C77-268FB043A212}"/>
    <cellStyle name="20% - Cor6 34 7" xfId="35069" xr:uid="{332A20D6-B67F-45B5-9E83-31BAA245D2B2}"/>
    <cellStyle name="20% - Cor6 35" xfId="2539" xr:uid="{00000000-0005-0000-0000-0000B3010000}"/>
    <cellStyle name="20% - Cor6 35 2" xfId="4592" xr:uid="{00000000-0005-0000-0000-0000B3010000}"/>
    <cellStyle name="20% - Cor6 35 2 2" xfId="8992" xr:uid="{00000000-0005-0000-0000-0000B3010000}"/>
    <cellStyle name="20% - Cor6 35 2 2 2" xfId="17814" xr:uid="{00000000-0005-0000-0000-0000B3010000}"/>
    <cellStyle name="20% - Cor6 35 2 2 3" xfId="27192" xr:uid="{D57F2A28-E143-4A56-9C8C-AE860677897E}"/>
    <cellStyle name="20% - Cor6 35 2 2 4" xfId="41148" xr:uid="{DC10DDA1-14B0-4013-B2FB-DABEB4840F9F}"/>
    <cellStyle name="20% - Cor6 35 2 3" xfId="13461" xr:uid="{00000000-0005-0000-0000-0000B3010000}"/>
    <cellStyle name="20% - Cor6 35 2 3 2" xfId="30274" xr:uid="{2546A4FD-FB3A-454E-9F01-2F96FBFB929B}"/>
    <cellStyle name="20% - Cor6 35 2 3 3" xfId="44148" xr:uid="{DF29B43F-BA63-4657-8546-64684D4A8400}"/>
    <cellStyle name="20% - Cor6 35 2 4" xfId="32866" xr:uid="{920B402C-D0B0-49F6-9D96-C53AFFCC0596}"/>
    <cellStyle name="20% - Cor6 35 2 4 2" xfId="46733" xr:uid="{29095819-9CD8-4823-BE25-22E9D1EACA1C}"/>
    <cellStyle name="20% - Cor6 35 2 5" xfId="22934" xr:uid="{A5C4B232-30C3-4E8E-BECE-5C282CBFFCE9}"/>
    <cellStyle name="20% - Cor6 35 2 6" xfId="36905" xr:uid="{E1CB2E83-4F03-4859-AFC8-B5BEF3724CBE}"/>
    <cellStyle name="20% - Cor6 35 3" xfId="7103" xr:uid="{00000000-0005-0000-0000-0000B3010000}"/>
    <cellStyle name="20% - Cor6 35 3 2" xfId="15929" xr:uid="{00000000-0005-0000-0000-0000B3010000}"/>
    <cellStyle name="20% - Cor6 35 3 3" xfId="25355" xr:uid="{5F76A784-0EB7-48FE-8ADB-473680817CB6}"/>
    <cellStyle name="20% - Cor6 35 3 4" xfId="39307" xr:uid="{5DB8C66A-9436-4381-8882-AEC72259636B}"/>
    <cellStyle name="20% - Cor6 35 4" xfId="11570" xr:uid="{00000000-0005-0000-0000-0000B3010000}"/>
    <cellStyle name="20% - Cor6 35 4 2" xfId="29086" xr:uid="{7606CBDE-E31A-48F7-978F-D8A8920E5FF4}"/>
    <cellStyle name="20% - Cor6 35 4 3" xfId="42967" xr:uid="{95BA1CA9-6EAB-4F6C-9362-FB7A86811373}"/>
    <cellStyle name="20% - Cor6 35 5" xfId="31688" xr:uid="{946BD675-EEE2-4387-A220-FA6194BFFA03}"/>
    <cellStyle name="20% - Cor6 35 5 2" xfId="45555" xr:uid="{2521E253-6209-4596-B26B-561D1A48F8EA}"/>
    <cellStyle name="20% - Cor6 35 6" xfId="21036" xr:uid="{0F1651A7-A71A-4F61-BD9C-5C6E00D1C875}"/>
    <cellStyle name="20% - Cor6 35 7" xfId="35070" xr:uid="{5708E6FC-F9F0-48EE-A197-C39FAAF998F4}"/>
    <cellStyle name="20% - Cor6 36" xfId="2540" xr:uid="{00000000-0005-0000-0000-0000B4010000}"/>
    <cellStyle name="20% - Cor6 36 2" xfId="4593" xr:uid="{00000000-0005-0000-0000-0000B4010000}"/>
    <cellStyle name="20% - Cor6 36 2 2" xfId="8993" xr:uid="{00000000-0005-0000-0000-0000B4010000}"/>
    <cellStyle name="20% - Cor6 36 2 2 2" xfId="17815" xr:uid="{00000000-0005-0000-0000-0000B4010000}"/>
    <cellStyle name="20% - Cor6 36 2 2 3" xfId="27193" xr:uid="{F99AAFF7-1493-46F6-9171-4B6730502077}"/>
    <cellStyle name="20% - Cor6 36 2 2 4" xfId="41149" xr:uid="{EDF16DF8-3723-4329-BAC0-4F171738C6B5}"/>
    <cellStyle name="20% - Cor6 36 2 3" xfId="13462" xr:uid="{00000000-0005-0000-0000-0000B4010000}"/>
    <cellStyle name="20% - Cor6 36 2 3 2" xfId="30275" xr:uid="{CE761FF4-19F3-48C2-BCC5-82960A82699F}"/>
    <cellStyle name="20% - Cor6 36 2 3 3" xfId="44149" xr:uid="{2FDD9C3D-9E43-4C78-80DF-3476968763BB}"/>
    <cellStyle name="20% - Cor6 36 2 4" xfId="32867" xr:uid="{935B5E7D-E78A-4D96-B36C-845A094104B9}"/>
    <cellStyle name="20% - Cor6 36 2 4 2" xfId="46734" xr:uid="{A2F4DA53-9662-4F57-9A12-AA1C06C0BB3E}"/>
    <cellStyle name="20% - Cor6 36 2 5" xfId="22935" xr:uid="{1804E3F2-A990-43B3-BA55-697ED0A97082}"/>
    <cellStyle name="20% - Cor6 36 2 6" xfId="36906" xr:uid="{A0108BEF-44C2-442C-85F5-F08907C06D44}"/>
    <cellStyle name="20% - Cor6 36 3" xfId="7104" xr:uid="{00000000-0005-0000-0000-0000B4010000}"/>
    <cellStyle name="20% - Cor6 36 3 2" xfId="15930" xr:uid="{00000000-0005-0000-0000-0000B4010000}"/>
    <cellStyle name="20% - Cor6 36 3 3" xfId="25356" xr:uid="{326663AB-37ED-47C2-AB87-77A412DE1827}"/>
    <cellStyle name="20% - Cor6 36 3 4" xfId="39308" xr:uid="{15AA6136-2E75-40F6-B4B6-DDBBF1482159}"/>
    <cellStyle name="20% - Cor6 36 4" xfId="11571" xr:uid="{00000000-0005-0000-0000-0000B4010000}"/>
    <cellStyle name="20% - Cor6 36 4 2" xfId="29087" xr:uid="{3C5F84EA-4AA1-498E-AB3E-9298F594AE5D}"/>
    <cellStyle name="20% - Cor6 36 4 3" xfId="42968" xr:uid="{D81CF24F-B4AF-467B-8981-445BDD720318}"/>
    <cellStyle name="20% - Cor6 36 5" xfId="31689" xr:uid="{4F8E6445-4D80-487C-8F62-0361481286BB}"/>
    <cellStyle name="20% - Cor6 36 5 2" xfId="45556" xr:uid="{839BDF73-DF7C-4CE2-9546-6C08483FE2C2}"/>
    <cellStyle name="20% - Cor6 36 6" xfId="21037" xr:uid="{DD23C6A6-4310-4D39-A041-E9FD14C0BB96}"/>
    <cellStyle name="20% - Cor6 36 7" xfId="35071" xr:uid="{703BFEED-3EB1-410F-83D9-2A00E9C0271D}"/>
    <cellStyle name="20% - Cor6 37" xfId="2541" xr:uid="{00000000-0005-0000-0000-0000B5010000}"/>
    <cellStyle name="20% - Cor6 37 2" xfId="4594" xr:uid="{00000000-0005-0000-0000-0000B5010000}"/>
    <cellStyle name="20% - Cor6 37 2 2" xfId="8994" xr:uid="{00000000-0005-0000-0000-0000B5010000}"/>
    <cellStyle name="20% - Cor6 37 2 2 2" xfId="17816" xr:uid="{00000000-0005-0000-0000-0000B5010000}"/>
    <cellStyle name="20% - Cor6 37 2 2 3" xfId="27194" xr:uid="{8A9EDA1A-CB62-41F9-89BD-AF1A343FECED}"/>
    <cellStyle name="20% - Cor6 37 2 2 4" xfId="41150" xr:uid="{7C8F975C-844C-4CBA-A0B0-3D6FBD13A622}"/>
    <cellStyle name="20% - Cor6 37 2 3" xfId="13463" xr:uid="{00000000-0005-0000-0000-0000B5010000}"/>
    <cellStyle name="20% - Cor6 37 2 3 2" xfId="30276" xr:uid="{CD532988-5730-4440-BF43-80B0C6C8EBB4}"/>
    <cellStyle name="20% - Cor6 37 2 3 3" xfId="44150" xr:uid="{9EAC344A-015E-448E-B308-D8BF0FD932C7}"/>
    <cellStyle name="20% - Cor6 37 2 4" xfId="32868" xr:uid="{404807F2-4A04-4346-96CC-9C22320DD82F}"/>
    <cellStyle name="20% - Cor6 37 2 4 2" xfId="46735" xr:uid="{761B0A75-8FFD-4230-A4EE-EE05907B23CC}"/>
    <cellStyle name="20% - Cor6 37 2 5" xfId="22936" xr:uid="{F1C7D10E-B42C-4D15-B8D9-6359744EED87}"/>
    <cellStyle name="20% - Cor6 37 2 6" xfId="36907" xr:uid="{A5BEC68A-4F30-426C-B194-7AF6C85A3DD0}"/>
    <cellStyle name="20% - Cor6 37 3" xfId="7105" xr:uid="{00000000-0005-0000-0000-0000B5010000}"/>
    <cellStyle name="20% - Cor6 37 3 2" xfId="15931" xr:uid="{00000000-0005-0000-0000-0000B5010000}"/>
    <cellStyle name="20% - Cor6 37 3 3" xfId="25357" xr:uid="{ED4D562B-5A59-4288-A41C-D26DF9D30A54}"/>
    <cellStyle name="20% - Cor6 37 3 4" xfId="39309" xr:uid="{F003BA2F-24EE-4CC8-BDA2-E1CF922332C7}"/>
    <cellStyle name="20% - Cor6 37 4" xfId="11572" xr:uid="{00000000-0005-0000-0000-0000B5010000}"/>
    <cellStyle name="20% - Cor6 37 4 2" xfId="29088" xr:uid="{8DF443F8-6E8C-4D49-9926-9E62EBDE3CEA}"/>
    <cellStyle name="20% - Cor6 37 4 3" xfId="42969" xr:uid="{BE9728FB-1839-49C9-93A0-427F7E6EC75B}"/>
    <cellStyle name="20% - Cor6 37 5" xfId="31690" xr:uid="{B4CAA4E5-FB4E-4AC8-846D-8F6E340C3D22}"/>
    <cellStyle name="20% - Cor6 37 5 2" xfId="45557" xr:uid="{FE918377-8BB7-4788-8F44-1E4F9993F186}"/>
    <cellStyle name="20% - Cor6 37 6" xfId="21038" xr:uid="{559BDD2E-5ED8-4F66-ACBF-BA788D9C539F}"/>
    <cellStyle name="20% - Cor6 37 7" xfId="35072" xr:uid="{E02B82DF-6F52-44F8-B750-A4A5CFA3C57C}"/>
    <cellStyle name="20% - Cor6 38" xfId="2542" xr:uid="{00000000-0005-0000-0000-0000B6010000}"/>
    <cellStyle name="20% - Cor6 38 2" xfId="4595" xr:uid="{00000000-0005-0000-0000-0000B6010000}"/>
    <cellStyle name="20% - Cor6 38 2 2" xfId="8995" xr:uid="{00000000-0005-0000-0000-0000B6010000}"/>
    <cellStyle name="20% - Cor6 38 2 2 2" xfId="17817" xr:uid="{00000000-0005-0000-0000-0000B6010000}"/>
    <cellStyle name="20% - Cor6 38 2 2 3" xfId="27195" xr:uid="{20348315-CC28-432F-BA90-69F2142F2958}"/>
    <cellStyle name="20% - Cor6 38 2 2 4" xfId="41151" xr:uid="{8189FC3C-B240-4C6D-B462-AC146878C0F3}"/>
    <cellStyle name="20% - Cor6 38 2 3" xfId="13464" xr:uid="{00000000-0005-0000-0000-0000B6010000}"/>
    <cellStyle name="20% - Cor6 38 2 3 2" xfId="30277" xr:uid="{FE4CDE78-BAB0-46BE-BB9C-B6AB4FCE7409}"/>
    <cellStyle name="20% - Cor6 38 2 3 3" xfId="44151" xr:uid="{FC6638FD-2DE8-433D-A16A-C11D012D5874}"/>
    <cellStyle name="20% - Cor6 38 2 4" xfId="32869" xr:uid="{23772639-D988-4FAF-A09A-358F418D2C8B}"/>
    <cellStyle name="20% - Cor6 38 2 4 2" xfId="46736" xr:uid="{8C814C20-3204-4285-8514-15A2373C8CEE}"/>
    <cellStyle name="20% - Cor6 38 2 5" xfId="22937" xr:uid="{8AAD92E1-FDDC-499B-8A72-71D6CF757C14}"/>
    <cellStyle name="20% - Cor6 38 2 6" xfId="36908" xr:uid="{04F79C49-4281-4417-A056-1273E046CA18}"/>
    <cellStyle name="20% - Cor6 38 3" xfId="7106" xr:uid="{00000000-0005-0000-0000-0000B6010000}"/>
    <cellStyle name="20% - Cor6 38 3 2" xfId="15932" xr:uid="{00000000-0005-0000-0000-0000B6010000}"/>
    <cellStyle name="20% - Cor6 38 3 3" xfId="25358" xr:uid="{0A9263D4-521C-4490-A9E2-87D68A6154DD}"/>
    <cellStyle name="20% - Cor6 38 3 4" xfId="39310" xr:uid="{AE2940E7-B685-4046-9444-9795009D88CF}"/>
    <cellStyle name="20% - Cor6 38 4" xfId="11573" xr:uid="{00000000-0005-0000-0000-0000B6010000}"/>
    <cellStyle name="20% - Cor6 38 4 2" xfId="29089" xr:uid="{03B8BBD7-903C-4120-80DA-2B4AF9EF7A63}"/>
    <cellStyle name="20% - Cor6 38 4 3" xfId="42970" xr:uid="{EE7C3C7B-D189-435C-85D1-8774DAFCDF45}"/>
    <cellStyle name="20% - Cor6 38 5" xfId="31691" xr:uid="{7D84741A-031B-4E29-AF0D-CCD6464C4C3F}"/>
    <cellStyle name="20% - Cor6 38 5 2" xfId="45558" xr:uid="{BFA0B512-4FAA-419F-B405-0153A5597278}"/>
    <cellStyle name="20% - Cor6 38 6" xfId="21039" xr:uid="{CA2C7A0B-2B31-4C9E-9E1B-AA19479D2989}"/>
    <cellStyle name="20% - Cor6 38 7" xfId="35073" xr:uid="{5D8B149D-575F-4028-AEB7-194289727EE2}"/>
    <cellStyle name="20% - Cor6 39" xfId="2543" xr:uid="{00000000-0005-0000-0000-0000B7010000}"/>
    <cellStyle name="20% - Cor6 39 2" xfId="4596" xr:uid="{00000000-0005-0000-0000-0000B7010000}"/>
    <cellStyle name="20% - Cor6 39 2 2" xfId="8996" xr:uid="{00000000-0005-0000-0000-0000B7010000}"/>
    <cellStyle name="20% - Cor6 39 2 2 2" xfId="17818" xr:uid="{00000000-0005-0000-0000-0000B7010000}"/>
    <cellStyle name="20% - Cor6 39 2 2 3" xfId="27196" xr:uid="{ADA09FFC-DBE8-489F-830A-DB0B65DA4D1D}"/>
    <cellStyle name="20% - Cor6 39 2 2 4" xfId="41152" xr:uid="{C94F5C49-06AA-490D-9CE0-E776EE99AEFE}"/>
    <cellStyle name="20% - Cor6 39 2 3" xfId="13465" xr:uid="{00000000-0005-0000-0000-0000B7010000}"/>
    <cellStyle name="20% - Cor6 39 2 3 2" xfId="30278" xr:uid="{05844FC8-B40B-4CD3-A576-0A00EA4470A3}"/>
    <cellStyle name="20% - Cor6 39 2 3 3" xfId="44152" xr:uid="{4F383DBB-E6A7-4122-B51D-3A391938FC38}"/>
    <cellStyle name="20% - Cor6 39 2 4" xfId="32870" xr:uid="{525A9E59-A373-4FF8-ACE1-5849589E1446}"/>
    <cellStyle name="20% - Cor6 39 2 4 2" xfId="46737" xr:uid="{A864E100-3E45-475C-BE77-2E5E2573F097}"/>
    <cellStyle name="20% - Cor6 39 2 5" xfId="22938" xr:uid="{91DE0D78-60DF-4E0E-B3F3-1F3B8C2CCDF4}"/>
    <cellStyle name="20% - Cor6 39 2 6" xfId="36909" xr:uid="{9DB4EA56-107F-404D-A523-CAD8FDA97E3D}"/>
    <cellStyle name="20% - Cor6 39 3" xfId="7107" xr:uid="{00000000-0005-0000-0000-0000B7010000}"/>
    <cellStyle name="20% - Cor6 39 3 2" xfId="15933" xr:uid="{00000000-0005-0000-0000-0000B7010000}"/>
    <cellStyle name="20% - Cor6 39 3 3" xfId="25359" xr:uid="{5DA2C727-0BA6-440D-8DAE-B81CC9EEBA95}"/>
    <cellStyle name="20% - Cor6 39 3 4" xfId="39311" xr:uid="{84C876A2-BD0B-49CF-9B50-2DDEFD8773C6}"/>
    <cellStyle name="20% - Cor6 39 4" xfId="11574" xr:uid="{00000000-0005-0000-0000-0000B7010000}"/>
    <cellStyle name="20% - Cor6 39 4 2" xfId="29090" xr:uid="{97D90808-3EEA-4772-9988-3254335A2DE0}"/>
    <cellStyle name="20% - Cor6 39 4 3" xfId="42971" xr:uid="{EB2E207D-8796-4CF0-9474-636C34397C2B}"/>
    <cellStyle name="20% - Cor6 39 5" xfId="31692" xr:uid="{0E03DA52-F14D-48B0-8FDA-6F6DD96F1607}"/>
    <cellStyle name="20% - Cor6 39 5 2" xfId="45559" xr:uid="{EC49D77E-736B-4E81-9EB5-EF6ACE7E5019}"/>
    <cellStyle name="20% - Cor6 39 6" xfId="21040" xr:uid="{23D757AB-2646-4AF3-BE02-D1C1E3654440}"/>
    <cellStyle name="20% - Cor6 39 7" xfId="35074" xr:uid="{8320A7B8-C385-4165-8C3C-4736EB5C57D1}"/>
    <cellStyle name="20% - Cor6 4" xfId="346" xr:uid="{00000000-0005-0000-0000-00004B000000}"/>
    <cellStyle name="20% - Cor6 4 2" xfId="2545" xr:uid="{00000000-0005-0000-0000-0000B9010000}"/>
    <cellStyle name="20% - Cor6 4 2 2" xfId="4598" xr:uid="{00000000-0005-0000-0000-0000B9010000}"/>
    <cellStyle name="20% - Cor6 4 2 2 2" xfId="8998" xr:uid="{00000000-0005-0000-0000-0000B9010000}"/>
    <cellStyle name="20% - Cor6 4 2 2 2 2" xfId="17820" xr:uid="{00000000-0005-0000-0000-0000B9010000}"/>
    <cellStyle name="20% - Cor6 4 2 2 2 3" xfId="27198" xr:uid="{933AB366-E1B4-4A73-AC94-4633E6F6865F}"/>
    <cellStyle name="20% - Cor6 4 2 2 2 4" xfId="41154" xr:uid="{EAA1EB68-A82A-491A-A15F-43BA4901149E}"/>
    <cellStyle name="20% - Cor6 4 2 2 3" xfId="13467" xr:uid="{00000000-0005-0000-0000-0000B9010000}"/>
    <cellStyle name="20% - Cor6 4 2 2 3 2" xfId="30280" xr:uid="{28533FB6-B877-4CBA-AC8F-151ED1CDCF42}"/>
    <cellStyle name="20% - Cor6 4 2 2 3 3" xfId="44154" xr:uid="{21146B02-7575-4A74-95C8-98D02BB244CB}"/>
    <cellStyle name="20% - Cor6 4 2 2 4" xfId="32872" xr:uid="{904C7EA8-E3A2-4C88-994A-61F8557D8149}"/>
    <cellStyle name="20% - Cor6 4 2 2 4 2" xfId="46739" xr:uid="{AB15A21A-13B1-42F1-87C2-98DC626E571B}"/>
    <cellStyle name="20% - Cor6 4 2 2 5" xfId="22940" xr:uid="{6770E91E-4255-4988-A352-111B65BE4BCD}"/>
    <cellStyle name="20% - Cor6 4 2 2 6" xfId="36911" xr:uid="{A57B7510-7737-46EB-A1F3-50BA382C5729}"/>
    <cellStyle name="20% - Cor6 4 2 3" xfId="7109" xr:uid="{00000000-0005-0000-0000-0000B9010000}"/>
    <cellStyle name="20% - Cor6 4 2 3 2" xfId="15935" xr:uid="{00000000-0005-0000-0000-0000B9010000}"/>
    <cellStyle name="20% - Cor6 4 2 3 3" xfId="25361" xr:uid="{C06372EC-C2E1-4A2B-8BD1-1A5240BF1E06}"/>
    <cellStyle name="20% - Cor6 4 2 3 4" xfId="39313" xr:uid="{71FF3F43-A90D-4A92-93F3-AE668F006AB2}"/>
    <cellStyle name="20% - Cor6 4 2 4" xfId="11576" xr:uid="{00000000-0005-0000-0000-0000B9010000}"/>
    <cellStyle name="20% - Cor6 4 2 4 2" xfId="29092" xr:uid="{DBDF8507-0F1D-4A38-A6E4-6A45333F111D}"/>
    <cellStyle name="20% - Cor6 4 2 4 3" xfId="42973" xr:uid="{7890F0D1-B2B9-4E41-933C-1ACBD74F53D4}"/>
    <cellStyle name="20% - Cor6 4 2 5" xfId="31694" xr:uid="{259647FD-B0FA-4500-9482-E58FB192693C}"/>
    <cellStyle name="20% - Cor6 4 2 5 2" xfId="45561" xr:uid="{032F68C0-540C-4A2C-8CBE-024315AE54CA}"/>
    <cellStyle name="20% - Cor6 4 2 6" xfId="21042" xr:uid="{FE2177AA-AA32-40BB-9308-E2FDA5F16273}"/>
    <cellStyle name="20% - Cor6 4 2 7" xfId="35076" xr:uid="{AE70295F-7BCA-48A9-AEF0-EC2B36CC738E}"/>
    <cellStyle name="20% - Cor6 4 3" xfId="2544" xr:uid="{00000000-0005-0000-0000-0000B8010000}"/>
    <cellStyle name="20% - Cor6 4 3 2" xfId="4597" xr:uid="{00000000-0005-0000-0000-0000B8010000}"/>
    <cellStyle name="20% - Cor6 4 3 2 2" xfId="8997" xr:uid="{00000000-0005-0000-0000-0000B8010000}"/>
    <cellStyle name="20% - Cor6 4 3 2 2 2" xfId="17819" xr:uid="{00000000-0005-0000-0000-0000B8010000}"/>
    <cellStyle name="20% - Cor6 4 3 2 2 3" xfId="27197" xr:uid="{C6931628-5A1B-4A8D-BBAF-ED214CF7B0E6}"/>
    <cellStyle name="20% - Cor6 4 3 2 2 4" xfId="41153" xr:uid="{60F921E6-54F1-4861-A181-E0FCA40B3911}"/>
    <cellStyle name="20% - Cor6 4 3 2 3" xfId="13466" xr:uid="{00000000-0005-0000-0000-0000B8010000}"/>
    <cellStyle name="20% - Cor6 4 3 2 4" xfId="22939" xr:uid="{AA497242-8761-433E-B02E-AFAA4E80635A}"/>
    <cellStyle name="20% - Cor6 4 3 2 5" xfId="36910" xr:uid="{D15079F8-56CC-4253-AE2B-19970C83B44E}"/>
    <cellStyle name="20% - Cor6 4 3 3" xfId="7108" xr:uid="{00000000-0005-0000-0000-0000B8010000}"/>
    <cellStyle name="20% - Cor6 4 3 3 2" xfId="15934" xr:uid="{00000000-0005-0000-0000-0000B8010000}"/>
    <cellStyle name="20% - Cor6 4 3 3 3" xfId="25360" xr:uid="{92810EB2-56CA-44DD-9DC7-60E230FA03AC}"/>
    <cellStyle name="20% - Cor6 4 3 3 4" xfId="39312" xr:uid="{CA49B657-815F-4E4B-9871-59031BFA8C9A}"/>
    <cellStyle name="20% - Cor6 4 3 4" xfId="11575" xr:uid="{00000000-0005-0000-0000-0000B8010000}"/>
    <cellStyle name="20% - Cor6 4 3 4 2" xfId="29091" xr:uid="{2B542342-20BB-4336-902E-284EB7A5CA9E}"/>
    <cellStyle name="20% - Cor6 4 3 4 3" xfId="42972" xr:uid="{CCE14A99-0E2D-49EE-9F4C-BED6479C0A05}"/>
    <cellStyle name="20% - Cor6 4 3 5" xfId="31693" xr:uid="{DE8A3316-A26C-40B2-92FC-0386F3831B2A}"/>
    <cellStyle name="20% - Cor6 4 3 5 2" xfId="45560" xr:uid="{72F883DE-12C5-43F6-931F-F13286493027}"/>
    <cellStyle name="20% - Cor6 4 3 6" xfId="21041" xr:uid="{29645C20-3306-4E78-81C6-0EC9DED0D085}"/>
    <cellStyle name="20% - Cor6 4 3 7" xfId="35075" xr:uid="{3D8BE029-3C56-4C87-AD06-701C306E4915}"/>
    <cellStyle name="20% - Cor6 4 4" xfId="2015" xr:uid="{00000000-0005-0000-0000-00002A020000}"/>
    <cellStyle name="20% - Cor6 4 4 2" xfId="6631" xr:uid="{00000000-0005-0000-0000-00002A020000}"/>
    <cellStyle name="20% - Cor6 4 4 2 2" xfId="15459" xr:uid="{00000000-0005-0000-0000-00002A020000}"/>
    <cellStyle name="20% - Cor6 4 4 2 3" xfId="24884" xr:uid="{BC08556D-8E6B-4032-AEB3-BC558E637D3B}"/>
    <cellStyle name="20% - Cor6 4 4 2 4" xfId="38838" xr:uid="{F0000FE0-B394-4F72-B106-C7126D272A32}"/>
    <cellStyle name="20% - Cor6 4 4 3" xfId="11091" xr:uid="{00000000-0005-0000-0000-00002A020000}"/>
    <cellStyle name="20% - Cor6 4 4 3 2" xfId="30279" xr:uid="{118B8DD4-78DB-4006-B086-D9524BFD7402}"/>
    <cellStyle name="20% - Cor6 4 4 3 3" xfId="44153" xr:uid="{70187F6A-F099-42C1-87BA-00CFCE45C436}"/>
    <cellStyle name="20% - Cor6 4 4 4" xfId="32871" xr:uid="{FA41AEA6-D233-459D-9D44-298F774ADE1F}"/>
    <cellStyle name="20% - Cor6 4 4 4 2" xfId="46738" xr:uid="{5BCB71BE-3962-4319-B320-53468DCDF39A}"/>
    <cellStyle name="20% - Cor6 4 4 5" xfId="20539" xr:uid="{D3581B19-48DA-4450-A09D-A1F03DE156FA}"/>
    <cellStyle name="20% - Cor6 4 4 6" xfId="34601" xr:uid="{A0575FF3-B36A-4DD6-8482-C6D4E1EAEDBE}"/>
    <cellStyle name="20% - Cor6 4 5" xfId="4115" xr:uid="{00000000-0005-0000-0000-00002A020000}"/>
    <cellStyle name="20% - Cor6 4 5 2" xfId="8515" xr:uid="{00000000-0005-0000-0000-00002A020000}"/>
    <cellStyle name="20% - Cor6 4 5 2 2" xfId="17337" xr:uid="{00000000-0005-0000-0000-00002A020000}"/>
    <cellStyle name="20% - Cor6 4 5 2 3" xfId="26716" xr:uid="{FBE83313-348E-4FF9-A471-017E25577E78}"/>
    <cellStyle name="20% - Cor6 4 5 2 4" xfId="40672" xr:uid="{CA2A9FAA-1025-4EDD-B8F8-35D3C8182CD5}"/>
    <cellStyle name="20% - Cor6 4 5 3" xfId="12984" xr:uid="{00000000-0005-0000-0000-00002A020000}"/>
    <cellStyle name="20% - Cor6 4 5 4" xfId="22458" xr:uid="{408035E7-605D-483B-9C9A-611CF1E4764A}"/>
    <cellStyle name="20% - Cor6 4 5 5" xfId="36429" xr:uid="{14088D3A-365B-46B9-A360-E427E5DC09BA}"/>
    <cellStyle name="20% - Cor6 4 6" xfId="28593" xr:uid="{0D2F057B-8D2D-42F8-8769-93BE4D9E76B3}"/>
    <cellStyle name="20% - Cor6 4 6 2" xfId="42500" xr:uid="{7B787506-B4C4-4589-8260-C9C3187C6B5D}"/>
    <cellStyle name="20% - Cor6 4 7" xfId="31220" xr:uid="{971E0A4B-C3EA-4F9B-8C22-494D69AC73A0}"/>
    <cellStyle name="20% - Cor6 4 7 2" xfId="45088" xr:uid="{896588FB-BA07-4ADE-B682-084F1BAB6985}"/>
    <cellStyle name="20% - Cor6 40" xfId="2546" xr:uid="{00000000-0005-0000-0000-0000BA010000}"/>
    <cellStyle name="20% - Cor6 40 2" xfId="4599" xr:uid="{00000000-0005-0000-0000-0000BA010000}"/>
    <cellStyle name="20% - Cor6 40 2 2" xfId="8999" xr:uid="{00000000-0005-0000-0000-0000BA010000}"/>
    <cellStyle name="20% - Cor6 40 2 2 2" xfId="17821" xr:uid="{00000000-0005-0000-0000-0000BA010000}"/>
    <cellStyle name="20% - Cor6 40 2 2 3" xfId="27199" xr:uid="{0277D479-8985-48C9-AF0C-5BD24386BF41}"/>
    <cellStyle name="20% - Cor6 40 2 2 4" xfId="41155" xr:uid="{9A683C61-05C7-48C8-AA5C-FACEDD33311B}"/>
    <cellStyle name="20% - Cor6 40 2 3" xfId="13468" xr:uid="{00000000-0005-0000-0000-0000BA010000}"/>
    <cellStyle name="20% - Cor6 40 2 3 2" xfId="30281" xr:uid="{B123DE27-F343-445D-8849-60F72BC60E38}"/>
    <cellStyle name="20% - Cor6 40 2 3 3" xfId="44155" xr:uid="{A5B24DC8-0E8F-4850-AAF1-354E6FE3760E}"/>
    <cellStyle name="20% - Cor6 40 2 4" xfId="32873" xr:uid="{E80EF239-2ABE-43CF-8B38-F4FFE5E18E9B}"/>
    <cellStyle name="20% - Cor6 40 2 4 2" xfId="46740" xr:uid="{0BA45590-018C-4E25-9932-3C26DC1728BE}"/>
    <cellStyle name="20% - Cor6 40 2 5" xfId="22941" xr:uid="{BD38FC92-0F70-47FA-98AE-D08787A11844}"/>
    <cellStyle name="20% - Cor6 40 2 6" xfId="36912" xr:uid="{7EE91A35-66D9-4371-B2B7-671B462130D1}"/>
    <cellStyle name="20% - Cor6 40 3" xfId="7110" xr:uid="{00000000-0005-0000-0000-0000BA010000}"/>
    <cellStyle name="20% - Cor6 40 3 2" xfId="15936" xr:uid="{00000000-0005-0000-0000-0000BA010000}"/>
    <cellStyle name="20% - Cor6 40 3 3" xfId="25362" xr:uid="{27C52C6B-3EE4-4202-ACCB-B7653699E495}"/>
    <cellStyle name="20% - Cor6 40 3 4" xfId="39314" xr:uid="{A324F1C6-59D5-4187-80EB-1127ED62946C}"/>
    <cellStyle name="20% - Cor6 40 4" xfId="11577" xr:uid="{00000000-0005-0000-0000-0000BA010000}"/>
    <cellStyle name="20% - Cor6 40 4 2" xfId="29093" xr:uid="{0B51DA1B-63D7-40AA-8E2F-F2D875A638FD}"/>
    <cellStyle name="20% - Cor6 40 4 3" xfId="42974" xr:uid="{74050170-6026-4392-83A4-1E502E0C7713}"/>
    <cellStyle name="20% - Cor6 40 5" xfId="31695" xr:uid="{DDBBF199-5D98-451C-B8D2-2388CC7F9C75}"/>
    <cellStyle name="20% - Cor6 40 5 2" xfId="45562" xr:uid="{8C94AA99-03EE-4542-AF50-1C1175DE9057}"/>
    <cellStyle name="20% - Cor6 40 6" xfId="21043" xr:uid="{6FB62601-C15B-44CC-B30D-E41CAD627513}"/>
    <cellStyle name="20% - Cor6 40 7" xfId="35077" xr:uid="{09D6132B-1FFE-43B5-93CC-4B9676539EED}"/>
    <cellStyle name="20% - Cor6 41" xfId="2547" xr:uid="{00000000-0005-0000-0000-0000BB010000}"/>
    <cellStyle name="20% - Cor6 41 2" xfId="4600" xr:uid="{00000000-0005-0000-0000-0000BB010000}"/>
    <cellStyle name="20% - Cor6 41 2 2" xfId="9000" xr:uid="{00000000-0005-0000-0000-0000BB010000}"/>
    <cellStyle name="20% - Cor6 41 2 2 2" xfId="17822" xr:uid="{00000000-0005-0000-0000-0000BB010000}"/>
    <cellStyle name="20% - Cor6 41 2 2 3" xfId="27200" xr:uid="{49B072E7-C5CF-4266-A3E3-8F2F5C1817C7}"/>
    <cellStyle name="20% - Cor6 41 2 2 4" xfId="41156" xr:uid="{14F94019-35BC-4BDB-815C-D40E191CBA92}"/>
    <cellStyle name="20% - Cor6 41 2 3" xfId="13469" xr:uid="{00000000-0005-0000-0000-0000BB010000}"/>
    <cellStyle name="20% - Cor6 41 2 3 2" xfId="30282" xr:uid="{0A277265-A1BD-486F-AB82-B77D784384A5}"/>
    <cellStyle name="20% - Cor6 41 2 3 3" xfId="44156" xr:uid="{4703D948-5231-4B12-BFB3-B0FCF51192EB}"/>
    <cellStyle name="20% - Cor6 41 2 4" xfId="32874" xr:uid="{ED705B88-46EA-4663-961C-7A631A8B489F}"/>
    <cellStyle name="20% - Cor6 41 2 4 2" xfId="46741" xr:uid="{570488B2-2AFB-4CA1-93A5-2464E89E4A12}"/>
    <cellStyle name="20% - Cor6 41 2 5" xfId="22942" xr:uid="{40489ED4-C22E-4385-8C1F-FC7E600676B0}"/>
    <cellStyle name="20% - Cor6 41 2 6" xfId="36913" xr:uid="{EFFA4796-AA00-4928-97A0-AB7EC11CD0BE}"/>
    <cellStyle name="20% - Cor6 41 3" xfId="7111" xr:uid="{00000000-0005-0000-0000-0000BB010000}"/>
    <cellStyle name="20% - Cor6 41 3 2" xfId="15937" xr:uid="{00000000-0005-0000-0000-0000BB010000}"/>
    <cellStyle name="20% - Cor6 41 3 3" xfId="25363" xr:uid="{87AA048A-A9F6-4870-A239-28152AD2ED3A}"/>
    <cellStyle name="20% - Cor6 41 3 4" xfId="39315" xr:uid="{4263618F-77D6-4D43-8E67-B826A4F121A0}"/>
    <cellStyle name="20% - Cor6 41 4" xfId="11578" xr:uid="{00000000-0005-0000-0000-0000BB010000}"/>
    <cellStyle name="20% - Cor6 41 4 2" xfId="29094" xr:uid="{211D5C00-D0B3-4A45-B85E-458D6E76A6F4}"/>
    <cellStyle name="20% - Cor6 41 4 3" xfId="42975" xr:uid="{FD2EDBBA-381A-4F70-B948-303261EE7718}"/>
    <cellStyle name="20% - Cor6 41 5" xfId="31696" xr:uid="{EEF7119F-C189-40CE-91D0-92F213193570}"/>
    <cellStyle name="20% - Cor6 41 5 2" xfId="45563" xr:uid="{16D5F2C5-5476-44B8-B749-DF283AA6E429}"/>
    <cellStyle name="20% - Cor6 41 6" xfId="21044" xr:uid="{1D61246E-3470-4FBA-9926-90C706FCD49E}"/>
    <cellStyle name="20% - Cor6 41 7" xfId="35078" xr:uid="{DF8A1B37-E4EE-4E7F-B24B-258A857A0530}"/>
    <cellStyle name="20% - Cor6 42" xfId="2548" xr:uid="{00000000-0005-0000-0000-0000BC010000}"/>
    <cellStyle name="20% - Cor6 42 2" xfId="4601" xr:uid="{00000000-0005-0000-0000-0000BC010000}"/>
    <cellStyle name="20% - Cor6 42 2 2" xfId="9001" xr:uid="{00000000-0005-0000-0000-0000BC010000}"/>
    <cellStyle name="20% - Cor6 42 2 2 2" xfId="17823" xr:uid="{00000000-0005-0000-0000-0000BC010000}"/>
    <cellStyle name="20% - Cor6 42 2 2 3" xfId="27201" xr:uid="{8A7E69B3-39BF-4FE6-8A6A-7C4619790615}"/>
    <cellStyle name="20% - Cor6 42 2 2 4" xfId="41157" xr:uid="{B115F33E-B326-400C-A5AC-5D912131A6B3}"/>
    <cellStyle name="20% - Cor6 42 2 3" xfId="13470" xr:uid="{00000000-0005-0000-0000-0000BC010000}"/>
    <cellStyle name="20% - Cor6 42 2 3 2" xfId="30283" xr:uid="{A1FDF891-413B-4569-A558-99B63E18EAEE}"/>
    <cellStyle name="20% - Cor6 42 2 3 3" xfId="44157" xr:uid="{28E8B289-09B4-4A44-A352-437CC426BF2B}"/>
    <cellStyle name="20% - Cor6 42 2 4" xfId="32875" xr:uid="{6FDC4F4A-8FC3-4169-BEE3-DE102DC64C3D}"/>
    <cellStyle name="20% - Cor6 42 2 4 2" xfId="46742" xr:uid="{ED23DF78-2427-4779-BDE3-83F3649D5652}"/>
    <cellStyle name="20% - Cor6 42 2 5" xfId="22943" xr:uid="{9E3C3B67-3630-4ECF-8670-7A4118BDCA47}"/>
    <cellStyle name="20% - Cor6 42 2 6" xfId="36914" xr:uid="{026B4AD2-A6DC-4017-8983-BBD9A3A0EF8D}"/>
    <cellStyle name="20% - Cor6 42 3" xfId="7112" xr:uid="{00000000-0005-0000-0000-0000BC010000}"/>
    <cellStyle name="20% - Cor6 42 3 2" xfId="15938" xr:uid="{00000000-0005-0000-0000-0000BC010000}"/>
    <cellStyle name="20% - Cor6 42 3 3" xfId="25364" xr:uid="{8231A44E-289F-435A-BA35-2E4D34E1C579}"/>
    <cellStyle name="20% - Cor6 42 3 4" xfId="39316" xr:uid="{18573847-EB66-490F-B101-9B9A67F7AE39}"/>
    <cellStyle name="20% - Cor6 42 4" xfId="11579" xr:uid="{00000000-0005-0000-0000-0000BC010000}"/>
    <cellStyle name="20% - Cor6 42 4 2" xfId="29095" xr:uid="{04A5367D-F20C-4C62-9281-82471C097E51}"/>
    <cellStyle name="20% - Cor6 42 4 3" xfId="42976" xr:uid="{217670BC-E5CC-45A2-954C-2EF2EE2AE642}"/>
    <cellStyle name="20% - Cor6 42 5" xfId="31697" xr:uid="{13D8D8AB-1626-4FD7-9628-0351D1B7FF9E}"/>
    <cellStyle name="20% - Cor6 42 5 2" xfId="45564" xr:uid="{A1EEF333-2136-4793-AAD2-17E139E5B6CB}"/>
    <cellStyle name="20% - Cor6 42 6" xfId="21045" xr:uid="{EE830529-7FD3-46BA-BA41-C17E581EC110}"/>
    <cellStyle name="20% - Cor6 42 7" xfId="35079" xr:uid="{C6A7C6D4-812A-44BD-94A4-C855652039C0}"/>
    <cellStyle name="20% - Cor6 43" xfId="2549" xr:uid="{00000000-0005-0000-0000-0000BD010000}"/>
    <cellStyle name="20% - Cor6 43 2" xfId="4602" xr:uid="{00000000-0005-0000-0000-0000BD010000}"/>
    <cellStyle name="20% - Cor6 43 2 2" xfId="9002" xr:uid="{00000000-0005-0000-0000-0000BD010000}"/>
    <cellStyle name="20% - Cor6 43 2 2 2" xfId="17824" xr:uid="{00000000-0005-0000-0000-0000BD010000}"/>
    <cellStyle name="20% - Cor6 43 2 2 3" xfId="27202" xr:uid="{0715D426-6666-4A87-937A-D75AB8B38D1D}"/>
    <cellStyle name="20% - Cor6 43 2 2 4" xfId="41158" xr:uid="{A191A9CA-AB16-4EC1-BFB8-33DC7B7506AB}"/>
    <cellStyle name="20% - Cor6 43 2 3" xfId="13471" xr:uid="{00000000-0005-0000-0000-0000BD010000}"/>
    <cellStyle name="20% - Cor6 43 2 3 2" xfId="30284" xr:uid="{DDEBE72C-9CFF-4DE3-A7B4-3A69B7F3DE6D}"/>
    <cellStyle name="20% - Cor6 43 2 3 3" xfId="44158" xr:uid="{A273080C-CD85-4E3B-92CB-24A72B5CFE85}"/>
    <cellStyle name="20% - Cor6 43 2 4" xfId="32876" xr:uid="{B80F6849-ACD5-4E32-98D9-0D26717A870D}"/>
    <cellStyle name="20% - Cor6 43 2 4 2" xfId="46743" xr:uid="{073B9B78-E3A8-46B2-BC54-8F50FD0DE26A}"/>
    <cellStyle name="20% - Cor6 43 2 5" xfId="22944" xr:uid="{26BD12B7-FEA5-4F0A-BC29-FB02EDC7DED8}"/>
    <cellStyle name="20% - Cor6 43 2 6" xfId="36915" xr:uid="{58DF95C2-1CF5-4D9B-98BF-5746816F43F3}"/>
    <cellStyle name="20% - Cor6 43 3" xfId="7113" xr:uid="{00000000-0005-0000-0000-0000BD010000}"/>
    <cellStyle name="20% - Cor6 43 3 2" xfId="15939" xr:uid="{00000000-0005-0000-0000-0000BD010000}"/>
    <cellStyle name="20% - Cor6 43 3 3" xfId="25365" xr:uid="{DE987C84-FB69-475A-9B3C-83BB8663D888}"/>
    <cellStyle name="20% - Cor6 43 3 4" xfId="39317" xr:uid="{E0B5801F-7108-49C4-820D-7E5A98FED98B}"/>
    <cellStyle name="20% - Cor6 43 4" xfId="11580" xr:uid="{00000000-0005-0000-0000-0000BD010000}"/>
    <cellStyle name="20% - Cor6 43 4 2" xfId="29096" xr:uid="{EE2E888F-2025-424C-8BF1-9A3DCAC737A3}"/>
    <cellStyle name="20% - Cor6 43 4 3" xfId="42977" xr:uid="{89B50F95-9B02-4A3C-A1F8-082F51376DE7}"/>
    <cellStyle name="20% - Cor6 43 5" xfId="31698" xr:uid="{DADB6DFA-1E74-48C7-839D-BE13BC4AF05A}"/>
    <cellStyle name="20% - Cor6 43 5 2" xfId="45565" xr:uid="{B0D2FBAE-93A1-419F-B35E-4A6104BEC45D}"/>
    <cellStyle name="20% - Cor6 43 6" xfId="21046" xr:uid="{35B262EE-CEE8-4593-BCE2-AF8F86E82BB2}"/>
    <cellStyle name="20% - Cor6 43 7" xfId="35080" xr:uid="{66B2454A-C0CF-4175-A897-35A1D53DDA69}"/>
    <cellStyle name="20% - Cor6 44" xfId="2550" xr:uid="{00000000-0005-0000-0000-0000BE010000}"/>
    <cellStyle name="20% - Cor6 44 2" xfId="4603" xr:uid="{00000000-0005-0000-0000-0000BE010000}"/>
    <cellStyle name="20% - Cor6 44 2 2" xfId="9003" xr:uid="{00000000-0005-0000-0000-0000BE010000}"/>
    <cellStyle name="20% - Cor6 44 2 2 2" xfId="17825" xr:uid="{00000000-0005-0000-0000-0000BE010000}"/>
    <cellStyle name="20% - Cor6 44 2 2 3" xfId="27203" xr:uid="{3F0FDE87-295C-4C70-ACC0-93E109B8FA81}"/>
    <cellStyle name="20% - Cor6 44 2 2 4" xfId="41159" xr:uid="{FB71656E-6186-4110-9AAF-5EC15782F88D}"/>
    <cellStyle name="20% - Cor6 44 2 3" xfId="13472" xr:uid="{00000000-0005-0000-0000-0000BE010000}"/>
    <cellStyle name="20% - Cor6 44 2 3 2" xfId="30285" xr:uid="{567E8A34-78C8-497A-A1BD-1B78B2A87FDF}"/>
    <cellStyle name="20% - Cor6 44 2 3 3" xfId="44159" xr:uid="{C8281982-DA6F-46CA-AA27-447EF1012FCC}"/>
    <cellStyle name="20% - Cor6 44 2 4" xfId="32877" xr:uid="{45DB4AC1-7647-41AF-9826-B980C5FE5E5B}"/>
    <cellStyle name="20% - Cor6 44 2 4 2" xfId="46744" xr:uid="{84CF29BB-AB00-4D22-9DB4-1BC4CF79CF08}"/>
    <cellStyle name="20% - Cor6 44 2 5" xfId="22945" xr:uid="{2711761C-70E7-4F1F-8CA2-FE7DCFB39E20}"/>
    <cellStyle name="20% - Cor6 44 2 6" xfId="36916" xr:uid="{79B831CB-4EB7-4AC1-8065-63E5FCC0885D}"/>
    <cellStyle name="20% - Cor6 44 3" xfId="7114" xr:uid="{00000000-0005-0000-0000-0000BE010000}"/>
    <cellStyle name="20% - Cor6 44 3 2" xfId="15940" xr:uid="{00000000-0005-0000-0000-0000BE010000}"/>
    <cellStyle name="20% - Cor6 44 3 3" xfId="25366" xr:uid="{C166FE1E-7389-43DC-9091-10110D4628C8}"/>
    <cellStyle name="20% - Cor6 44 3 4" xfId="39318" xr:uid="{70DBF539-6B03-4CF2-8349-16FED17F90E3}"/>
    <cellStyle name="20% - Cor6 44 4" xfId="11581" xr:uid="{00000000-0005-0000-0000-0000BE010000}"/>
    <cellStyle name="20% - Cor6 44 4 2" xfId="29097" xr:uid="{DE1C3661-E2D8-4BEF-90E2-BACCB83CEB37}"/>
    <cellStyle name="20% - Cor6 44 4 3" xfId="42978" xr:uid="{CE410EBC-0A08-4E30-8B79-B8389509C862}"/>
    <cellStyle name="20% - Cor6 44 5" xfId="31699" xr:uid="{FFD90934-4B59-4F04-A82B-899F6600691D}"/>
    <cellStyle name="20% - Cor6 44 5 2" xfId="45566" xr:uid="{D1CCD89F-9BE2-47BE-A51A-18255B1AE35E}"/>
    <cellStyle name="20% - Cor6 44 6" xfId="21047" xr:uid="{B3814F4A-98CE-4137-8C94-51F0E2D91A84}"/>
    <cellStyle name="20% - Cor6 44 7" xfId="35081" xr:uid="{9397C65D-3565-4FD5-8520-342546E792C1}"/>
    <cellStyle name="20% - Cor6 45" xfId="2551" xr:uid="{00000000-0005-0000-0000-0000BF010000}"/>
    <cellStyle name="20% - Cor6 45 2" xfId="4604" xr:uid="{00000000-0005-0000-0000-0000BF010000}"/>
    <cellStyle name="20% - Cor6 45 2 2" xfId="9004" xr:uid="{00000000-0005-0000-0000-0000BF010000}"/>
    <cellStyle name="20% - Cor6 45 2 2 2" xfId="17826" xr:uid="{00000000-0005-0000-0000-0000BF010000}"/>
    <cellStyle name="20% - Cor6 45 2 2 3" xfId="27204" xr:uid="{9B63C1C8-72B7-49F8-B7A6-2C62B08E50A7}"/>
    <cellStyle name="20% - Cor6 45 2 2 4" xfId="41160" xr:uid="{1E365265-0A8B-48DD-860C-69BF2B3BF051}"/>
    <cellStyle name="20% - Cor6 45 2 3" xfId="13473" xr:uid="{00000000-0005-0000-0000-0000BF010000}"/>
    <cellStyle name="20% - Cor6 45 2 3 2" xfId="30286" xr:uid="{526CAFAE-9E1B-4D21-88BD-B264B192B763}"/>
    <cellStyle name="20% - Cor6 45 2 3 3" xfId="44160" xr:uid="{BEA20284-D0B4-4E13-B54B-069448F54B85}"/>
    <cellStyle name="20% - Cor6 45 2 4" xfId="32878" xr:uid="{2076D32A-2D3C-4CD8-8554-470FA7039BFC}"/>
    <cellStyle name="20% - Cor6 45 2 4 2" xfId="46745" xr:uid="{E9334A24-949A-4347-981D-41728812070E}"/>
    <cellStyle name="20% - Cor6 45 2 5" xfId="22946" xr:uid="{42CE0A33-7B5E-4826-AC7D-C1EF5C538E7C}"/>
    <cellStyle name="20% - Cor6 45 2 6" xfId="36917" xr:uid="{295023FE-D26B-465A-A0FE-AA315B31B4B5}"/>
    <cellStyle name="20% - Cor6 45 3" xfId="7115" xr:uid="{00000000-0005-0000-0000-0000BF010000}"/>
    <cellStyle name="20% - Cor6 45 3 2" xfId="15941" xr:uid="{00000000-0005-0000-0000-0000BF010000}"/>
    <cellStyle name="20% - Cor6 45 3 3" xfId="25367" xr:uid="{D257F58D-44E7-4A91-B13A-2538C53F5781}"/>
    <cellStyle name="20% - Cor6 45 3 4" xfId="39319" xr:uid="{6088579C-E268-4E90-BF92-D2ADF980E710}"/>
    <cellStyle name="20% - Cor6 45 4" xfId="11582" xr:uid="{00000000-0005-0000-0000-0000BF010000}"/>
    <cellStyle name="20% - Cor6 45 4 2" xfId="29098" xr:uid="{D7AD2721-C0AD-4793-BF44-F53E7FD662C0}"/>
    <cellStyle name="20% - Cor6 45 4 3" xfId="42979" xr:uid="{752419E0-87CC-44CB-A88D-4A176B06F775}"/>
    <cellStyle name="20% - Cor6 45 5" xfId="31700" xr:uid="{3D2DC8AA-2C73-4225-9230-BA06A03DAE65}"/>
    <cellStyle name="20% - Cor6 45 5 2" xfId="45567" xr:uid="{E752CB75-6C82-4921-B038-22B6AEB90376}"/>
    <cellStyle name="20% - Cor6 45 6" xfId="21048" xr:uid="{AB9C2AA0-AA3D-40CB-A64A-9568BC3CD68D}"/>
    <cellStyle name="20% - Cor6 45 7" xfId="35082" xr:uid="{2700D904-4055-4E3E-85BE-CBE6F26C5A96}"/>
    <cellStyle name="20% - Cor6 46" xfId="2552" xr:uid="{00000000-0005-0000-0000-0000C0010000}"/>
    <cellStyle name="20% - Cor6 46 2" xfId="4605" xr:uid="{00000000-0005-0000-0000-0000C0010000}"/>
    <cellStyle name="20% - Cor6 46 2 2" xfId="9005" xr:uid="{00000000-0005-0000-0000-0000C0010000}"/>
    <cellStyle name="20% - Cor6 46 2 2 2" xfId="17827" xr:uid="{00000000-0005-0000-0000-0000C0010000}"/>
    <cellStyle name="20% - Cor6 46 2 2 3" xfId="27205" xr:uid="{8ADAF21E-6094-4C53-9546-4E9D93A524E5}"/>
    <cellStyle name="20% - Cor6 46 2 2 4" xfId="41161" xr:uid="{E83E5751-B5A5-4AAA-8A34-60A0B54A508E}"/>
    <cellStyle name="20% - Cor6 46 2 3" xfId="13474" xr:uid="{00000000-0005-0000-0000-0000C0010000}"/>
    <cellStyle name="20% - Cor6 46 2 3 2" xfId="30287" xr:uid="{1C8DB6F6-9FC9-4D51-8AB2-B98DFF1F77DB}"/>
    <cellStyle name="20% - Cor6 46 2 3 3" xfId="44161" xr:uid="{ECCF1F07-8F5D-4391-9875-905767520B34}"/>
    <cellStyle name="20% - Cor6 46 2 4" xfId="32879" xr:uid="{7B57A9EF-8A20-4D93-9468-D2C02FC0CFED}"/>
    <cellStyle name="20% - Cor6 46 2 4 2" xfId="46746" xr:uid="{72499FA3-C18D-4890-8B75-C2960C91AACF}"/>
    <cellStyle name="20% - Cor6 46 2 5" xfId="22947" xr:uid="{B833671E-58BB-47F6-8794-9CC3B2DA24A3}"/>
    <cellStyle name="20% - Cor6 46 2 6" xfId="36918" xr:uid="{1C2F8E03-41DF-4F9B-97B3-F9DA2A5CDA45}"/>
    <cellStyle name="20% - Cor6 46 3" xfId="7116" xr:uid="{00000000-0005-0000-0000-0000C0010000}"/>
    <cellStyle name="20% - Cor6 46 3 2" xfId="15942" xr:uid="{00000000-0005-0000-0000-0000C0010000}"/>
    <cellStyle name="20% - Cor6 46 3 3" xfId="25368" xr:uid="{31135893-60E0-49CE-B5DD-AA4438BFDC5E}"/>
    <cellStyle name="20% - Cor6 46 3 4" xfId="39320" xr:uid="{C989DDF2-2DFF-4123-B071-23C0FD57FB1C}"/>
    <cellStyle name="20% - Cor6 46 4" xfId="11583" xr:uid="{00000000-0005-0000-0000-0000C0010000}"/>
    <cellStyle name="20% - Cor6 46 4 2" xfId="29099" xr:uid="{015E4923-7B79-4406-BB0A-EE78D0EBB528}"/>
    <cellStyle name="20% - Cor6 46 4 3" xfId="42980" xr:uid="{1130E697-FCF5-4291-90CD-D59A4030C436}"/>
    <cellStyle name="20% - Cor6 46 5" xfId="31701" xr:uid="{B2318F0E-5964-4C13-82D1-0F0C48B147A4}"/>
    <cellStyle name="20% - Cor6 46 5 2" xfId="45568" xr:uid="{49D6F58F-CEA9-4BA2-8D85-1077ECF40546}"/>
    <cellStyle name="20% - Cor6 46 6" xfId="21049" xr:uid="{BF4D49EC-E765-4A9E-9EF2-86A32F5521ED}"/>
    <cellStyle name="20% - Cor6 46 7" xfId="35083" xr:uid="{89B06042-DF3D-405A-9A91-B1353EAB3E50}"/>
    <cellStyle name="20% - Cor6 47" xfId="2553" xr:uid="{00000000-0005-0000-0000-0000C1010000}"/>
    <cellStyle name="20% - Cor6 47 2" xfId="4606" xr:uid="{00000000-0005-0000-0000-0000C1010000}"/>
    <cellStyle name="20% - Cor6 47 2 2" xfId="9006" xr:uid="{00000000-0005-0000-0000-0000C1010000}"/>
    <cellStyle name="20% - Cor6 47 2 2 2" xfId="17828" xr:uid="{00000000-0005-0000-0000-0000C1010000}"/>
    <cellStyle name="20% - Cor6 47 2 2 3" xfId="27206" xr:uid="{38C949C2-B09D-4E73-8E2F-015AE73FB582}"/>
    <cellStyle name="20% - Cor6 47 2 2 4" xfId="41162" xr:uid="{724B9C9F-10B4-4560-86A0-73A28DE622E9}"/>
    <cellStyle name="20% - Cor6 47 2 3" xfId="13475" xr:uid="{00000000-0005-0000-0000-0000C1010000}"/>
    <cellStyle name="20% - Cor6 47 2 3 2" xfId="30288" xr:uid="{4570E63F-14A2-48E3-8EFB-BD55A0C13144}"/>
    <cellStyle name="20% - Cor6 47 2 3 3" xfId="44162" xr:uid="{F7D5B41E-E1D4-4D0C-8052-F6136457320F}"/>
    <cellStyle name="20% - Cor6 47 2 4" xfId="32880" xr:uid="{3674274D-B609-43A4-9FF0-2AFF0617EBF7}"/>
    <cellStyle name="20% - Cor6 47 2 4 2" xfId="46747" xr:uid="{79BF981E-FE20-4572-984E-52CA249FA1C7}"/>
    <cellStyle name="20% - Cor6 47 2 5" xfId="22948" xr:uid="{8F27C61C-B8C9-41AC-AD98-C0AD4AF86228}"/>
    <cellStyle name="20% - Cor6 47 2 6" xfId="36919" xr:uid="{481EB861-BDC5-4CC7-9643-8F25B71485AC}"/>
    <cellStyle name="20% - Cor6 47 3" xfId="7117" xr:uid="{00000000-0005-0000-0000-0000C1010000}"/>
    <cellStyle name="20% - Cor6 47 3 2" xfId="15943" xr:uid="{00000000-0005-0000-0000-0000C1010000}"/>
    <cellStyle name="20% - Cor6 47 3 3" xfId="25369" xr:uid="{A3BD09E1-0FC8-4E57-AF82-CCB687D383AA}"/>
    <cellStyle name="20% - Cor6 47 3 4" xfId="39321" xr:uid="{05D1D559-64DE-4542-9DE0-5703E3C6207A}"/>
    <cellStyle name="20% - Cor6 47 4" xfId="11584" xr:uid="{00000000-0005-0000-0000-0000C1010000}"/>
    <cellStyle name="20% - Cor6 47 4 2" xfId="29100" xr:uid="{3972F5C5-2184-46A9-9BA5-6CEE456831A6}"/>
    <cellStyle name="20% - Cor6 47 4 3" xfId="42981" xr:uid="{D9A2D36D-1F26-4B4C-9AE0-6F5F62C05305}"/>
    <cellStyle name="20% - Cor6 47 5" xfId="31702" xr:uid="{3F1F8780-2915-44C4-BE6F-EA90A0AA0045}"/>
    <cellStyle name="20% - Cor6 47 5 2" xfId="45569" xr:uid="{C790DD40-1D22-475E-A3C2-29B51173CD69}"/>
    <cellStyle name="20% - Cor6 47 6" xfId="21050" xr:uid="{63BE2520-6A5E-433E-B10A-01A87C7DE1F9}"/>
    <cellStyle name="20% - Cor6 47 7" xfId="35084" xr:uid="{A6D7B6AE-06DA-418B-896B-24115114E301}"/>
    <cellStyle name="20% - Cor6 48" xfId="2554" xr:uid="{00000000-0005-0000-0000-0000C2010000}"/>
    <cellStyle name="20% - Cor6 48 2" xfId="4607" xr:uid="{00000000-0005-0000-0000-0000C2010000}"/>
    <cellStyle name="20% - Cor6 48 2 2" xfId="9007" xr:uid="{00000000-0005-0000-0000-0000C2010000}"/>
    <cellStyle name="20% - Cor6 48 2 2 2" xfId="17829" xr:uid="{00000000-0005-0000-0000-0000C2010000}"/>
    <cellStyle name="20% - Cor6 48 2 2 3" xfId="27207" xr:uid="{986E75D3-9C26-4CB4-BEC8-3ED81F7E8920}"/>
    <cellStyle name="20% - Cor6 48 2 2 4" xfId="41163" xr:uid="{3DA6BF4E-017F-4600-B140-0C6B5A6E63F1}"/>
    <cellStyle name="20% - Cor6 48 2 3" xfId="13476" xr:uid="{00000000-0005-0000-0000-0000C2010000}"/>
    <cellStyle name="20% - Cor6 48 2 3 2" xfId="30289" xr:uid="{0939B090-3FFB-4FD7-9151-B43FD88039C6}"/>
    <cellStyle name="20% - Cor6 48 2 3 3" xfId="44163" xr:uid="{DAA4D1AA-F8DB-4C11-A598-1AC78EFF7A20}"/>
    <cellStyle name="20% - Cor6 48 2 4" xfId="32881" xr:uid="{54214D36-5A75-47D7-9094-E10442C5D52E}"/>
    <cellStyle name="20% - Cor6 48 2 4 2" xfId="46748" xr:uid="{46458CE4-7A4A-4153-BF79-B5D808B24B95}"/>
    <cellStyle name="20% - Cor6 48 2 5" xfId="22949" xr:uid="{C7F886E4-8BFE-4639-889F-2AEEDC76E9FD}"/>
    <cellStyle name="20% - Cor6 48 2 6" xfId="36920" xr:uid="{B94DF64F-6A3C-4501-910B-D7B4D3F643D2}"/>
    <cellStyle name="20% - Cor6 48 3" xfId="7118" xr:uid="{00000000-0005-0000-0000-0000C2010000}"/>
    <cellStyle name="20% - Cor6 48 3 2" xfId="15944" xr:uid="{00000000-0005-0000-0000-0000C2010000}"/>
    <cellStyle name="20% - Cor6 48 3 3" xfId="25370" xr:uid="{2126A4A9-DE9A-49F5-88EE-77F5D2B1B46F}"/>
    <cellStyle name="20% - Cor6 48 3 4" xfId="39322" xr:uid="{D93D9519-44C5-4002-A4AB-03C935A851DE}"/>
    <cellStyle name="20% - Cor6 48 4" xfId="11585" xr:uid="{00000000-0005-0000-0000-0000C2010000}"/>
    <cellStyle name="20% - Cor6 48 4 2" xfId="29101" xr:uid="{A5DCEADC-EB69-4A6D-8872-DF671D55F9E4}"/>
    <cellStyle name="20% - Cor6 48 4 3" xfId="42982" xr:uid="{4DABA3CF-A18B-4E30-A861-562E93DE5490}"/>
    <cellStyle name="20% - Cor6 48 5" xfId="31703" xr:uid="{67302D4F-6F72-4200-820E-A586081011B5}"/>
    <cellStyle name="20% - Cor6 48 5 2" xfId="45570" xr:uid="{BBE18B75-2AA1-45BF-A61B-6B29038FCFC6}"/>
    <cellStyle name="20% - Cor6 48 6" xfId="21051" xr:uid="{B23C60F2-73F9-4EB4-A679-01D41BA45677}"/>
    <cellStyle name="20% - Cor6 48 7" xfId="35085" xr:uid="{34C9D1DB-0593-485F-802F-F42C66A5AAFB}"/>
    <cellStyle name="20% - Cor6 49" xfId="2555" xr:uid="{00000000-0005-0000-0000-0000C3010000}"/>
    <cellStyle name="20% - Cor6 49 2" xfId="4608" xr:uid="{00000000-0005-0000-0000-0000C3010000}"/>
    <cellStyle name="20% - Cor6 49 2 2" xfId="9008" xr:uid="{00000000-0005-0000-0000-0000C3010000}"/>
    <cellStyle name="20% - Cor6 49 2 2 2" xfId="17830" xr:uid="{00000000-0005-0000-0000-0000C3010000}"/>
    <cellStyle name="20% - Cor6 49 2 2 3" xfId="27208" xr:uid="{99FBCAD6-69A4-4D62-9C2E-9EA45165B985}"/>
    <cellStyle name="20% - Cor6 49 2 2 4" xfId="41164" xr:uid="{CBBA5F7F-611D-481F-A44B-EDC539BC69F8}"/>
    <cellStyle name="20% - Cor6 49 2 3" xfId="13477" xr:uid="{00000000-0005-0000-0000-0000C3010000}"/>
    <cellStyle name="20% - Cor6 49 2 3 2" xfId="30290" xr:uid="{E1760555-FB0D-4457-A842-FFE593F2EE3B}"/>
    <cellStyle name="20% - Cor6 49 2 3 3" xfId="44164" xr:uid="{F682C5DA-94FB-4CA4-9BBD-97B5EF417F80}"/>
    <cellStyle name="20% - Cor6 49 2 4" xfId="32882" xr:uid="{11131E7C-E704-4669-A6CA-CC49849CA6A2}"/>
    <cellStyle name="20% - Cor6 49 2 4 2" xfId="46749" xr:uid="{431E4F15-A148-469E-AEB6-0565C529ED70}"/>
    <cellStyle name="20% - Cor6 49 2 5" xfId="22950" xr:uid="{7233F044-DAC0-4F2E-A93A-F3677B386514}"/>
    <cellStyle name="20% - Cor6 49 2 6" xfId="36921" xr:uid="{DFA564E7-FA73-4421-9828-498C81E543B3}"/>
    <cellStyle name="20% - Cor6 49 3" xfId="7119" xr:uid="{00000000-0005-0000-0000-0000C3010000}"/>
    <cellStyle name="20% - Cor6 49 3 2" xfId="15945" xr:uid="{00000000-0005-0000-0000-0000C3010000}"/>
    <cellStyle name="20% - Cor6 49 3 3" xfId="25371" xr:uid="{5439B181-AEE1-49D8-9145-3579C41BF1CB}"/>
    <cellStyle name="20% - Cor6 49 3 4" xfId="39323" xr:uid="{DD76A8A9-5968-43F1-8E82-0D4726DF0D25}"/>
    <cellStyle name="20% - Cor6 49 4" xfId="11586" xr:uid="{00000000-0005-0000-0000-0000C3010000}"/>
    <cellStyle name="20% - Cor6 49 4 2" xfId="29102" xr:uid="{43ECCCBE-411C-4E86-9933-5F4D32F788B8}"/>
    <cellStyle name="20% - Cor6 49 4 3" xfId="42983" xr:uid="{25343CC2-8E34-4882-B84B-CC274531F68C}"/>
    <cellStyle name="20% - Cor6 49 5" xfId="31704" xr:uid="{386837FF-0F41-47E8-9F8D-A524DD3BD530}"/>
    <cellStyle name="20% - Cor6 49 5 2" xfId="45571" xr:uid="{E2F8AEE4-D3D3-445C-B319-DEE27AEF8E8A}"/>
    <cellStyle name="20% - Cor6 49 6" xfId="21052" xr:uid="{C799939E-AC91-477E-A05D-9491FEDA37E5}"/>
    <cellStyle name="20% - Cor6 49 7" xfId="35086" xr:uid="{A99AC59C-D262-4FC2-9C14-321D23350381}"/>
    <cellStyle name="20% - Cor6 5" xfId="2041" xr:uid="{00000000-0005-0000-0000-000054020000}"/>
    <cellStyle name="20% - Cor6 5 2" xfId="2557" xr:uid="{00000000-0005-0000-0000-0000C5010000}"/>
    <cellStyle name="20% - Cor6 5 2 2" xfId="4610" xr:uid="{00000000-0005-0000-0000-0000C5010000}"/>
    <cellStyle name="20% - Cor6 5 2 2 2" xfId="9010" xr:uid="{00000000-0005-0000-0000-0000C5010000}"/>
    <cellStyle name="20% - Cor6 5 2 2 2 2" xfId="17832" xr:uid="{00000000-0005-0000-0000-0000C5010000}"/>
    <cellStyle name="20% - Cor6 5 2 2 2 3" xfId="27210" xr:uid="{1E8F496A-FBDD-43FF-8C6D-C80278B2F070}"/>
    <cellStyle name="20% - Cor6 5 2 2 2 4" xfId="41166" xr:uid="{C58E62FC-BC50-438B-A46D-7BB1CC965265}"/>
    <cellStyle name="20% - Cor6 5 2 2 3" xfId="13479" xr:uid="{00000000-0005-0000-0000-0000C5010000}"/>
    <cellStyle name="20% - Cor6 5 2 2 3 2" xfId="30292" xr:uid="{EEBF3667-4C0C-4E23-8E45-F14B2045BAFF}"/>
    <cellStyle name="20% - Cor6 5 2 2 3 3" xfId="44166" xr:uid="{6DBE8E47-7C55-4660-83F4-220186515CB1}"/>
    <cellStyle name="20% - Cor6 5 2 2 4" xfId="32884" xr:uid="{131AB4D2-ADBA-441A-872A-0D840AB2587A}"/>
    <cellStyle name="20% - Cor6 5 2 2 4 2" xfId="46751" xr:uid="{56432645-92DC-45A7-9249-5CF7E45D0125}"/>
    <cellStyle name="20% - Cor6 5 2 2 5" xfId="22952" xr:uid="{D51C143E-DD93-4864-94F0-9816C62E6053}"/>
    <cellStyle name="20% - Cor6 5 2 2 6" xfId="36923" xr:uid="{09BCD8E7-80BF-4B79-B39B-604B1F4569CD}"/>
    <cellStyle name="20% - Cor6 5 2 3" xfId="7121" xr:uid="{00000000-0005-0000-0000-0000C5010000}"/>
    <cellStyle name="20% - Cor6 5 2 3 2" xfId="15947" xr:uid="{00000000-0005-0000-0000-0000C5010000}"/>
    <cellStyle name="20% - Cor6 5 2 3 3" xfId="25373" xr:uid="{E294AB08-FE05-4434-941A-08E7A6ED05AE}"/>
    <cellStyle name="20% - Cor6 5 2 3 4" xfId="39325" xr:uid="{C2FC357B-CE3B-4644-A7DB-629AA8D71A81}"/>
    <cellStyle name="20% - Cor6 5 2 4" xfId="11588" xr:uid="{00000000-0005-0000-0000-0000C5010000}"/>
    <cellStyle name="20% - Cor6 5 2 4 2" xfId="29104" xr:uid="{00C2C173-1D37-426A-82CB-4E3356754F4F}"/>
    <cellStyle name="20% - Cor6 5 2 4 3" xfId="42985" xr:uid="{1B14C78E-EA4F-471C-8FF1-B72959D1F777}"/>
    <cellStyle name="20% - Cor6 5 2 5" xfId="31706" xr:uid="{93F406AB-76AF-43EE-9E2D-E1077DD3C0CE}"/>
    <cellStyle name="20% - Cor6 5 2 5 2" xfId="45573" xr:uid="{104DF0FB-6C29-496C-B430-8C8F6C182C03}"/>
    <cellStyle name="20% - Cor6 5 2 6" xfId="21054" xr:uid="{9AD5633B-0E34-4FF6-A6DE-5EB6B1263F70}"/>
    <cellStyle name="20% - Cor6 5 2 7" xfId="35088" xr:uid="{16960C5B-6DE3-4708-B715-DF495C8BBE63}"/>
    <cellStyle name="20% - Cor6 5 3" xfId="2556" xr:uid="{00000000-0005-0000-0000-0000C4010000}"/>
    <cellStyle name="20% - Cor6 5 3 2" xfId="4609" xr:uid="{00000000-0005-0000-0000-0000C4010000}"/>
    <cellStyle name="20% - Cor6 5 3 2 2" xfId="9009" xr:uid="{00000000-0005-0000-0000-0000C4010000}"/>
    <cellStyle name="20% - Cor6 5 3 2 2 2" xfId="17831" xr:uid="{00000000-0005-0000-0000-0000C4010000}"/>
    <cellStyle name="20% - Cor6 5 3 2 2 3" xfId="27209" xr:uid="{DD1BCFA9-1A8E-4D1C-9531-2F68E1FD73FC}"/>
    <cellStyle name="20% - Cor6 5 3 2 2 4" xfId="41165" xr:uid="{DF711E5D-E950-4BF0-9D6A-CD7B776D2658}"/>
    <cellStyle name="20% - Cor6 5 3 2 3" xfId="13478" xr:uid="{00000000-0005-0000-0000-0000C4010000}"/>
    <cellStyle name="20% - Cor6 5 3 2 4" xfId="22951" xr:uid="{509738CD-644F-4DE6-8F96-6B58A3695BAB}"/>
    <cellStyle name="20% - Cor6 5 3 2 5" xfId="36922" xr:uid="{F364C744-9851-48F4-B45F-C6FC3A2BD97C}"/>
    <cellStyle name="20% - Cor6 5 3 3" xfId="7120" xr:uid="{00000000-0005-0000-0000-0000C4010000}"/>
    <cellStyle name="20% - Cor6 5 3 3 2" xfId="15946" xr:uid="{00000000-0005-0000-0000-0000C4010000}"/>
    <cellStyle name="20% - Cor6 5 3 3 3" xfId="25372" xr:uid="{47AAB8F6-CBE2-409A-BD60-76716D7EA60C}"/>
    <cellStyle name="20% - Cor6 5 3 3 4" xfId="39324" xr:uid="{1BAE73CD-63F7-47AE-943E-BC4BA4E72D53}"/>
    <cellStyle name="20% - Cor6 5 3 4" xfId="11587" xr:uid="{00000000-0005-0000-0000-0000C4010000}"/>
    <cellStyle name="20% - Cor6 5 3 4 2" xfId="29103" xr:uid="{A829319F-90D7-405F-9552-5C880AA1B25E}"/>
    <cellStyle name="20% - Cor6 5 3 4 3" xfId="42984" xr:uid="{705333C8-DA12-4DA5-BE8B-629DB0B456E1}"/>
    <cellStyle name="20% - Cor6 5 3 5" xfId="31705" xr:uid="{D5B8D63C-A6D9-4677-BAB0-EE174D86678E}"/>
    <cellStyle name="20% - Cor6 5 3 5 2" xfId="45572" xr:uid="{70A5D39E-CB7F-4091-9CF4-EFA837218C56}"/>
    <cellStyle name="20% - Cor6 5 3 6" xfId="21053" xr:uid="{0A7A3D3A-8419-4ECD-B19E-D2B249C26590}"/>
    <cellStyle name="20% - Cor6 5 3 7" xfId="35087" xr:uid="{0C0BF747-7F73-4BED-B306-EB0652D9E8C2}"/>
    <cellStyle name="20% - Cor6 5 4" xfId="4139" xr:uid="{00000000-0005-0000-0000-000054020000}"/>
    <cellStyle name="20% - Cor6 5 4 2" xfId="8539" xr:uid="{00000000-0005-0000-0000-000054020000}"/>
    <cellStyle name="20% - Cor6 5 4 2 2" xfId="17361" xr:uid="{00000000-0005-0000-0000-000054020000}"/>
    <cellStyle name="20% - Cor6 5 4 2 3" xfId="26739" xr:uid="{DA97568B-0BC3-4D1E-8DC6-B4D47EB09470}"/>
    <cellStyle name="20% - Cor6 5 4 2 4" xfId="40695" xr:uid="{710D6B79-0296-4B0E-9685-40DBE60172A5}"/>
    <cellStyle name="20% - Cor6 5 4 3" xfId="13008" xr:uid="{00000000-0005-0000-0000-000054020000}"/>
    <cellStyle name="20% - Cor6 5 4 3 2" xfId="30291" xr:uid="{7B32D593-F7A4-4244-8FA9-912FD3CE8C25}"/>
    <cellStyle name="20% - Cor6 5 4 3 3" xfId="44165" xr:uid="{95B77E28-96CE-4193-B045-91E79DAED075}"/>
    <cellStyle name="20% - Cor6 5 4 4" xfId="32883" xr:uid="{80928835-1F95-48D8-9E9E-5F85481EE229}"/>
    <cellStyle name="20% - Cor6 5 4 4 2" xfId="46750" xr:uid="{174426B8-F219-461A-9E5D-CBB0F4329EDF}"/>
    <cellStyle name="20% - Cor6 5 4 5" xfId="22481" xr:uid="{E4F9B480-7CFA-40BD-B478-BDD46B00A60F}"/>
    <cellStyle name="20% - Cor6 5 4 6" xfId="36452" xr:uid="{3229E8DB-6EE6-4D9B-B0DF-B0D306CB2295}"/>
    <cellStyle name="20% - Cor6 5 5" xfId="6655" xr:uid="{00000000-0005-0000-0000-000054020000}"/>
    <cellStyle name="20% - Cor6 5 5 2" xfId="15483" xr:uid="{00000000-0005-0000-0000-000054020000}"/>
    <cellStyle name="20% - Cor6 5 5 3" xfId="24907" xr:uid="{E83A506E-1D96-4782-823F-F64DA17D360F}"/>
    <cellStyle name="20% - Cor6 5 5 4" xfId="38861" xr:uid="{5E4D97C0-E7AF-4813-A0B9-DF7A6E904BBF}"/>
    <cellStyle name="20% - Cor6 5 6" xfId="11115" xr:uid="{00000000-0005-0000-0000-000054020000}"/>
    <cellStyle name="20% - Cor6 5 6 2" xfId="28615" xr:uid="{8ABC22B3-0D94-49B0-9BC9-E90CF7F11AD8}"/>
    <cellStyle name="20% - Cor6 5 6 3" xfId="42522" xr:uid="{9CF8523E-ACFE-4D8D-84DE-7C48D75C5F80}"/>
    <cellStyle name="20% - Cor6 5 7" xfId="31243" xr:uid="{2FABB0D9-A946-4A89-87E8-26141723CF26}"/>
    <cellStyle name="20% - Cor6 5 7 2" xfId="45110" xr:uid="{6973B174-04E6-49BA-B674-D7D65CF1ED51}"/>
    <cellStyle name="20% - Cor6 5 8" xfId="20562" xr:uid="{E85798F0-A396-4D00-B8C6-3857147A0F54}"/>
    <cellStyle name="20% - Cor6 5 9" xfId="34624" xr:uid="{3242CB07-8A27-472D-8AFD-7153C37BC4D8}"/>
    <cellStyle name="20% - Cor6 50" xfId="2558" xr:uid="{00000000-0005-0000-0000-0000C6010000}"/>
    <cellStyle name="20% - Cor6 50 2" xfId="4611" xr:uid="{00000000-0005-0000-0000-0000C6010000}"/>
    <cellStyle name="20% - Cor6 50 2 2" xfId="9011" xr:uid="{00000000-0005-0000-0000-0000C6010000}"/>
    <cellStyle name="20% - Cor6 50 2 2 2" xfId="17833" xr:uid="{00000000-0005-0000-0000-0000C6010000}"/>
    <cellStyle name="20% - Cor6 50 2 2 3" xfId="27211" xr:uid="{1B0FD210-9325-4C7E-8A5C-6A2FE0337B42}"/>
    <cellStyle name="20% - Cor6 50 2 2 4" xfId="41167" xr:uid="{5C8A8290-E8FD-45B4-AD28-2B3EDB20884E}"/>
    <cellStyle name="20% - Cor6 50 2 3" xfId="13480" xr:uid="{00000000-0005-0000-0000-0000C6010000}"/>
    <cellStyle name="20% - Cor6 50 2 3 2" xfId="30293" xr:uid="{768CC272-E43F-498C-99A3-F7757AB0829F}"/>
    <cellStyle name="20% - Cor6 50 2 3 3" xfId="44167" xr:uid="{BF797BC0-A72E-40A8-BB6C-A989583D7A1F}"/>
    <cellStyle name="20% - Cor6 50 2 4" xfId="32885" xr:uid="{0E434960-F8D8-4E60-A7C2-2D5874D0CC6F}"/>
    <cellStyle name="20% - Cor6 50 2 4 2" xfId="46752" xr:uid="{4998AE5E-6FEF-4D3D-8823-F7EA2E4DD3C3}"/>
    <cellStyle name="20% - Cor6 50 2 5" xfId="22953" xr:uid="{DECEF016-09D4-4825-898B-06D19E49DE2F}"/>
    <cellStyle name="20% - Cor6 50 2 6" xfId="36924" xr:uid="{9FA15FED-BB23-49F1-9169-01568E7A8503}"/>
    <cellStyle name="20% - Cor6 50 3" xfId="7122" xr:uid="{00000000-0005-0000-0000-0000C6010000}"/>
    <cellStyle name="20% - Cor6 50 3 2" xfId="15948" xr:uid="{00000000-0005-0000-0000-0000C6010000}"/>
    <cellStyle name="20% - Cor6 50 3 3" xfId="25374" xr:uid="{682FB37C-DB65-47FB-9491-5237168AA52E}"/>
    <cellStyle name="20% - Cor6 50 3 4" xfId="39326" xr:uid="{1EF195D2-C501-466D-9796-1018126B8624}"/>
    <cellStyle name="20% - Cor6 50 4" xfId="11589" xr:uid="{00000000-0005-0000-0000-0000C6010000}"/>
    <cellStyle name="20% - Cor6 50 4 2" xfId="29105" xr:uid="{0F9DB490-E7CD-475A-954B-803C609473EB}"/>
    <cellStyle name="20% - Cor6 50 4 3" xfId="42986" xr:uid="{8F330D38-B668-4339-804A-DBC98864BAB5}"/>
    <cellStyle name="20% - Cor6 50 5" xfId="31707" xr:uid="{6635CA3C-0E45-4B2B-A156-B781BE964B08}"/>
    <cellStyle name="20% - Cor6 50 5 2" xfId="45574" xr:uid="{8CF8BB5B-620F-4E0E-B4DC-7D03CF650108}"/>
    <cellStyle name="20% - Cor6 50 6" xfId="21055" xr:uid="{18AE9389-8C78-4D6C-90CD-33CEB16F875F}"/>
    <cellStyle name="20% - Cor6 50 7" xfId="35089" xr:uid="{FDFB910C-7E89-4948-91AA-1A6FA944C5C6}"/>
    <cellStyle name="20% - Cor6 51" xfId="2559" xr:uid="{00000000-0005-0000-0000-0000C7010000}"/>
    <cellStyle name="20% - Cor6 51 2" xfId="4612" xr:uid="{00000000-0005-0000-0000-0000C7010000}"/>
    <cellStyle name="20% - Cor6 51 2 2" xfId="9012" xr:uid="{00000000-0005-0000-0000-0000C7010000}"/>
    <cellStyle name="20% - Cor6 51 2 2 2" xfId="17834" xr:uid="{00000000-0005-0000-0000-0000C7010000}"/>
    <cellStyle name="20% - Cor6 51 2 2 3" xfId="27212" xr:uid="{D6616176-7B32-4995-9D3F-07A0CD6FB495}"/>
    <cellStyle name="20% - Cor6 51 2 2 4" xfId="41168" xr:uid="{9BCB31D5-8DC4-4CD2-99D2-149842B6AE61}"/>
    <cellStyle name="20% - Cor6 51 2 3" xfId="13481" xr:uid="{00000000-0005-0000-0000-0000C7010000}"/>
    <cellStyle name="20% - Cor6 51 2 3 2" xfId="30294" xr:uid="{945DAE1C-A3A4-4D51-B502-7D05E8C25C72}"/>
    <cellStyle name="20% - Cor6 51 2 3 3" xfId="44168" xr:uid="{F997E0C9-9290-4317-AD60-A5A1FDFB25D0}"/>
    <cellStyle name="20% - Cor6 51 2 4" xfId="32886" xr:uid="{D93A9CD3-7A8B-4456-B6EA-F65716774EC5}"/>
    <cellStyle name="20% - Cor6 51 2 4 2" xfId="46753" xr:uid="{2D82EB35-2D09-4584-A7C8-36B0313947E9}"/>
    <cellStyle name="20% - Cor6 51 2 5" xfId="22954" xr:uid="{9A37C843-F9E4-47B9-8266-1B798A18363D}"/>
    <cellStyle name="20% - Cor6 51 2 6" xfId="36925" xr:uid="{76E26B02-10C5-4600-9DEA-474F255615C1}"/>
    <cellStyle name="20% - Cor6 51 3" xfId="7123" xr:uid="{00000000-0005-0000-0000-0000C7010000}"/>
    <cellStyle name="20% - Cor6 51 3 2" xfId="15949" xr:uid="{00000000-0005-0000-0000-0000C7010000}"/>
    <cellStyle name="20% - Cor6 51 3 3" xfId="25375" xr:uid="{390B350D-90BE-4CBF-95FC-CD728594AFA3}"/>
    <cellStyle name="20% - Cor6 51 3 4" xfId="39327" xr:uid="{27C0AA17-61B9-4EAC-8DE3-CF1474EA8BEF}"/>
    <cellStyle name="20% - Cor6 51 4" xfId="11590" xr:uid="{00000000-0005-0000-0000-0000C7010000}"/>
    <cellStyle name="20% - Cor6 51 4 2" xfId="29106" xr:uid="{49FFC1BB-998B-4667-A87B-535B84118502}"/>
    <cellStyle name="20% - Cor6 51 4 3" xfId="42987" xr:uid="{05FC6883-2263-4F6C-880B-9DC0941CAB36}"/>
    <cellStyle name="20% - Cor6 51 5" xfId="31708" xr:uid="{83C30EFA-B44D-4806-B74D-2BD2C4948E42}"/>
    <cellStyle name="20% - Cor6 51 5 2" xfId="45575" xr:uid="{30B3A6E9-8803-45AB-BE8B-E9D684DD8D0A}"/>
    <cellStyle name="20% - Cor6 51 6" xfId="21056" xr:uid="{A374B555-DAD8-4A1E-852E-81B10603CB04}"/>
    <cellStyle name="20% - Cor6 51 7" xfId="35090" xr:uid="{821BE4F5-BD3E-4483-BD23-BEF900B54891}"/>
    <cellStyle name="20% - Cor6 52" xfId="2560" xr:uid="{00000000-0005-0000-0000-0000C8010000}"/>
    <cellStyle name="20% - Cor6 52 2" xfId="4613" xr:uid="{00000000-0005-0000-0000-0000C8010000}"/>
    <cellStyle name="20% - Cor6 52 2 2" xfId="9013" xr:uid="{00000000-0005-0000-0000-0000C8010000}"/>
    <cellStyle name="20% - Cor6 52 2 2 2" xfId="17835" xr:uid="{00000000-0005-0000-0000-0000C8010000}"/>
    <cellStyle name="20% - Cor6 52 2 2 3" xfId="27213" xr:uid="{EC195F5B-870D-4A34-B939-7C3EBCED201F}"/>
    <cellStyle name="20% - Cor6 52 2 2 4" xfId="41169" xr:uid="{115951C0-6953-4863-BEA1-DB05CCDF0DCC}"/>
    <cellStyle name="20% - Cor6 52 2 3" xfId="13482" xr:uid="{00000000-0005-0000-0000-0000C8010000}"/>
    <cellStyle name="20% - Cor6 52 2 3 2" xfId="30295" xr:uid="{D6C8A66F-05B4-4333-B816-05C3B24A8AF0}"/>
    <cellStyle name="20% - Cor6 52 2 3 3" xfId="44169" xr:uid="{428A70E6-F4F5-4F17-A3DE-D523B6FD9303}"/>
    <cellStyle name="20% - Cor6 52 2 4" xfId="32887" xr:uid="{C4D94501-9C4B-4E3C-853E-D12E78DDB607}"/>
    <cellStyle name="20% - Cor6 52 2 4 2" xfId="46754" xr:uid="{EC059848-FDE1-44B0-B349-DE6AA41D2770}"/>
    <cellStyle name="20% - Cor6 52 2 5" xfId="22955" xr:uid="{7A6CE1AD-D68A-4369-94AB-345757739F0C}"/>
    <cellStyle name="20% - Cor6 52 2 6" xfId="36926" xr:uid="{05EC16F5-33E5-441B-911A-65FE57F565EB}"/>
    <cellStyle name="20% - Cor6 52 3" xfId="7124" xr:uid="{00000000-0005-0000-0000-0000C8010000}"/>
    <cellStyle name="20% - Cor6 52 3 2" xfId="15950" xr:uid="{00000000-0005-0000-0000-0000C8010000}"/>
    <cellStyle name="20% - Cor6 52 3 3" xfId="25376" xr:uid="{7F5F85F0-B793-4CE7-AE2D-76FB5353CE04}"/>
    <cellStyle name="20% - Cor6 52 3 4" xfId="39328" xr:uid="{6F76A49E-B1D1-4BFE-A8EF-8493A6925209}"/>
    <cellStyle name="20% - Cor6 52 4" xfId="11591" xr:uid="{00000000-0005-0000-0000-0000C8010000}"/>
    <cellStyle name="20% - Cor6 52 4 2" xfId="29107" xr:uid="{EE8AB66E-8CF2-4BC9-9E3B-F752A194BD40}"/>
    <cellStyle name="20% - Cor6 52 4 3" xfId="42988" xr:uid="{FEBA429E-E217-457B-BAF8-5BAB9A31119C}"/>
    <cellStyle name="20% - Cor6 52 5" xfId="31709" xr:uid="{3A509642-3D4E-4332-9354-482507728FB8}"/>
    <cellStyle name="20% - Cor6 52 5 2" xfId="45576" xr:uid="{8AF6D469-16F8-4AE8-A79D-737D167E7B3F}"/>
    <cellStyle name="20% - Cor6 52 6" xfId="21057" xr:uid="{FC1C2CC4-6E66-4C51-9EB6-98E1BF0A808C}"/>
    <cellStyle name="20% - Cor6 52 7" xfId="35091" xr:uid="{9B97CEE3-6051-477A-9FF1-C965187FA14E}"/>
    <cellStyle name="20% - Cor6 53" xfId="2561" xr:uid="{00000000-0005-0000-0000-0000C9010000}"/>
    <cellStyle name="20% - Cor6 53 2" xfId="4614" xr:uid="{00000000-0005-0000-0000-0000C9010000}"/>
    <cellStyle name="20% - Cor6 53 2 2" xfId="9014" xr:uid="{00000000-0005-0000-0000-0000C9010000}"/>
    <cellStyle name="20% - Cor6 53 2 2 2" xfId="17836" xr:uid="{00000000-0005-0000-0000-0000C9010000}"/>
    <cellStyle name="20% - Cor6 53 2 2 3" xfId="27214" xr:uid="{EC05E47A-41E6-4083-93B6-66EB89B83E81}"/>
    <cellStyle name="20% - Cor6 53 2 2 4" xfId="41170" xr:uid="{9C26FC02-18B4-486D-AADA-30B9BE0CD290}"/>
    <cellStyle name="20% - Cor6 53 2 3" xfId="13483" xr:uid="{00000000-0005-0000-0000-0000C9010000}"/>
    <cellStyle name="20% - Cor6 53 2 3 2" xfId="30296" xr:uid="{52DAC4AE-0A56-490E-BB54-7DC012CCB23E}"/>
    <cellStyle name="20% - Cor6 53 2 3 3" xfId="44170" xr:uid="{15EF6D2E-C653-4072-A429-16C4491B8F2B}"/>
    <cellStyle name="20% - Cor6 53 2 4" xfId="32888" xr:uid="{0088840E-D156-44D6-8603-69DD310B266D}"/>
    <cellStyle name="20% - Cor6 53 2 4 2" xfId="46755" xr:uid="{45795E8D-EE9F-46E6-BA81-ED8719FA29C3}"/>
    <cellStyle name="20% - Cor6 53 2 5" xfId="22956" xr:uid="{B7D94190-F033-4F43-9553-5C9795DD5FFB}"/>
    <cellStyle name="20% - Cor6 53 2 6" xfId="36927" xr:uid="{CC7B97D9-B759-43C6-A9CF-8078402210C2}"/>
    <cellStyle name="20% - Cor6 53 3" xfId="7125" xr:uid="{00000000-0005-0000-0000-0000C9010000}"/>
    <cellStyle name="20% - Cor6 53 3 2" xfId="15951" xr:uid="{00000000-0005-0000-0000-0000C9010000}"/>
    <cellStyle name="20% - Cor6 53 3 3" xfId="25377" xr:uid="{BE76B1A6-6B4A-49FC-8DB1-F265621F09FA}"/>
    <cellStyle name="20% - Cor6 53 3 4" xfId="39329" xr:uid="{4F926968-3FAC-4AE8-9941-1580DD0EA6B0}"/>
    <cellStyle name="20% - Cor6 53 4" xfId="11592" xr:uid="{00000000-0005-0000-0000-0000C9010000}"/>
    <cellStyle name="20% - Cor6 53 4 2" xfId="29108" xr:uid="{E3D74104-40B2-4EA5-AB74-3CADFC5823A8}"/>
    <cellStyle name="20% - Cor6 53 4 3" xfId="42989" xr:uid="{F7B011F5-DE21-4A20-94F7-74CB781977A9}"/>
    <cellStyle name="20% - Cor6 53 5" xfId="31710" xr:uid="{CA209F6B-3D60-48E7-8F5A-A6B079D4C282}"/>
    <cellStyle name="20% - Cor6 53 5 2" xfId="45577" xr:uid="{9A78A719-085B-4B1E-A0A7-87297E6730E9}"/>
    <cellStyle name="20% - Cor6 53 6" xfId="21058" xr:uid="{280B603A-5161-4AF5-9BB3-3A9366D39020}"/>
    <cellStyle name="20% - Cor6 53 7" xfId="35092" xr:uid="{C0829994-C1D8-40E6-8A1F-797548EE6171}"/>
    <cellStyle name="20% - Cor6 54" xfId="2562" xr:uid="{00000000-0005-0000-0000-0000CA010000}"/>
    <cellStyle name="20% - Cor6 54 2" xfId="4615" xr:uid="{00000000-0005-0000-0000-0000CA010000}"/>
    <cellStyle name="20% - Cor6 54 2 2" xfId="9015" xr:uid="{00000000-0005-0000-0000-0000CA010000}"/>
    <cellStyle name="20% - Cor6 54 2 2 2" xfId="17837" xr:uid="{00000000-0005-0000-0000-0000CA010000}"/>
    <cellStyle name="20% - Cor6 54 2 2 3" xfId="27215" xr:uid="{731C1A0C-6A7D-4AEB-B2DC-5CF1629678D3}"/>
    <cellStyle name="20% - Cor6 54 2 2 4" xfId="41171" xr:uid="{ABE71ED5-10E9-4005-90DB-2BDCFE834957}"/>
    <cellStyle name="20% - Cor6 54 2 3" xfId="13484" xr:uid="{00000000-0005-0000-0000-0000CA010000}"/>
    <cellStyle name="20% - Cor6 54 2 3 2" xfId="30297" xr:uid="{232858B9-F3B1-4AEF-B0C3-271DB52E8E40}"/>
    <cellStyle name="20% - Cor6 54 2 3 3" xfId="44171" xr:uid="{1866E8F8-88E2-42BD-B283-8136F7338436}"/>
    <cellStyle name="20% - Cor6 54 2 4" xfId="32889" xr:uid="{03D4B56B-69EA-493E-A69D-CF46676AAEC2}"/>
    <cellStyle name="20% - Cor6 54 2 4 2" xfId="46756" xr:uid="{7B5DFED8-2F08-457C-A072-C86C9F30C3C1}"/>
    <cellStyle name="20% - Cor6 54 2 5" xfId="22957" xr:uid="{65BAB8AD-C538-4481-BF10-CC723B2A690D}"/>
    <cellStyle name="20% - Cor6 54 2 6" xfId="36928" xr:uid="{59E1A05C-9F2C-4532-95D1-E585423D5F88}"/>
    <cellStyle name="20% - Cor6 54 3" xfId="7126" xr:uid="{00000000-0005-0000-0000-0000CA010000}"/>
    <cellStyle name="20% - Cor6 54 3 2" xfId="15952" xr:uid="{00000000-0005-0000-0000-0000CA010000}"/>
    <cellStyle name="20% - Cor6 54 3 3" xfId="25378" xr:uid="{34442F47-57F9-49EA-8543-398AD2DCBCF7}"/>
    <cellStyle name="20% - Cor6 54 3 4" xfId="39330" xr:uid="{276E6837-8AF0-4ACB-8125-64C3CAEB8DA5}"/>
    <cellStyle name="20% - Cor6 54 4" xfId="11593" xr:uid="{00000000-0005-0000-0000-0000CA010000}"/>
    <cellStyle name="20% - Cor6 54 4 2" xfId="29109" xr:uid="{2E57A392-2F02-4DF0-B87E-AA16380D1853}"/>
    <cellStyle name="20% - Cor6 54 4 3" xfId="42990" xr:uid="{3CB1EE0B-B005-4867-9CF2-60895CA4DCFF}"/>
    <cellStyle name="20% - Cor6 54 5" xfId="31711" xr:uid="{784BF6E8-2BCD-4BDE-986C-430A6EE7429F}"/>
    <cellStyle name="20% - Cor6 54 5 2" xfId="45578" xr:uid="{A3E86B63-54BD-4710-A8B7-E8CB58DF7BBC}"/>
    <cellStyle name="20% - Cor6 54 6" xfId="21059" xr:uid="{7F94DFCB-F373-4CCE-9344-DB8E495ADCCA}"/>
    <cellStyle name="20% - Cor6 54 7" xfId="35093" xr:uid="{6C1F8658-C2EA-465B-AB04-2EE982B63B84}"/>
    <cellStyle name="20% - Cor6 55" xfId="2563" xr:uid="{00000000-0005-0000-0000-0000CB010000}"/>
    <cellStyle name="20% - Cor6 55 2" xfId="4616" xr:uid="{00000000-0005-0000-0000-0000CB010000}"/>
    <cellStyle name="20% - Cor6 55 2 2" xfId="9016" xr:uid="{00000000-0005-0000-0000-0000CB010000}"/>
    <cellStyle name="20% - Cor6 55 2 2 2" xfId="17838" xr:uid="{00000000-0005-0000-0000-0000CB010000}"/>
    <cellStyle name="20% - Cor6 55 2 2 3" xfId="27216" xr:uid="{AE7EDB62-96F6-470D-B646-28B66E98DA6E}"/>
    <cellStyle name="20% - Cor6 55 2 2 4" xfId="41172" xr:uid="{EA60333D-513D-403C-A627-A89607DB1D0B}"/>
    <cellStyle name="20% - Cor6 55 2 3" xfId="13485" xr:uid="{00000000-0005-0000-0000-0000CB010000}"/>
    <cellStyle name="20% - Cor6 55 2 3 2" xfId="30298" xr:uid="{5B8499B9-A9DB-428B-8C86-57CD6FE7452B}"/>
    <cellStyle name="20% - Cor6 55 2 3 3" xfId="44172" xr:uid="{448A5430-FE41-48EC-A43D-541A30D06C70}"/>
    <cellStyle name="20% - Cor6 55 2 4" xfId="32890" xr:uid="{F33ADA46-27DA-4E46-9367-5543B2CA1BAD}"/>
    <cellStyle name="20% - Cor6 55 2 4 2" xfId="46757" xr:uid="{D8EAA3AF-FC3F-4B34-B177-2941731094FB}"/>
    <cellStyle name="20% - Cor6 55 2 5" xfId="22958" xr:uid="{B7DCF7F3-E4C5-4CA9-B1F2-D42EB9E42BB8}"/>
    <cellStyle name="20% - Cor6 55 2 6" xfId="36929" xr:uid="{3FF81810-6293-47B5-9BA5-5FAA98B28095}"/>
    <cellStyle name="20% - Cor6 55 3" xfId="7127" xr:uid="{00000000-0005-0000-0000-0000CB010000}"/>
    <cellStyle name="20% - Cor6 55 3 2" xfId="15953" xr:uid="{00000000-0005-0000-0000-0000CB010000}"/>
    <cellStyle name="20% - Cor6 55 3 3" xfId="25379" xr:uid="{1D028283-24FA-42C5-A630-6B56F86768C1}"/>
    <cellStyle name="20% - Cor6 55 3 4" xfId="39331" xr:uid="{EE63BB11-3BA2-4FDA-A25F-ED66B0DFDF46}"/>
    <cellStyle name="20% - Cor6 55 4" xfId="11594" xr:uid="{00000000-0005-0000-0000-0000CB010000}"/>
    <cellStyle name="20% - Cor6 55 4 2" xfId="29110" xr:uid="{8DBF7137-EB18-4AC5-BB87-C01936E714F3}"/>
    <cellStyle name="20% - Cor6 55 4 3" xfId="42991" xr:uid="{B1C0250D-6A18-481F-917C-1C27B0247A3D}"/>
    <cellStyle name="20% - Cor6 55 5" xfId="31712" xr:uid="{21792100-1600-42D7-B19F-DE96B9F23A09}"/>
    <cellStyle name="20% - Cor6 55 5 2" xfId="45579" xr:uid="{DBD5138F-962A-47B1-93E6-725610537070}"/>
    <cellStyle name="20% - Cor6 55 6" xfId="21060" xr:uid="{58A19B71-E030-43BE-A7DB-D2D03EAAA999}"/>
    <cellStyle name="20% - Cor6 55 7" xfId="35094" xr:uid="{920C6F31-465B-4A2B-B706-E48EC6CFEBE7}"/>
    <cellStyle name="20% - Cor6 56" xfId="2564" xr:uid="{00000000-0005-0000-0000-0000CC010000}"/>
    <cellStyle name="20% - Cor6 56 2" xfId="4617" xr:uid="{00000000-0005-0000-0000-0000CC010000}"/>
    <cellStyle name="20% - Cor6 56 2 2" xfId="9017" xr:uid="{00000000-0005-0000-0000-0000CC010000}"/>
    <cellStyle name="20% - Cor6 56 2 2 2" xfId="17839" xr:uid="{00000000-0005-0000-0000-0000CC010000}"/>
    <cellStyle name="20% - Cor6 56 2 2 3" xfId="27217" xr:uid="{812C50EE-D014-4A85-97CE-8CD818D1D063}"/>
    <cellStyle name="20% - Cor6 56 2 2 4" xfId="41173" xr:uid="{90C59025-F593-42B5-B7D3-0E7C955BC31F}"/>
    <cellStyle name="20% - Cor6 56 2 3" xfId="13486" xr:uid="{00000000-0005-0000-0000-0000CC010000}"/>
    <cellStyle name="20% - Cor6 56 2 3 2" xfId="30299" xr:uid="{3B52E256-713E-4F7E-8619-B81FDF2EEF5B}"/>
    <cellStyle name="20% - Cor6 56 2 3 3" xfId="44173" xr:uid="{76CB1D16-3CB5-4A5C-A7D1-998F2E958C8B}"/>
    <cellStyle name="20% - Cor6 56 2 4" xfId="32891" xr:uid="{872A2071-7E25-4E7B-BCCD-7A2A9DF429E2}"/>
    <cellStyle name="20% - Cor6 56 2 4 2" xfId="46758" xr:uid="{76939406-32EA-453F-96E6-626B179C1810}"/>
    <cellStyle name="20% - Cor6 56 2 5" xfId="22959" xr:uid="{BEC5F758-56F4-410F-929B-B00E4D2BCE96}"/>
    <cellStyle name="20% - Cor6 56 2 6" xfId="36930" xr:uid="{C245CA01-4EBB-4E20-B55D-7A3EA24BF534}"/>
    <cellStyle name="20% - Cor6 56 3" xfId="7128" xr:uid="{00000000-0005-0000-0000-0000CC010000}"/>
    <cellStyle name="20% - Cor6 56 3 2" xfId="15954" xr:uid="{00000000-0005-0000-0000-0000CC010000}"/>
    <cellStyle name="20% - Cor6 56 3 3" xfId="25380" xr:uid="{A45C368A-9E29-4552-90D4-808B96A036B9}"/>
    <cellStyle name="20% - Cor6 56 3 4" xfId="39332" xr:uid="{32CA3071-7B91-45D9-BB4F-7ABE3489E138}"/>
    <cellStyle name="20% - Cor6 56 4" xfId="11595" xr:uid="{00000000-0005-0000-0000-0000CC010000}"/>
    <cellStyle name="20% - Cor6 56 4 2" xfId="29111" xr:uid="{80AA03AF-86A1-4DF9-AD0E-D6F81F43EAFD}"/>
    <cellStyle name="20% - Cor6 56 4 3" xfId="42992" xr:uid="{B8DD03DB-A861-4C92-AF0C-D2058CCD8C05}"/>
    <cellStyle name="20% - Cor6 56 5" xfId="31713" xr:uid="{F23001EF-EA8A-4E23-ADB0-A41574551397}"/>
    <cellStyle name="20% - Cor6 56 5 2" xfId="45580" xr:uid="{083FF2DF-4748-45E5-B229-D1445A5488EE}"/>
    <cellStyle name="20% - Cor6 56 6" xfId="21061" xr:uid="{11E53EF8-2CD2-4341-95E2-D89113CA4121}"/>
    <cellStyle name="20% - Cor6 56 7" xfId="35095" xr:uid="{5D9E439D-7817-4D7B-B0E1-EAC70B7D0E85}"/>
    <cellStyle name="20% - Cor6 57" xfId="2565" xr:uid="{00000000-0005-0000-0000-0000CD010000}"/>
    <cellStyle name="20% - Cor6 57 2" xfId="4618" xr:uid="{00000000-0005-0000-0000-0000CD010000}"/>
    <cellStyle name="20% - Cor6 57 2 2" xfId="9018" xr:uid="{00000000-0005-0000-0000-0000CD010000}"/>
    <cellStyle name="20% - Cor6 57 2 2 2" xfId="17840" xr:uid="{00000000-0005-0000-0000-0000CD010000}"/>
    <cellStyle name="20% - Cor6 57 2 2 3" xfId="27218" xr:uid="{CCD682C8-8C38-4A99-859D-86D648BB6ED0}"/>
    <cellStyle name="20% - Cor6 57 2 2 4" xfId="41174" xr:uid="{DF36260F-A1E6-4C46-8C5B-EC7E4C488DF3}"/>
    <cellStyle name="20% - Cor6 57 2 3" xfId="13487" xr:uid="{00000000-0005-0000-0000-0000CD010000}"/>
    <cellStyle name="20% - Cor6 57 2 3 2" xfId="30300" xr:uid="{DC51A359-CF16-4614-AAE1-DED8588690CA}"/>
    <cellStyle name="20% - Cor6 57 2 3 3" xfId="44174" xr:uid="{36498BB0-5409-4F89-93D7-7D7AFF36B36E}"/>
    <cellStyle name="20% - Cor6 57 2 4" xfId="32892" xr:uid="{D8E25388-144F-4CA6-8D0D-75531A1678A2}"/>
    <cellStyle name="20% - Cor6 57 2 4 2" xfId="46759" xr:uid="{365AA45A-2E03-4F9A-A6F8-CA2C9D52FB23}"/>
    <cellStyle name="20% - Cor6 57 2 5" xfId="22960" xr:uid="{BFBD3016-1D08-4C70-8B75-3B509F2D635A}"/>
    <cellStyle name="20% - Cor6 57 2 6" xfId="36931" xr:uid="{6D4C8376-3E86-438F-939F-530D0C3D1ED5}"/>
    <cellStyle name="20% - Cor6 57 3" xfId="7129" xr:uid="{00000000-0005-0000-0000-0000CD010000}"/>
    <cellStyle name="20% - Cor6 57 3 2" xfId="15955" xr:uid="{00000000-0005-0000-0000-0000CD010000}"/>
    <cellStyle name="20% - Cor6 57 3 3" xfId="25381" xr:uid="{F5407CC7-F79E-4844-9D9D-FF6EC1C83780}"/>
    <cellStyle name="20% - Cor6 57 3 4" xfId="39333" xr:uid="{F9EA7A75-A9A7-443C-A746-79832C634099}"/>
    <cellStyle name="20% - Cor6 57 4" xfId="11596" xr:uid="{00000000-0005-0000-0000-0000CD010000}"/>
    <cellStyle name="20% - Cor6 57 4 2" xfId="29112" xr:uid="{FB24FA31-B460-4D65-9C33-BF2610A3866E}"/>
    <cellStyle name="20% - Cor6 57 4 3" xfId="42993" xr:uid="{2CF05A47-850A-4F80-B16E-E6A991A89FAD}"/>
    <cellStyle name="20% - Cor6 57 5" xfId="31714" xr:uid="{13217D55-0D42-4D99-96F1-674E2694E351}"/>
    <cellStyle name="20% - Cor6 57 5 2" xfId="45581" xr:uid="{0BA870AD-DC68-4DEE-B888-A28C33DB981B}"/>
    <cellStyle name="20% - Cor6 57 6" xfId="21062" xr:uid="{18E7DD34-0BF0-4F4E-8B37-C339D8C84331}"/>
    <cellStyle name="20% - Cor6 57 7" xfId="35096" xr:uid="{7974C8EC-AAB7-47E0-9A15-5D15D27E5082}"/>
    <cellStyle name="20% - Cor6 58" xfId="2566" xr:uid="{00000000-0005-0000-0000-0000CE010000}"/>
    <cellStyle name="20% - Cor6 58 2" xfId="4619" xr:uid="{00000000-0005-0000-0000-0000CE010000}"/>
    <cellStyle name="20% - Cor6 58 2 2" xfId="9019" xr:uid="{00000000-0005-0000-0000-0000CE010000}"/>
    <cellStyle name="20% - Cor6 58 2 2 2" xfId="17841" xr:uid="{00000000-0005-0000-0000-0000CE010000}"/>
    <cellStyle name="20% - Cor6 58 2 2 3" xfId="27219" xr:uid="{12A4D35A-A533-4378-8A31-B3AF9FD3DDC1}"/>
    <cellStyle name="20% - Cor6 58 2 2 4" xfId="41175" xr:uid="{1A122F7A-C594-418F-AAC5-6B4CEA23EFBD}"/>
    <cellStyle name="20% - Cor6 58 2 3" xfId="13488" xr:uid="{00000000-0005-0000-0000-0000CE010000}"/>
    <cellStyle name="20% - Cor6 58 2 3 2" xfId="30301" xr:uid="{16EF9EB4-CA9D-4270-ABE6-1DF7D21853AB}"/>
    <cellStyle name="20% - Cor6 58 2 3 3" xfId="44175" xr:uid="{A16912F2-5CE5-4E1E-BDB1-39CE4B83E810}"/>
    <cellStyle name="20% - Cor6 58 2 4" xfId="32893" xr:uid="{F61FBD39-2EE5-4DBC-A9F4-22A9199F1E81}"/>
    <cellStyle name="20% - Cor6 58 2 4 2" xfId="46760" xr:uid="{34E605EC-AB5C-45F4-919F-280766B98001}"/>
    <cellStyle name="20% - Cor6 58 2 5" xfId="22961" xr:uid="{3E3DD0A8-8576-4E98-A5BB-C9AA499DF58E}"/>
    <cellStyle name="20% - Cor6 58 2 6" xfId="36932" xr:uid="{0E670622-C0BB-4E82-BFA4-A801F01E2107}"/>
    <cellStyle name="20% - Cor6 58 3" xfId="7130" xr:uid="{00000000-0005-0000-0000-0000CE010000}"/>
    <cellStyle name="20% - Cor6 58 3 2" xfId="15956" xr:uid="{00000000-0005-0000-0000-0000CE010000}"/>
    <cellStyle name="20% - Cor6 58 3 3" xfId="25382" xr:uid="{B4F3708C-5A44-4929-9167-66F1B63502EC}"/>
    <cellStyle name="20% - Cor6 58 3 4" xfId="39334" xr:uid="{006CC74D-77BB-489A-B1FC-4714DB75B87D}"/>
    <cellStyle name="20% - Cor6 58 4" xfId="11597" xr:uid="{00000000-0005-0000-0000-0000CE010000}"/>
    <cellStyle name="20% - Cor6 58 4 2" xfId="29113" xr:uid="{3F576D68-B471-4A4C-8D4D-D5B8B07193AC}"/>
    <cellStyle name="20% - Cor6 58 4 3" xfId="42994" xr:uid="{A9A09EC1-3F65-47D4-BD2F-85F00097C559}"/>
    <cellStyle name="20% - Cor6 58 5" xfId="31715" xr:uid="{11C9827A-B578-4204-ADFD-7AA8F06EA81A}"/>
    <cellStyle name="20% - Cor6 58 5 2" xfId="45582" xr:uid="{C0C6E51E-33D1-4871-91BA-EA6CCAE435AF}"/>
    <cellStyle name="20% - Cor6 58 6" xfId="21063" xr:uid="{E60C3AF9-3EAD-4BA1-B1B6-3C84204A1248}"/>
    <cellStyle name="20% - Cor6 58 7" xfId="35097" xr:uid="{8C6E0AC4-8FC9-42F6-90B6-0BCBA09A5C08}"/>
    <cellStyle name="20% - Cor6 59" xfId="2567" xr:uid="{00000000-0005-0000-0000-0000CF010000}"/>
    <cellStyle name="20% - Cor6 59 2" xfId="4620" xr:uid="{00000000-0005-0000-0000-0000CF010000}"/>
    <cellStyle name="20% - Cor6 59 2 2" xfId="9020" xr:uid="{00000000-0005-0000-0000-0000CF010000}"/>
    <cellStyle name="20% - Cor6 59 2 2 2" xfId="17842" xr:uid="{00000000-0005-0000-0000-0000CF010000}"/>
    <cellStyle name="20% - Cor6 59 2 2 3" xfId="27220" xr:uid="{1828624B-B2FB-4658-9972-FB37E9F348E4}"/>
    <cellStyle name="20% - Cor6 59 2 2 4" xfId="41176" xr:uid="{40A56063-0DE1-4D7A-947B-62305B8AA281}"/>
    <cellStyle name="20% - Cor6 59 2 3" xfId="13489" xr:uid="{00000000-0005-0000-0000-0000CF010000}"/>
    <cellStyle name="20% - Cor6 59 2 3 2" xfId="30302" xr:uid="{3C570DAF-761E-4F4D-B715-46762B6908E3}"/>
    <cellStyle name="20% - Cor6 59 2 3 3" xfId="44176" xr:uid="{E3FA8276-4DF4-46D6-9457-F73446033392}"/>
    <cellStyle name="20% - Cor6 59 2 4" xfId="32894" xr:uid="{5FC9B561-0149-45FC-8B65-9A39D36EE184}"/>
    <cellStyle name="20% - Cor6 59 2 4 2" xfId="46761" xr:uid="{CC09B853-F549-45F6-92B5-630F48FB94D5}"/>
    <cellStyle name="20% - Cor6 59 2 5" xfId="22962" xr:uid="{2CE2B4B4-0409-4541-BDCB-27723F667148}"/>
    <cellStyle name="20% - Cor6 59 2 6" xfId="36933" xr:uid="{AE7BCB8F-A94F-4AE4-9B66-9F5156D035B3}"/>
    <cellStyle name="20% - Cor6 59 3" xfId="7131" xr:uid="{00000000-0005-0000-0000-0000CF010000}"/>
    <cellStyle name="20% - Cor6 59 3 2" xfId="15957" xr:uid="{00000000-0005-0000-0000-0000CF010000}"/>
    <cellStyle name="20% - Cor6 59 3 3" xfId="25383" xr:uid="{BF55A1C6-9292-4487-9CA5-D770955BDC43}"/>
    <cellStyle name="20% - Cor6 59 3 4" xfId="39335" xr:uid="{7F57AF09-A412-4A11-9820-147AFDFB0EB5}"/>
    <cellStyle name="20% - Cor6 59 4" xfId="11598" xr:uid="{00000000-0005-0000-0000-0000CF010000}"/>
    <cellStyle name="20% - Cor6 59 4 2" xfId="29114" xr:uid="{DA3165A7-0575-4E05-98DC-077BFB1A3ECE}"/>
    <cellStyle name="20% - Cor6 59 4 3" xfId="42995" xr:uid="{DD7E8CBC-AA12-443E-A0BE-E91403615443}"/>
    <cellStyle name="20% - Cor6 59 5" xfId="31716" xr:uid="{E0B8D43C-5BCA-457B-AD46-5C3B93B05AAB}"/>
    <cellStyle name="20% - Cor6 59 5 2" xfId="45583" xr:uid="{816BD9F2-364C-4D88-AF50-119C12DAE87B}"/>
    <cellStyle name="20% - Cor6 59 6" xfId="21064" xr:uid="{B6C2AB37-6600-42A4-95BA-760B263CCDC5}"/>
    <cellStyle name="20% - Cor6 59 7" xfId="35098" xr:uid="{CE75A56B-2DDD-409A-B01E-C5AD40012031}"/>
    <cellStyle name="20% - Cor6 6" xfId="2568" xr:uid="{00000000-0005-0000-0000-0000D0010000}"/>
    <cellStyle name="20% - Cor6 6 2" xfId="2569" xr:uid="{00000000-0005-0000-0000-0000D1010000}"/>
    <cellStyle name="20% - Cor6 6 2 2" xfId="4622" xr:uid="{00000000-0005-0000-0000-0000D1010000}"/>
    <cellStyle name="20% - Cor6 6 2 2 2" xfId="9022" xr:uid="{00000000-0005-0000-0000-0000D1010000}"/>
    <cellStyle name="20% - Cor6 6 2 2 2 2" xfId="17844" xr:uid="{00000000-0005-0000-0000-0000D1010000}"/>
    <cellStyle name="20% - Cor6 6 2 2 2 3" xfId="27222" xr:uid="{48051036-95C4-492B-9AC1-3CD28730F7CC}"/>
    <cellStyle name="20% - Cor6 6 2 2 2 4" xfId="41178" xr:uid="{719628F2-D19A-4D5F-BDD3-8501E75FAC23}"/>
    <cellStyle name="20% - Cor6 6 2 2 3" xfId="13491" xr:uid="{00000000-0005-0000-0000-0000D1010000}"/>
    <cellStyle name="20% - Cor6 6 2 2 3 2" xfId="30304" xr:uid="{6E72FAE8-DBAF-49BD-8EF6-D510F3DFEEB9}"/>
    <cellStyle name="20% - Cor6 6 2 2 3 3" xfId="44178" xr:uid="{B57135CF-952E-42DA-B91B-55E1B422F739}"/>
    <cellStyle name="20% - Cor6 6 2 2 4" xfId="32896" xr:uid="{DA1EC094-30BC-43B1-8516-89F15285FC05}"/>
    <cellStyle name="20% - Cor6 6 2 2 4 2" xfId="46763" xr:uid="{C007C7ED-8F64-4200-8721-CA2C6AD23632}"/>
    <cellStyle name="20% - Cor6 6 2 2 5" xfId="22964" xr:uid="{65C69528-8CA7-4FA4-9D1E-AA7D01A914A8}"/>
    <cellStyle name="20% - Cor6 6 2 2 6" xfId="36935" xr:uid="{458647AF-3965-41AF-81EF-BBF7B45E0C33}"/>
    <cellStyle name="20% - Cor6 6 2 3" xfId="7133" xr:uid="{00000000-0005-0000-0000-0000D1010000}"/>
    <cellStyle name="20% - Cor6 6 2 3 2" xfId="15959" xr:uid="{00000000-0005-0000-0000-0000D1010000}"/>
    <cellStyle name="20% - Cor6 6 2 3 3" xfId="25385" xr:uid="{566828A8-EB48-48F3-829E-D7CE3EF6C739}"/>
    <cellStyle name="20% - Cor6 6 2 3 4" xfId="39337" xr:uid="{E69B6E48-C1C8-41DF-A4CB-7D16E67DD4E1}"/>
    <cellStyle name="20% - Cor6 6 2 4" xfId="11600" xr:uid="{00000000-0005-0000-0000-0000D1010000}"/>
    <cellStyle name="20% - Cor6 6 2 4 2" xfId="29116" xr:uid="{91862425-0F2E-40AF-8E46-95E8AA8E8635}"/>
    <cellStyle name="20% - Cor6 6 2 4 3" xfId="42997" xr:uid="{D45AD76C-CE0E-43CF-BCE2-6994AB2E5904}"/>
    <cellStyle name="20% - Cor6 6 2 5" xfId="31718" xr:uid="{E1004E93-F18B-45D5-B3B6-6C5374F28A15}"/>
    <cellStyle name="20% - Cor6 6 2 5 2" xfId="45585" xr:uid="{17A72E36-3E93-48AD-8D2A-BD277B9E8ADF}"/>
    <cellStyle name="20% - Cor6 6 2 6" xfId="21066" xr:uid="{0C49B921-5D46-46A9-AD02-E2F60BE853EC}"/>
    <cellStyle name="20% - Cor6 6 2 7" xfId="35100" xr:uid="{7B156F6C-491E-406A-AEB7-3C6DA71042F1}"/>
    <cellStyle name="20% - Cor6 6 3" xfId="4621" xr:uid="{00000000-0005-0000-0000-0000D0010000}"/>
    <cellStyle name="20% - Cor6 6 3 2" xfId="9021" xr:uid="{00000000-0005-0000-0000-0000D0010000}"/>
    <cellStyle name="20% - Cor6 6 3 2 2" xfId="17843" xr:uid="{00000000-0005-0000-0000-0000D0010000}"/>
    <cellStyle name="20% - Cor6 6 3 2 3" xfId="27221" xr:uid="{FA79E35C-9D42-410D-AB65-BA1BB740156D}"/>
    <cellStyle name="20% - Cor6 6 3 2 4" xfId="41177" xr:uid="{41FA9229-7206-40C0-8ADF-7EC321296913}"/>
    <cellStyle name="20% - Cor6 6 3 3" xfId="13490" xr:uid="{00000000-0005-0000-0000-0000D0010000}"/>
    <cellStyle name="20% - Cor6 6 3 3 2" xfId="30303" xr:uid="{13575279-A995-4113-84E4-179FF2CA3E21}"/>
    <cellStyle name="20% - Cor6 6 3 3 3" xfId="44177" xr:uid="{DA475158-676D-4EF2-B74B-EAEA40A521CD}"/>
    <cellStyle name="20% - Cor6 6 3 4" xfId="32895" xr:uid="{B37A526D-1DDF-4EE8-935E-BE4477DF91B4}"/>
    <cellStyle name="20% - Cor6 6 3 4 2" xfId="46762" xr:uid="{33907B20-2029-4429-AE50-919372A34403}"/>
    <cellStyle name="20% - Cor6 6 3 5" xfId="22963" xr:uid="{D2F254A1-7565-4CEC-B1E0-5702DB11594D}"/>
    <cellStyle name="20% - Cor6 6 3 6" xfId="36934" xr:uid="{B03B815D-9B72-4217-8B5E-934D5CA072D9}"/>
    <cellStyle name="20% - Cor6 6 4" xfId="7132" xr:uid="{00000000-0005-0000-0000-0000D0010000}"/>
    <cellStyle name="20% - Cor6 6 4 2" xfId="15958" xr:uid="{00000000-0005-0000-0000-0000D0010000}"/>
    <cellStyle name="20% - Cor6 6 4 3" xfId="25384" xr:uid="{C23485B0-B06E-4B15-8D88-8163CB00F00D}"/>
    <cellStyle name="20% - Cor6 6 4 4" xfId="39336" xr:uid="{0997874D-F319-4D13-B9D4-23F5D1500135}"/>
    <cellStyle name="20% - Cor6 6 5" xfId="11599" xr:uid="{00000000-0005-0000-0000-0000D0010000}"/>
    <cellStyle name="20% - Cor6 6 5 2" xfId="29115" xr:uid="{DFD3853B-A6A9-489C-ACD9-2316BEE62DF3}"/>
    <cellStyle name="20% - Cor6 6 5 3" xfId="42996" xr:uid="{B5C1E984-F870-4CD5-8C3C-B997C413D060}"/>
    <cellStyle name="20% - Cor6 6 6" xfId="31717" xr:uid="{71D397AD-09C5-4062-B305-6D22F6106DA5}"/>
    <cellStyle name="20% - Cor6 6 6 2" xfId="45584" xr:uid="{48B56247-C1F6-4CCA-B070-7A182660A2A6}"/>
    <cellStyle name="20% - Cor6 6 7" xfId="21065" xr:uid="{C0DAAE3A-8CA1-4D21-A060-8A6DE74016CE}"/>
    <cellStyle name="20% - Cor6 6 8" xfId="35099" xr:uid="{B279D61C-8DC5-474D-B8BD-BBA9630023A9}"/>
    <cellStyle name="20% - Cor6 60" xfId="2570" xr:uid="{00000000-0005-0000-0000-0000D2010000}"/>
    <cellStyle name="20% - Cor6 60 2" xfId="4623" xr:uid="{00000000-0005-0000-0000-0000D2010000}"/>
    <cellStyle name="20% - Cor6 60 2 2" xfId="9023" xr:uid="{00000000-0005-0000-0000-0000D2010000}"/>
    <cellStyle name="20% - Cor6 60 2 2 2" xfId="17845" xr:uid="{00000000-0005-0000-0000-0000D2010000}"/>
    <cellStyle name="20% - Cor6 60 2 2 3" xfId="27223" xr:uid="{92FE306C-0A21-4194-8EE2-9C64FA6E8E4A}"/>
    <cellStyle name="20% - Cor6 60 2 2 4" xfId="41179" xr:uid="{41AA8D11-FCF5-43AE-A91A-AC5D23293C8D}"/>
    <cellStyle name="20% - Cor6 60 2 3" xfId="13492" xr:uid="{00000000-0005-0000-0000-0000D2010000}"/>
    <cellStyle name="20% - Cor6 60 2 3 2" xfId="30305" xr:uid="{8A683113-B049-4E6E-A1DF-CE0B4E7EDD9D}"/>
    <cellStyle name="20% - Cor6 60 2 3 3" xfId="44179" xr:uid="{4B01E855-BB3D-4C2B-BA86-067A30CB4EEA}"/>
    <cellStyle name="20% - Cor6 60 2 4" xfId="32897" xr:uid="{5E4688CA-ED13-4411-AFDF-3F5880616CC6}"/>
    <cellStyle name="20% - Cor6 60 2 4 2" xfId="46764" xr:uid="{E3009A07-DDAB-4E46-B131-B61CFAAF9822}"/>
    <cellStyle name="20% - Cor6 60 2 5" xfId="22965" xr:uid="{EBDF395F-123D-468F-A002-9C40D5D4B7CE}"/>
    <cellStyle name="20% - Cor6 60 2 6" xfId="36936" xr:uid="{0A3E4350-08E8-4818-A458-57B998500165}"/>
    <cellStyle name="20% - Cor6 60 3" xfId="7134" xr:uid="{00000000-0005-0000-0000-0000D2010000}"/>
    <cellStyle name="20% - Cor6 60 3 2" xfId="15960" xr:uid="{00000000-0005-0000-0000-0000D2010000}"/>
    <cellStyle name="20% - Cor6 60 3 3" xfId="25386" xr:uid="{00480988-9321-40A1-9C17-630F00AB2AAB}"/>
    <cellStyle name="20% - Cor6 60 3 4" xfId="39338" xr:uid="{A518AB8A-8793-4111-A9FD-F7B9A8D7CD1F}"/>
    <cellStyle name="20% - Cor6 60 4" xfId="11601" xr:uid="{00000000-0005-0000-0000-0000D2010000}"/>
    <cellStyle name="20% - Cor6 60 4 2" xfId="29117" xr:uid="{B2C2ABD8-5178-4542-95A9-8B10FD1736C4}"/>
    <cellStyle name="20% - Cor6 60 4 3" xfId="42998" xr:uid="{D7390DF2-A095-48E9-B52F-57A5F365775D}"/>
    <cellStyle name="20% - Cor6 60 5" xfId="31719" xr:uid="{E49388B6-5F00-45A0-8824-F579821EB30A}"/>
    <cellStyle name="20% - Cor6 60 5 2" xfId="45586" xr:uid="{B60EDFA7-F579-4EC7-970C-A689482CD9B6}"/>
    <cellStyle name="20% - Cor6 60 6" xfId="21067" xr:uid="{26E5DC66-2B9F-4BE7-8C4A-14D15BA335D2}"/>
    <cellStyle name="20% - Cor6 60 7" xfId="35101" xr:uid="{3EB4C136-B547-4513-9A49-9516CD019182}"/>
    <cellStyle name="20% - Cor6 61" xfId="2571" xr:uid="{00000000-0005-0000-0000-0000D3010000}"/>
    <cellStyle name="20% - Cor6 61 2" xfId="4624" xr:uid="{00000000-0005-0000-0000-0000D3010000}"/>
    <cellStyle name="20% - Cor6 61 2 2" xfId="9024" xr:uid="{00000000-0005-0000-0000-0000D3010000}"/>
    <cellStyle name="20% - Cor6 61 2 2 2" xfId="17846" xr:uid="{00000000-0005-0000-0000-0000D3010000}"/>
    <cellStyle name="20% - Cor6 61 2 2 3" xfId="27224" xr:uid="{4748A922-B239-4556-9C3C-189A68400CF4}"/>
    <cellStyle name="20% - Cor6 61 2 2 4" xfId="41180" xr:uid="{6CCA95AF-0A72-43D9-8F43-C9A61E6A96B4}"/>
    <cellStyle name="20% - Cor6 61 2 3" xfId="13493" xr:uid="{00000000-0005-0000-0000-0000D3010000}"/>
    <cellStyle name="20% - Cor6 61 2 3 2" xfId="30306" xr:uid="{96714F84-C12B-4756-B183-A9603ECBF193}"/>
    <cellStyle name="20% - Cor6 61 2 3 3" xfId="44180" xr:uid="{AD114591-FAF4-43A0-B517-CA37AFB4E416}"/>
    <cellStyle name="20% - Cor6 61 2 4" xfId="32898" xr:uid="{4E08055D-E7AC-4E04-936D-56C54A22DDFF}"/>
    <cellStyle name="20% - Cor6 61 2 4 2" xfId="46765" xr:uid="{56A6F3D3-9AAE-4590-9064-A8E9B2CFCD0B}"/>
    <cellStyle name="20% - Cor6 61 2 5" xfId="22966" xr:uid="{F47E4C95-E0A5-493D-9260-53FD4C918EB1}"/>
    <cellStyle name="20% - Cor6 61 2 6" xfId="36937" xr:uid="{BD0ECC30-EC42-4BBA-8684-CA813857E628}"/>
    <cellStyle name="20% - Cor6 61 3" xfId="7135" xr:uid="{00000000-0005-0000-0000-0000D3010000}"/>
    <cellStyle name="20% - Cor6 61 3 2" xfId="15961" xr:uid="{00000000-0005-0000-0000-0000D3010000}"/>
    <cellStyle name="20% - Cor6 61 3 3" xfId="25387" xr:uid="{46248F95-E3AA-41C1-AC49-F25C71889B7D}"/>
    <cellStyle name="20% - Cor6 61 3 4" xfId="39339" xr:uid="{AFBFB166-2118-49D4-BD77-69BC5DA3400A}"/>
    <cellStyle name="20% - Cor6 61 4" xfId="11602" xr:uid="{00000000-0005-0000-0000-0000D3010000}"/>
    <cellStyle name="20% - Cor6 61 4 2" xfId="29118" xr:uid="{7BA027E1-8342-4942-B375-0E408498D166}"/>
    <cellStyle name="20% - Cor6 61 4 3" xfId="42999" xr:uid="{C66C909B-E672-4B87-845A-ED71B0F57D1F}"/>
    <cellStyle name="20% - Cor6 61 5" xfId="31720" xr:uid="{A5F33C9B-F6B7-4586-BCA5-1F69DB52A90C}"/>
    <cellStyle name="20% - Cor6 61 5 2" xfId="45587" xr:uid="{4F6ADDC3-6A57-40DA-8BC3-B68A838F7CFC}"/>
    <cellStyle name="20% - Cor6 61 6" xfId="21068" xr:uid="{161F59DC-2B53-413A-8BE8-A0C29BAE4130}"/>
    <cellStyle name="20% - Cor6 61 7" xfId="35102" xr:uid="{95D22688-E5AC-466D-B524-53BEF3291E8C}"/>
    <cellStyle name="20% - Cor6 62" xfId="2572" xr:uid="{00000000-0005-0000-0000-0000D4010000}"/>
    <cellStyle name="20% - Cor6 62 2" xfId="4625" xr:uid="{00000000-0005-0000-0000-0000D4010000}"/>
    <cellStyle name="20% - Cor6 62 2 2" xfId="9025" xr:uid="{00000000-0005-0000-0000-0000D4010000}"/>
    <cellStyle name="20% - Cor6 62 2 2 2" xfId="17847" xr:uid="{00000000-0005-0000-0000-0000D4010000}"/>
    <cellStyle name="20% - Cor6 62 2 2 3" xfId="27225" xr:uid="{0B2A9F2F-304E-4309-8B75-1CD5829764A4}"/>
    <cellStyle name="20% - Cor6 62 2 2 4" xfId="41181" xr:uid="{37FB8423-AB38-4294-8BA5-D458F03D39F3}"/>
    <cellStyle name="20% - Cor6 62 2 3" xfId="13494" xr:uid="{00000000-0005-0000-0000-0000D4010000}"/>
    <cellStyle name="20% - Cor6 62 2 3 2" xfId="30307" xr:uid="{3847C449-CD28-45ED-8015-8D9177941657}"/>
    <cellStyle name="20% - Cor6 62 2 3 3" xfId="44181" xr:uid="{4464A760-5DCA-4407-BE88-888E2EA7EFD2}"/>
    <cellStyle name="20% - Cor6 62 2 4" xfId="32899" xr:uid="{E6A5D6C6-0899-4E7B-A773-32FECF5F61E8}"/>
    <cellStyle name="20% - Cor6 62 2 4 2" xfId="46766" xr:uid="{F5AB9485-CEC0-4002-B900-47FDA26FFA5B}"/>
    <cellStyle name="20% - Cor6 62 2 5" xfId="22967" xr:uid="{2A9EADE7-CB07-4894-BF88-C203EC60FD0C}"/>
    <cellStyle name="20% - Cor6 62 2 6" xfId="36938" xr:uid="{627F5588-9EDD-41A3-9AA9-51477493A1F3}"/>
    <cellStyle name="20% - Cor6 62 3" xfId="7136" xr:uid="{00000000-0005-0000-0000-0000D4010000}"/>
    <cellStyle name="20% - Cor6 62 3 2" xfId="15962" xr:uid="{00000000-0005-0000-0000-0000D4010000}"/>
    <cellStyle name="20% - Cor6 62 3 3" xfId="25388" xr:uid="{B551F07E-353E-481F-9643-1A90C51DDF71}"/>
    <cellStyle name="20% - Cor6 62 3 4" xfId="39340" xr:uid="{6CF10865-1DD5-40BE-AD74-D55EE5D28F95}"/>
    <cellStyle name="20% - Cor6 62 4" xfId="11603" xr:uid="{00000000-0005-0000-0000-0000D4010000}"/>
    <cellStyle name="20% - Cor6 62 4 2" xfId="29119" xr:uid="{4C3A7E1C-0BB4-4249-8E1B-AF521D1ACD3C}"/>
    <cellStyle name="20% - Cor6 62 4 3" xfId="43000" xr:uid="{C6C4537C-06F4-4EAE-8205-E8B9D8DDFD9B}"/>
    <cellStyle name="20% - Cor6 62 5" xfId="31721" xr:uid="{FFDE5562-94C4-44A2-9629-94EC7B5749E2}"/>
    <cellStyle name="20% - Cor6 62 5 2" xfId="45588" xr:uid="{F469079B-4FE5-4DCB-912E-19DCA6A40654}"/>
    <cellStyle name="20% - Cor6 62 6" xfId="21069" xr:uid="{DA61160C-D58B-4A59-B910-750F9164DAC5}"/>
    <cellStyle name="20% - Cor6 62 7" xfId="35103" xr:uid="{2854053D-1410-460B-A106-3DB6D24E8DB2}"/>
    <cellStyle name="20% - Cor6 63" xfId="2573" xr:uid="{00000000-0005-0000-0000-0000D5010000}"/>
    <cellStyle name="20% - Cor6 63 2" xfId="4626" xr:uid="{00000000-0005-0000-0000-0000D5010000}"/>
    <cellStyle name="20% - Cor6 63 2 2" xfId="9026" xr:uid="{00000000-0005-0000-0000-0000D5010000}"/>
    <cellStyle name="20% - Cor6 63 2 2 2" xfId="17848" xr:uid="{00000000-0005-0000-0000-0000D5010000}"/>
    <cellStyle name="20% - Cor6 63 2 2 3" xfId="27226" xr:uid="{AEFEA3DF-5C93-41E8-9721-1DC3F5B2E918}"/>
    <cellStyle name="20% - Cor6 63 2 2 4" xfId="41182" xr:uid="{0C2D7D9C-F488-413A-BCB4-9C05C48531D3}"/>
    <cellStyle name="20% - Cor6 63 2 3" xfId="13495" xr:uid="{00000000-0005-0000-0000-0000D5010000}"/>
    <cellStyle name="20% - Cor6 63 2 3 2" xfId="30308" xr:uid="{6C01994D-B660-461E-8D1C-81AE7F092D90}"/>
    <cellStyle name="20% - Cor6 63 2 3 3" xfId="44182" xr:uid="{DFDF4114-0CFF-48E5-ACE8-E3D23A4D8D50}"/>
    <cellStyle name="20% - Cor6 63 2 4" xfId="32900" xr:uid="{4DB3727B-29D9-43C3-8669-693BFEF1129D}"/>
    <cellStyle name="20% - Cor6 63 2 4 2" xfId="46767" xr:uid="{1129E4C9-8F0A-4901-86C2-BB6E67633372}"/>
    <cellStyle name="20% - Cor6 63 2 5" xfId="22968" xr:uid="{CD2C7AC4-A97B-4E80-B599-E827D4CF799D}"/>
    <cellStyle name="20% - Cor6 63 2 6" xfId="36939" xr:uid="{38034431-A778-47EF-9AF2-0DDDFEF1C98D}"/>
    <cellStyle name="20% - Cor6 63 3" xfId="7137" xr:uid="{00000000-0005-0000-0000-0000D5010000}"/>
    <cellStyle name="20% - Cor6 63 3 2" xfId="15963" xr:uid="{00000000-0005-0000-0000-0000D5010000}"/>
    <cellStyle name="20% - Cor6 63 3 3" xfId="25389" xr:uid="{C7DC428C-E6BF-4E48-9DF3-7CBCE6A0E914}"/>
    <cellStyle name="20% - Cor6 63 3 4" xfId="39341" xr:uid="{570D79F3-A19C-4347-9A55-6A6F7A9A8786}"/>
    <cellStyle name="20% - Cor6 63 4" xfId="11604" xr:uid="{00000000-0005-0000-0000-0000D5010000}"/>
    <cellStyle name="20% - Cor6 63 4 2" xfId="29120" xr:uid="{E70C59FF-F23B-4E70-A212-D8E7F1F467EF}"/>
    <cellStyle name="20% - Cor6 63 4 3" xfId="43001" xr:uid="{C4DF8C29-EF89-4275-866D-5CB7B4D9D855}"/>
    <cellStyle name="20% - Cor6 63 5" xfId="31722" xr:uid="{4C6D3C04-BAFE-4ABE-B1ED-FA3B85DE7A94}"/>
    <cellStyle name="20% - Cor6 63 5 2" xfId="45589" xr:uid="{E02F619E-87A8-4946-B21E-7C060D3B60F6}"/>
    <cellStyle name="20% - Cor6 63 6" xfId="21070" xr:uid="{55D54821-D63A-49B5-BCB4-D9C7DB8965A1}"/>
    <cellStyle name="20% - Cor6 63 7" xfId="35104" xr:uid="{8F51B2EC-3A81-4AEA-A4F5-E023449FAC75}"/>
    <cellStyle name="20% - Cor6 64" xfId="2574" xr:uid="{00000000-0005-0000-0000-0000D6010000}"/>
    <cellStyle name="20% - Cor6 64 2" xfId="4627" xr:uid="{00000000-0005-0000-0000-0000D6010000}"/>
    <cellStyle name="20% - Cor6 64 2 2" xfId="9027" xr:uid="{00000000-0005-0000-0000-0000D6010000}"/>
    <cellStyle name="20% - Cor6 64 2 2 2" xfId="17849" xr:uid="{00000000-0005-0000-0000-0000D6010000}"/>
    <cellStyle name="20% - Cor6 64 2 2 3" xfId="27227" xr:uid="{6A9D4002-193A-4A96-BEAF-9CA6DBE0BA03}"/>
    <cellStyle name="20% - Cor6 64 2 2 4" xfId="41183" xr:uid="{7FF46AE2-A5F2-46D4-BB7E-F9DDF965505C}"/>
    <cellStyle name="20% - Cor6 64 2 3" xfId="13496" xr:uid="{00000000-0005-0000-0000-0000D6010000}"/>
    <cellStyle name="20% - Cor6 64 2 3 2" xfId="30309" xr:uid="{72C24262-CE1A-4980-BC04-C9C5070B5222}"/>
    <cellStyle name="20% - Cor6 64 2 3 3" xfId="44183" xr:uid="{974B70A0-0F9C-42D7-9BD7-96B9E9AE3317}"/>
    <cellStyle name="20% - Cor6 64 2 4" xfId="32901" xr:uid="{767FBEB7-A034-4545-A9F1-442F58003D22}"/>
    <cellStyle name="20% - Cor6 64 2 4 2" xfId="46768" xr:uid="{BBBF06DA-8898-4660-9A22-4E3BD83BAFA1}"/>
    <cellStyle name="20% - Cor6 64 2 5" xfId="22969" xr:uid="{F246E1F1-9053-42B6-B0C8-F1A3D3DFB3D8}"/>
    <cellStyle name="20% - Cor6 64 2 6" xfId="36940" xr:uid="{CB0A01A7-74EB-45BB-9279-610B3B44539C}"/>
    <cellStyle name="20% - Cor6 64 3" xfId="7138" xr:uid="{00000000-0005-0000-0000-0000D6010000}"/>
    <cellStyle name="20% - Cor6 64 3 2" xfId="15964" xr:uid="{00000000-0005-0000-0000-0000D6010000}"/>
    <cellStyle name="20% - Cor6 64 3 3" xfId="25390" xr:uid="{A702B6F0-99DA-4DB6-9F16-F045B754CED8}"/>
    <cellStyle name="20% - Cor6 64 3 4" xfId="39342" xr:uid="{5FE66E8B-77B0-4D36-9225-48C86B4CAD46}"/>
    <cellStyle name="20% - Cor6 64 4" xfId="11605" xr:uid="{00000000-0005-0000-0000-0000D6010000}"/>
    <cellStyle name="20% - Cor6 64 4 2" xfId="29121" xr:uid="{F6290F6E-0D15-482F-815D-C997B1863EBC}"/>
    <cellStyle name="20% - Cor6 64 4 3" xfId="43002" xr:uid="{81560489-07CD-4B83-8DC6-55FCBD68DEB1}"/>
    <cellStyle name="20% - Cor6 64 5" xfId="31723" xr:uid="{54349092-99A6-4C5A-B88E-99A2FE2BBDC8}"/>
    <cellStyle name="20% - Cor6 64 5 2" xfId="45590" xr:uid="{A8EC3C4C-E977-432F-BBE9-52AAB161D940}"/>
    <cellStyle name="20% - Cor6 64 6" xfId="21071" xr:uid="{1CE337FB-7BCF-47D4-B468-A1E5CB91273C}"/>
    <cellStyle name="20% - Cor6 64 7" xfId="35105" xr:uid="{D304D7F5-8192-4D1F-9B20-1AB9DF8A92A9}"/>
    <cellStyle name="20% - Cor6 65" xfId="2575" xr:uid="{00000000-0005-0000-0000-0000D7010000}"/>
    <cellStyle name="20% - Cor6 65 2" xfId="4628" xr:uid="{00000000-0005-0000-0000-0000D7010000}"/>
    <cellStyle name="20% - Cor6 65 2 2" xfId="9028" xr:uid="{00000000-0005-0000-0000-0000D7010000}"/>
    <cellStyle name="20% - Cor6 65 2 2 2" xfId="17850" xr:uid="{00000000-0005-0000-0000-0000D7010000}"/>
    <cellStyle name="20% - Cor6 65 2 2 3" xfId="27228" xr:uid="{ABCFF247-59B4-471D-8099-56273919CC6C}"/>
    <cellStyle name="20% - Cor6 65 2 2 4" xfId="41184" xr:uid="{F32A1F45-A8F1-42ED-A9C4-55CAFEBFD958}"/>
    <cellStyle name="20% - Cor6 65 2 3" xfId="13497" xr:uid="{00000000-0005-0000-0000-0000D7010000}"/>
    <cellStyle name="20% - Cor6 65 2 3 2" xfId="30310" xr:uid="{4D809D64-1D08-465C-9645-17BF8052F65B}"/>
    <cellStyle name="20% - Cor6 65 2 3 3" xfId="44184" xr:uid="{18802582-FE67-47EA-965D-A2CF1D2C3492}"/>
    <cellStyle name="20% - Cor6 65 2 4" xfId="32902" xr:uid="{D59040FC-7B77-4A93-A491-EFC0CA9510A4}"/>
    <cellStyle name="20% - Cor6 65 2 4 2" xfId="46769" xr:uid="{B2474590-B5CF-43C0-ABDE-7B562E405760}"/>
    <cellStyle name="20% - Cor6 65 2 5" xfId="22970" xr:uid="{16D32CAC-F5EC-4C4D-89FF-15FD17D53270}"/>
    <cellStyle name="20% - Cor6 65 2 6" xfId="36941" xr:uid="{D585C6E4-BFD3-4B5F-B87D-3465C3E9DE4F}"/>
    <cellStyle name="20% - Cor6 65 3" xfId="7139" xr:uid="{00000000-0005-0000-0000-0000D7010000}"/>
    <cellStyle name="20% - Cor6 65 3 2" xfId="15965" xr:uid="{00000000-0005-0000-0000-0000D7010000}"/>
    <cellStyle name="20% - Cor6 65 3 3" xfId="25391" xr:uid="{338D9A29-7691-4571-91D1-195E40E26DD0}"/>
    <cellStyle name="20% - Cor6 65 3 4" xfId="39343" xr:uid="{93AE7860-3DC1-43C6-8E5E-2EED58957E44}"/>
    <cellStyle name="20% - Cor6 65 4" xfId="11606" xr:uid="{00000000-0005-0000-0000-0000D7010000}"/>
    <cellStyle name="20% - Cor6 65 4 2" xfId="29122" xr:uid="{EFD7C486-0A7A-47A7-BCCF-EF365C433A90}"/>
    <cellStyle name="20% - Cor6 65 4 3" xfId="43003" xr:uid="{58FD6FFB-CC21-44DD-A273-CC419946928A}"/>
    <cellStyle name="20% - Cor6 65 5" xfId="31724" xr:uid="{AF38AA1F-827F-41CB-9A3E-3740C4840868}"/>
    <cellStyle name="20% - Cor6 65 5 2" xfId="45591" xr:uid="{87C495EB-B030-4A8B-AD80-B0A6825A96A0}"/>
    <cellStyle name="20% - Cor6 65 6" xfId="21072" xr:uid="{A7F73B58-BF6A-407F-BF56-848BB12E3AAA}"/>
    <cellStyle name="20% - Cor6 65 7" xfId="35106" xr:uid="{735BC144-A444-4A2E-BC2E-34195BD11DAA}"/>
    <cellStyle name="20% - Cor6 66" xfId="2576" xr:uid="{00000000-0005-0000-0000-0000D8010000}"/>
    <cellStyle name="20% - Cor6 66 2" xfId="4629" xr:uid="{00000000-0005-0000-0000-0000D8010000}"/>
    <cellStyle name="20% - Cor6 66 2 2" xfId="9029" xr:uid="{00000000-0005-0000-0000-0000D8010000}"/>
    <cellStyle name="20% - Cor6 66 2 2 2" xfId="17851" xr:uid="{00000000-0005-0000-0000-0000D8010000}"/>
    <cellStyle name="20% - Cor6 66 2 2 3" xfId="27229" xr:uid="{5B1DD9B9-92AA-4E2D-B1F0-E96BA31AA0C0}"/>
    <cellStyle name="20% - Cor6 66 2 2 4" xfId="41185" xr:uid="{F18B6CC4-20C7-4837-B669-05A13F59943D}"/>
    <cellStyle name="20% - Cor6 66 2 3" xfId="13498" xr:uid="{00000000-0005-0000-0000-0000D8010000}"/>
    <cellStyle name="20% - Cor6 66 2 3 2" xfId="30311" xr:uid="{3C55A173-0509-44D5-A0C2-66CC4CB81125}"/>
    <cellStyle name="20% - Cor6 66 2 3 3" xfId="44185" xr:uid="{CBC056EC-F1EB-4A77-9F2F-D802153410C0}"/>
    <cellStyle name="20% - Cor6 66 2 4" xfId="32903" xr:uid="{068133FD-AD17-4060-9A62-729168BE97A8}"/>
    <cellStyle name="20% - Cor6 66 2 4 2" xfId="46770" xr:uid="{2833917C-8B77-42F4-8FAC-4989FD2EAD12}"/>
    <cellStyle name="20% - Cor6 66 2 5" xfId="22971" xr:uid="{46F2BE39-B9E6-44D1-8C72-6A276602571A}"/>
    <cellStyle name="20% - Cor6 66 2 6" xfId="36942" xr:uid="{B8583F55-3A8C-45A5-898F-E2EF92C17DA6}"/>
    <cellStyle name="20% - Cor6 66 3" xfId="7140" xr:uid="{00000000-0005-0000-0000-0000D8010000}"/>
    <cellStyle name="20% - Cor6 66 3 2" xfId="15966" xr:uid="{00000000-0005-0000-0000-0000D8010000}"/>
    <cellStyle name="20% - Cor6 66 3 3" xfId="25392" xr:uid="{B2FD5BB3-550E-4FA3-9CE1-8181810FCC78}"/>
    <cellStyle name="20% - Cor6 66 3 4" xfId="39344" xr:uid="{FF87153A-28ED-4B69-8065-5AE1813C2A69}"/>
    <cellStyle name="20% - Cor6 66 4" xfId="11607" xr:uid="{00000000-0005-0000-0000-0000D8010000}"/>
    <cellStyle name="20% - Cor6 66 4 2" xfId="29123" xr:uid="{DB0F1DF0-C509-423C-8421-9FD022F089F7}"/>
    <cellStyle name="20% - Cor6 66 4 3" xfId="43004" xr:uid="{39CE85CC-3966-4E90-A866-ED6A7A99B92B}"/>
    <cellStyle name="20% - Cor6 66 5" xfId="31725" xr:uid="{D693B9FA-A639-452E-8524-FB95DF34EA13}"/>
    <cellStyle name="20% - Cor6 66 5 2" xfId="45592" xr:uid="{B8FABFE0-B9F1-4EA1-AD46-B3749D8313E1}"/>
    <cellStyle name="20% - Cor6 66 6" xfId="21073" xr:uid="{1BA5AB55-8540-4E35-B26D-172F58C3C240}"/>
    <cellStyle name="20% - Cor6 66 7" xfId="35107" xr:uid="{47F5CD86-0AF5-4081-9E1C-694CC9E49DCB}"/>
    <cellStyle name="20% - Cor6 67" xfId="2577" xr:uid="{00000000-0005-0000-0000-0000D9010000}"/>
    <cellStyle name="20% - Cor6 67 2" xfId="4630" xr:uid="{00000000-0005-0000-0000-0000D9010000}"/>
    <cellStyle name="20% - Cor6 67 2 2" xfId="9030" xr:uid="{00000000-0005-0000-0000-0000D9010000}"/>
    <cellStyle name="20% - Cor6 67 2 2 2" xfId="17852" xr:uid="{00000000-0005-0000-0000-0000D9010000}"/>
    <cellStyle name="20% - Cor6 67 2 2 3" xfId="27230" xr:uid="{ED2380DC-E4F3-43A8-9333-2DA563B4E1A8}"/>
    <cellStyle name="20% - Cor6 67 2 2 4" xfId="41186" xr:uid="{7CB6D969-3648-4E5F-9067-8F9B608BB659}"/>
    <cellStyle name="20% - Cor6 67 2 3" xfId="13499" xr:uid="{00000000-0005-0000-0000-0000D9010000}"/>
    <cellStyle name="20% - Cor6 67 2 3 2" xfId="30312" xr:uid="{17724DF2-8D16-4920-8D9A-92705CCA67F7}"/>
    <cellStyle name="20% - Cor6 67 2 3 3" xfId="44186" xr:uid="{D1C8538C-21A7-410B-B15F-C27AA84F24C6}"/>
    <cellStyle name="20% - Cor6 67 2 4" xfId="32904" xr:uid="{F837C531-C992-4586-A662-B1D1B5255CD5}"/>
    <cellStyle name="20% - Cor6 67 2 4 2" xfId="46771" xr:uid="{25D811BA-6E05-43BE-B5DC-900DE5D9F39E}"/>
    <cellStyle name="20% - Cor6 67 2 5" xfId="22972" xr:uid="{D15D13C7-0FE2-4F3A-B56B-322991F145A7}"/>
    <cellStyle name="20% - Cor6 67 2 6" xfId="36943" xr:uid="{E608C189-5E74-42B6-B0E1-D31C2B21EDFB}"/>
    <cellStyle name="20% - Cor6 67 3" xfId="7141" xr:uid="{00000000-0005-0000-0000-0000D9010000}"/>
    <cellStyle name="20% - Cor6 67 3 2" xfId="15967" xr:uid="{00000000-0005-0000-0000-0000D9010000}"/>
    <cellStyle name="20% - Cor6 67 3 3" xfId="25393" xr:uid="{CDFA13C6-2C89-4A25-9C94-8A28A39FC3AE}"/>
    <cellStyle name="20% - Cor6 67 3 4" xfId="39345" xr:uid="{BABBCA33-92DE-4CCC-8720-2B957AC02A55}"/>
    <cellStyle name="20% - Cor6 67 4" xfId="11608" xr:uid="{00000000-0005-0000-0000-0000D9010000}"/>
    <cellStyle name="20% - Cor6 67 4 2" xfId="29124" xr:uid="{5774EE71-2CA8-476F-A3F8-D287FC7CA708}"/>
    <cellStyle name="20% - Cor6 67 4 3" xfId="43005" xr:uid="{90B2D14A-0792-45A2-8C09-696050AD6EDF}"/>
    <cellStyle name="20% - Cor6 67 5" xfId="31726" xr:uid="{E52BFFA5-878B-4A27-95EF-5420F26EB58B}"/>
    <cellStyle name="20% - Cor6 67 5 2" xfId="45593" xr:uid="{EE48126F-FD53-4920-8463-4148862E5D8F}"/>
    <cellStyle name="20% - Cor6 67 6" xfId="21074" xr:uid="{222995AF-538C-4589-B414-E5B1EEBC5A97}"/>
    <cellStyle name="20% - Cor6 67 7" xfId="35108" xr:uid="{65ECE5C2-AE81-40B4-95C6-AEEF00FED26C}"/>
    <cellStyle name="20% - Cor6 68" xfId="2578" xr:uid="{00000000-0005-0000-0000-0000DA010000}"/>
    <cellStyle name="20% - Cor6 68 2" xfId="4631" xr:uid="{00000000-0005-0000-0000-0000DA010000}"/>
    <cellStyle name="20% - Cor6 68 2 2" xfId="9031" xr:uid="{00000000-0005-0000-0000-0000DA010000}"/>
    <cellStyle name="20% - Cor6 68 2 2 2" xfId="17853" xr:uid="{00000000-0005-0000-0000-0000DA010000}"/>
    <cellStyle name="20% - Cor6 68 2 2 3" xfId="27231" xr:uid="{26D225FE-F876-434D-8BF9-80A2F8BF1660}"/>
    <cellStyle name="20% - Cor6 68 2 2 4" xfId="41187" xr:uid="{F92FEAF1-347F-4961-8242-060766621592}"/>
    <cellStyle name="20% - Cor6 68 2 3" xfId="13500" xr:uid="{00000000-0005-0000-0000-0000DA010000}"/>
    <cellStyle name="20% - Cor6 68 2 3 2" xfId="30313" xr:uid="{2986B856-4235-467F-88C4-403B62909973}"/>
    <cellStyle name="20% - Cor6 68 2 3 3" xfId="44187" xr:uid="{E061A1BF-E2FD-47A3-9D19-203D3CAC10B6}"/>
    <cellStyle name="20% - Cor6 68 2 4" xfId="32905" xr:uid="{C4E7B1B2-B202-40C6-B7C3-5D2A86A5A0B5}"/>
    <cellStyle name="20% - Cor6 68 2 4 2" xfId="46772" xr:uid="{4638AA17-E00E-41C3-A38D-FD187A4FB7EE}"/>
    <cellStyle name="20% - Cor6 68 2 5" xfId="22973" xr:uid="{AB183539-07DB-4836-A354-3D33EE4A2FCA}"/>
    <cellStyle name="20% - Cor6 68 2 6" xfId="36944" xr:uid="{3A663C50-A358-46EC-B8B4-A9F668655535}"/>
    <cellStyle name="20% - Cor6 68 3" xfId="7142" xr:uid="{00000000-0005-0000-0000-0000DA010000}"/>
    <cellStyle name="20% - Cor6 68 3 2" xfId="15968" xr:uid="{00000000-0005-0000-0000-0000DA010000}"/>
    <cellStyle name="20% - Cor6 68 3 3" xfId="25394" xr:uid="{CB4FE79B-85D3-46DF-AA88-E24348ADD601}"/>
    <cellStyle name="20% - Cor6 68 3 4" xfId="39346" xr:uid="{BF0D59E5-C69E-44E7-A681-1CA321C8ADB0}"/>
    <cellStyle name="20% - Cor6 68 4" xfId="11609" xr:uid="{00000000-0005-0000-0000-0000DA010000}"/>
    <cellStyle name="20% - Cor6 68 4 2" xfId="29125" xr:uid="{1896425C-EBE7-431D-BA14-3A0149A13AFE}"/>
    <cellStyle name="20% - Cor6 68 4 3" xfId="43006" xr:uid="{8F43BFB7-9214-43A0-BC10-A1A44764582E}"/>
    <cellStyle name="20% - Cor6 68 5" xfId="31727" xr:uid="{043910C8-4A79-4D4D-B4E0-76BF7EC9FE4A}"/>
    <cellStyle name="20% - Cor6 68 5 2" xfId="45594" xr:uid="{F766BF97-131E-4AF6-ACD6-9941FA0B7C0E}"/>
    <cellStyle name="20% - Cor6 68 6" xfId="21075" xr:uid="{AF4B200A-B897-49B4-A5E5-5131234B56E2}"/>
    <cellStyle name="20% - Cor6 68 7" xfId="35109" xr:uid="{7802075F-6478-44B4-B5FD-97187BF66106}"/>
    <cellStyle name="20% - Cor6 69" xfId="2579" xr:uid="{00000000-0005-0000-0000-0000DB010000}"/>
    <cellStyle name="20% - Cor6 69 2" xfId="4632" xr:uid="{00000000-0005-0000-0000-0000DB010000}"/>
    <cellStyle name="20% - Cor6 69 2 2" xfId="9032" xr:uid="{00000000-0005-0000-0000-0000DB010000}"/>
    <cellStyle name="20% - Cor6 69 2 2 2" xfId="17854" xr:uid="{00000000-0005-0000-0000-0000DB010000}"/>
    <cellStyle name="20% - Cor6 69 2 2 3" xfId="27232" xr:uid="{A4722480-7BE6-4BED-8F5E-DD4876E7F51B}"/>
    <cellStyle name="20% - Cor6 69 2 2 4" xfId="41188" xr:uid="{70FE2CA6-A232-463A-A230-EF29EE55105A}"/>
    <cellStyle name="20% - Cor6 69 2 3" xfId="13501" xr:uid="{00000000-0005-0000-0000-0000DB010000}"/>
    <cellStyle name="20% - Cor6 69 2 3 2" xfId="30314" xr:uid="{4D47DC84-6FFF-41DB-8243-9A85B76DC056}"/>
    <cellStyle name="20% - Cor6 69 2 3 3" xfId="44188" xr:uid="{21CD997A-8F60-4A9B-A524-11EC076AEB93}"/>
    <cellStyle name="20% - Cor6 69 2 4" xfId="32906" xr:uid="{CBC3CB8A-2A45-41B4-BE04-559CD07FA181}"/>
    <cellStyle name="20% - Cor6 69 2 4 2" xfId="46773" xr:uid="{04C22928-D869-4DFE-94D9-543431B57867}"/>
    <cellStyle name="20% - Cor6 69 2 5" xfId="22974" xr:uid="{0D6BB6FD-9C8F-4DF1-9D6E-51F0F48C56AC}"/>
    <cellStyle name="20% - Cor6 69 2 6" xfId="36945" xr:uid="{F974AD63-499E-404B-935C-5968B060B6E1}"/>
    <cellStyle name="20% - Cor6 69 3" xfId="7143" xr:uid="{00000000-0005-0000-0000-0000DB010000}"/>
    <cellStyle name="20% - Cor6 69 3 2" xfId="15969" xr:uid="{00000000-0005-0000-0000-0000DB010000}"/>
    <cellStyle name="20% - Cor6 69 3 3" xfId="25395" xr:uid="{C0E0EB12-7D5A-47C3-96D1-9C9AD84C25E1}"/>
    <cellStyle name="20% - Cor6 69 3 4" xfId="39347" xr:uid="{0D7CF9B8-396E-44FB-8B99-60710FD0C3D2}"/>
    <cellStyle name="20% - Cor6 69 4" xfId="11610" xr:uid="{00000000-0005-0000-0000-0000DB010000}"/>
    <cellStyle name="20% - Cor6 69 4 2" xfId="29126" xr:uid="{4881806D-CF16-4735-8E2C-07149D9611F8}"/>
    <cellStyle name="20% - Cor6 69 4 3" xfId="43007" xr:uid="{621FA21E-D28A-4C7D-8807-123C98820733}"/>
    <cellStyle name="20% - Cor6 69 5" xfId="31728" xr:uid="{53B49C1B-03E7-405C-8925-B969E19E377C}"/>
    <cellStyle name="20% - Cor6 69 5 2" xfId="45595" xr:uid="{81707FE0-5EA2-46CB-8266-5568938DDDBD}"/>
    <cellStyle name="20% - Cor6 69 6" xfId="21076" xr:uid="{E9DC5D8D-847A-4FA5-B473-B5634E3A991F}"/>
    <cellStyle name="20% - Cor6 69 7" xfId="35110" xr:uid="{1DE8F8B6-49BF-45A6-BE83-0AC39A7137F3}"/>
    <cellStyle name="20% - Cor6 7" xfId="2580" xr:uid="{00000000-0005-0000-0000-0000DC010000}"/>
    <cellStyle name="20% - Cor6 7 2" xfId="2581" xr:uid="{00000000-0005-0000-0000-0000DD010000}"/>
    <cellStyle name="20% - Cor6 7 2 2" xfId="4634" xr:uid="{00000000-0005-0000-0000-0000DD010000}"/>
    <cellStyle name="20% - Cor6 7 2 2 2" xfId="9034" xr:uid="{00000000-0005-0000-0000-0000DD010000}"/>
    <cellStyle name="20% - Cor6 7 2 2 2 2" xfId="17856" xr:uid="{00000000-0005-0000-0000-0000DD010000}"/>
    <cellStyle name="20% - Cor6 7 2 2 2 3" xfId="27234" xr:uid="{18B37EDD-F13E-4C9A-BD8E-CC427377A430}"/>
    <cellStyle name="20% - Cor6 7 2 2 2 4" xfId="41190" xr:uid="{BCB62464-4437-4EAC-A6E6-7FFF621F523A}"/>
    <cellStyle name="20% - Cor6 7 2 2 3" xfId="13503" xr:uid="{00000000-0005-0000-0000-0000DD010000}"/>
    <cellStyle name="20% - Cor6 7 2 2 3 2" xfId="30316" xr:uid="{3B32A118-50AF-4DB1-B548-C4E9C1E91553}"/>
    <cellStyle name="20% - Cor6 7 2 2 3 3" xfId="44190" xr:uid="{8426B825-CB53-4836-83BA-9A386FE785B9}"/>
    <cellStyle name="20% - Cor6 7 2 2 4" xfId="32908" xr:uid="{9F84A10C-CDEE-458A-BC10-455D15E0693D}"/>
    <cellStyle name="20% - Cor6 7 2 2 4 2" xfId="46775" xr:uid="{15120CD7-EC03-444A-9008-658FBF65D9EF}"/>
    <cellStyle name="20% - Cor6 7 2 2 5" xfId="22976" xr:uid="{22164D86-575F-4243-AA1B-5C587C6DD064}"/>
    <cellStyle name="20% - Cor6 7 2 2 6" xfId="36947" xr:uid="{7F5FFDDB-B335-4340-97E1-01A83BB0C4C1}"/>
    <cellStyle name="20% - Cor6 7 2 3" xfId="7145" xr:uid="{00000000-0005-0000-0000-0000DD010000}"/>
    <cellStyle name="20% - Cor6 7 2 3 2" xfId="15971" xr:uid="{00000000-0005-0000-0000-0000DD010000}"/>
    <cellStyle name="20% - Cor6 7 2 3 3" xfId="25397" xr:uid="{87396E90-6A5F-4ADD-8125-027C792A0987}"/>
    <cellStyle name="20% - Cor6 7 2 3 4" xfId="39349" xr:uid="{BB3A26EA-E892-48DD-A703-20CA9408F53A}"/>
    <cellStyle name="20% - Cor6 7 2 4" xfId="11612" xr:uid="{00000000-0005-0000-0000-0000DD010000}"/>
    <cellStyle name="20% - Cor6 7 2 4 2" xfId="29128" xr:uid="{1EB7B043-A5C2-48A8-8910-FE1E408DF7FA}"/>
    <cellStyle name="20% - Cor6 7 2 4 3" xfId="43009" xr:uid="{765AD016-36EA-457F-A468-28BA4BA786CE}"/>
    <cellStyle name="20% - Cor6 7 2 5" xfId="31730" xr:uid="{F265F919-B0F9-4331-AC3B-7F95D78B2745}"/>
    <cellStyle name="20% - Cor6 7 2 5 2" xfId="45597" xr:uid="{402F29A8-6D5F-4A39-B1C0-149205DF4F46}"/>
    <cellStyle name="20% - Cor6 7 2 6" xfId="21078" xr:uid="{FD5A148C-5216-4686-8DA7-6290C20E1DC7}"/>
    <cellStyle name="20% - Cor6 7 2 7" xfId="35112" xr:uid="{ADD28C8F-0D4E-4361-AD06-4236F7B94B09}"/>
    <cellStyle name="20% - Cor6 7 3" xfId="4633" xr:uid="{00000000-0005-0000-0000-0000DC010000}"/>
    <cellStyle name="20% - Cor6 7 3 2" xfId="9033" xr:uid="{00000000-0005-0000-0000-0000DC010000}"/>
    <cellStyle name="20% - Cor6 7 3 2 2" xfId="17855" xr:uid="{00000000-0005-0000-0000-0000DC010000}"/>
    <cellStyle name="20% - Cor6 7 3 2 3" xfId="27233" xr:uid="{4A2871CA-1FA3-41BE-87D5-5A98D82A932B}"/>
    <cellStyle name="20% - Cor6 7 3 2 4" xfId="41189" xr:uid="{CF019154-1E76-417C-9AC5-68A4418844B2}"/>
    <cellStyle name="20% - Cor6 7 3 3" xfId="13502" xr:uid="{00000000-0005-0000-0000-0000DC010000}"/>
    <cellStyle name="20% - Cor6 7 3 3 2" xfId="30315" xr:uid="{E2BFD28E-58DB-4F12-A712-78F8A37FFA89}"/>
    <cellStyle name="20% - Cor6 7 3 3 3" xfId="44189" xr:uid="{7F7D3CED-3FCC-4E17-A81C-8B3D76E88C26}"/>
    <cellStyle name="20% - Cor6 7 3 4" xfId="32907" xr:uid="{BC02EED5-EFA7-4970-8493-41E928003EDD}"/>
    <cellStyle name="20% - Cor6 7 3 4 2" xfId="46774" xr:uid="{8DF5EED5-B5C6-4271-B87B-F6EB2590E4D0}"/>
    <cellStyle name="20% - Cor6 7 3 5" xfId="22975" xr:uid="{F2980732-EB80-4805-8D09-6EEB62097F91}"/>
    <cellStyle name="20% - Cor6 7 3 6" xfId="36946" xr:uid="{8586CF9F-A86B-4CE2-B6B1-17C896D93067}"/>
    <cellStyle name="20% - Cor6 7 4" xfId="7144" xr:uid="{00000000-0005-0000-0000-0000DC010000}"/>
    <cellStyle name="20% - Cor6 7 4 2" xfId="15970" xr:uid="{00000000-0005-0000-0000-0000DC010000}"/>
    <cellStyle name="20% - Cor6 7 4 3" xfId="25396" xr:uid="{814B9C22-6402-4EA2-A35E-D3A1B101C2D7}"/>
    <cellStyle name="20% - Cor6 7 4 4" xfId="39348" xr:uid="{7D6ED0FC-4A85-4F7E-B3B4-4EC3CCD8F8B5}"/>
    <cellStyle name="20% - Cor6 7 5" xfId="11611" xr:uid="{00000000-0005-0000-0000-0000DC010000}"/>
    <cellStyle name="20% - Cor6 7 5 2" xfId="29127" xr:uid="{4FE428E3-3A89-4DC1-A3A3-B4DBE91B91AA}"/>
    <cellStyle name="20% - Cor6 7 5 3" xfId="43008" xr:uid="{29C188E9-01AD-4434-9E56-8B5D3C484731}"/>
    <cellStyle name="20% - Cor6 7 6" xfId="31729" xr:uid="{DC8D5A92-6C1C-4685-8F7F-8582062C8D01}"/>
    <cellStyle name="20% - Cor6 7 6 2" xfId="45596" xr:uid="{7B4D4A20-800F-480F-9A56-5663C6934025}"/>
    <cellStyle name="20% - Cor6 7 7" xfId="21077" xr:uid="{1CAC2D8F-7445-4829-9ADC-C201F359809A}"/>
    <cellStyle name="20% - Cor6 7 8" xfId="35111" xr:uid="{B3ECACCB-5D17-4692-AECA-5C3D9F65FB87}"/>
    <cellStyle name="20% - Cor6 70" xfId="2582" xr:uid="{00000000-0005-0000-0000-0000DE010000}"/>
    <cellStyle name="20% - Cor6 70 2" xfId="4635" xr:uid="{00000000-0005-0000-0000-0000DE010000}"/>
    <cellStyle name="20% - Cor6 70 2 2" xfId="9035" xr:uid="{00000000-0005-0000-0000-0000DE010000}"/>
    <cellStyle name="20% - Cor6 70 2 2 2" xfId="17857" xr:uid="{00000000-0005-0000-0000-0000DE010000}"/>
    <cellStyle name="20% - Cor6 70 2 2 3" xfId="27235" xr:uid="{6C40CCA9-BB8A-4ADC-B472-313DF4BE7026}"/>
    <cellStyle name="20% - Cor6 70 2 2 4" xfId="41191" xr:uid="{9BAE8D98-BCC3-42B8-84C1-E776495DBA84}"/>
    <cellStyle name="20% - Cor6 70 2 3" xfId="13504" xr:uid="{00000000-0005-0000-0000-0000DE010000}"/>
    <cellStyle name="20% - Cor6 70 2 3 2" xfId="30317" xr:uid="{59FCAE0F-9B4A-45C6-8121-0C1D37ED2F2D}"/>
    <cellStyle name="20% - Cor6 70 2 3 3" xfId="44191" xr:uid="{9DCC7440-645D-4D9B-93EA-CA8F7C1A0089}"/>
    <cellStyle name="20% - Cor6 70 2 4" xfId="32909" xr:uid="{E02D7882-5EEB-4E29-9F5E-9B07AA184BC5}"/>
    <cellStyle name="20% - Cor6 70 2 4 2" xfId="46776" xr:uid="{DF0D4F79-6CB5-49FB-B8AC-942463B8CAA0}"/>
    <cellStyle name="20% - Cor6 70 2 5" xfId="22977" xr:uid="{2A40486D-6DC4-4BEF-B47D-D3771E01CAA5}"/>
    <cellStyle name="20% - Cor6 70 2 6" xfId="36948" xr:uid="{3C1E0A03-15CE-4282-BD0C-9EC7176F0C8A}"/>
    <cellStyle name="20% - Cor6 70 3" xfId="7146" xr:uid="{00000000-0005-0000-0000-0000DE010000}"/>
    <cellStyle name="20% - Cor6 70 3 2" xfId="15972" xr:uid="{00000000-0005-0000-0000-0000DE010000}"/>
    <cellStyle name="20% - Cor6 70 3 3" xfId="25398" xr:uid="{B5B81C24-54AA-444A-A4EA-C796357E85D0}"/>
    <cellStyle name="20% - Cor6 70 3 4" xfId="39350" xr:uid="{60E3DCAD-DF2F-4ABA-BD6A-7FD0A7696A07}"/>
    <cellStyle name="20% - Cor6 70 4" xfId="11613" xr:uid="{00000000-0005-0000-0000-0000DE010000}"/>
    <cellStyle name="20% - Cor6 70 4 2" xfId="29129" xr:uid="{BA16A403-45B3-455C-B00A-86EE723B6E5E}"/>
    <cellStyle name="20% - Cor6 70 4 3" xfId="43010" xr:uid="{02A0F9B2-69F0-49AA-8F79-BDA8932CB32C}"/>
    <cellStyle name="20% - Cor6 70 5" xfId="31731" xr:uid="{72AB04EA-CFD7-4EE5-A3E8-C6585BB48011}"/>
    <cellStyle name="20% - Cor6 70 5 2" xfId="45598" xr:uid="{F058FBF3-3FD0-44D1-BB12-F297B3888015}"/>
    <cellStyle name="20% - Cor6 70 6" xfId="21079" xr:uid="{5507CC45-A947-46D4-BC1D-A5991E445445}"/>
    <cellStyle name="20% - Cor6 70 7" xfId="35113" xr:uid="{C99F994B-A344-481A-A76A-B8FC5F461E70}"/>
    <cellStyle name="20% - Cor6 71" xfId="2583" xr:uid="{00000000-0005-0000-0000-0000DF010000}"/>
    <cellStyle name="20% - Cor6 71 2" xfId="4636" xr:uid="{00000000-0005-0000-0000-0000DF010000}"/>
    <cellStyle name="20% - Cor6 71 2 2" xfId="9036" xr:uid="{00000000-0005-0000-0000-0000DF010000}"/>
    <cellStyle name="20% - Cor6 71 2 2 2" xfId="17858" xr:uid="{00000000-0005-0000-0000-0000DF010000}"/>
    <cellStyle name="20% - Cor6 71 2 2 3" xfId="27236" xr:uid="{7225A64C-C722-4910-91DE-16361363D09C}"/>
    <cellStyle name="20% - Cor6 71 2 2 4" xfId="41192" xr:uid="{841941CE-0AF2-4710-89BE-80A23F8347A8}"/>
    <cellStyle name="20% - Cor6 71 2 3" xfId="13505" xr:uid="{00000000-0005-0000-0000-0000DF010000}"/>
    <cellStyle name="20% - Cor6 71 2 3 2" xfId="30318" xr:uid="{F54CB203-7632-4569-A196-611AAC2B3446}"/>
    <cellStyle name="20% - Cor6 71 2 3 3" xfId="44192" xr:uid="{258FFA92-E00E-4205-8732-8EE93EDFC2F0}"/>
    <cellStyle name="20% - Cor6 71 2 4" xfId="32910" xr:uid="{17C89860-A1D6-4258-8421-40B4DB3D51A3}"/>
    <cellStyle name="20% - Cor6 71 2 4 2" xfId="46777" xr:uid="{F3C7A7FC-56E8-427B-8ADC-4CC8C5A3F0CA}"/>
    <cellStyle name="20% - Cor6 71 2 5" xfId="22978" xr:uid="{709B35CE-9447-47E0-8579-ED4A805BF486}"/>
    <cellStyle name="20% - Cor6 71 2 6" xfId="36949" xr:uid="{56460272-B161-4D8C-B6A9-AC0569242DE2}"/>
    <cellStyle name="20% - Cor6 71 3" xfId="7147" xr:uid="{00000000-0005-0000-0000-0000DF010000}"/>
    <cellStyle name="20% - Cor6 71 3 2" xfId="15973" xr:uid="{00000000-0005-0000-0000-0000DF010000}"/>
    <cellStyle name="20% - Cor6 71 3 3" xfId="25399" xr:uid="{C508F81B-87C0-4A44-A54D-75860C6D9F80}"/>
    <cellStyle name="20% - Cor6 71 3 4" xfId="39351" xr:uid="{6799AFCD-7848-4518-B756-B2168D81F03C}"/>
    <cellStyle name="20% - Cor6 71 4" xfId="11614" xr:uid="{00000000-0005-0000-0000-0000DF010000}"/>
    <cellStyle name="20% - Cor6 71 4 2" xfId="29130" xr:uid="{EF52A44A-3FF3-4B6C-BB04-86E2D80D8B5E}"/>
    <cellStyle name="20% - Cor6 71 4 3" xfId="43011" xr:uid="{D5DF857B-F3BE-4283-A41B-E0C2D7FE970F}"/>
    <cellStyle name="20% - Cor6 71 5" xfId="31732" xr:uid="{446334E2-0373-4CE1-848A-B332709AB647}"/>
    <cellStyle name="20% - Cor6 71 5 2" xfId="45599" xr:uid="{260E42A4-B9A0-409E-99B1-E5BE9EB565D2}"/>
    <cellStyle name="20% - Cor6 71 6" xfId="21080" xr:uid="{61C5A788-158C-429C-A275-79B06BDC7525}"/>
    <cellStyle name="20% - Cor6 71 7" xfId="35114" xr:uid="{7C5B8544-6A28-4731-BA26-74873D67FE51}"/>
    <cellStyle name="20% - Cor6 72" xfId="2584" xr:uid="{00000000-0005-0000-0000-0000E0010000}"/>
    <cellStyle name="20% - Cor6 72 2" xfId="4637" xr:uid="{00000000-0005-0000-0000-0000E0010000}"/>
    <cellStyle name="20% - Cor6 72 2 2" xfId="9037" xr:uid="{00000000-0005-0000-0000-0000E0010000}"/>
    <cellStyle name="20% - Cor6 72 2 2 2" xfId="17859" xr:uid="{00000000-0005-0000-0000-0000E0010000}"/>
    <cellStyle name="20% - Cor6 72 2 2 3" xfId="27237" xr:uid="{8CC4CA83-9FA0-4528-BB44-C4C3DFED0B79}"/>
    <cellStyle name="20% - Cor6 72 2 2 4" xfId="41193" xr:uid="{95F5FA76-DDC7-4773-9340-E0270C512CAB}"/>
    <cellStyle name="20% - Cor6 72 2 3" xfId="13506" xr:uid="{00000000-0005-0000-0000-0000E0010000}"/>
    <cellStyle name="20% - Cor6 72 2 3 2" xfId="30319" xr:uid="{0ED85C74-6DD6-4E8D-9469-9751B6363EF6}"/>
    <cellStyle name="20% - Cor6 72 2 3 3" xfId="44193" xr:uid="{D312E7C5-B74C-4407-A11F-A67E5072EFF5}"/>
    <cellStyle name="20% - Cor6 72 2 4" xfId="32911" xr:uid="{9096187D-314E-4209-BD99-6F43DD9F4ED2}"/>
    <cellStyle name="20% - Cor6 72 2 4 2" xfId="46778" xr:uid="{1F5669DA-DEEF-4A64-B4D1-5833002E016B}"/>
    <cellStyle name="20% - Cor6 72 2 5" xfId="22979" xr:uid="{62A4712C-71FF-4904-878B-0248E95477DE}"/>
    <cellStyle name="20% - Cor6 72 2 6" xfId="36950" xr:uid="{14E5BEB2-1265-4976-8C54-D5ED4FF67E7B}"/>
    <cellStyle name="20% - Cor6 72 3" xfId="7148" xr:uid="{00000000-0005-0000-0000-0000E0010000}"/>
    <cellStyle name="20% - Cor6 72 3 2" xfId="15974" xr:uid="{00000000-0005-0000-0000-0000E0010000}"/>
    <cellStyle name="20% - Cor6 72 3 3" xfId="25400" xr:uid="{13DB9EA6-73E7-401C-8EA1-7B73093712AE}"/>
    <cellStyle name="20% - Cor6 72 3 4" xfId="39352" xr:uid="{081324BE-672F-4E5A-B6D6-3ECA6E42E1FD}"/>
    <cellStyle name="20% - Cor6 72 4" xfId="11615" xr:uid="{00000000-0005-0000-0000-0000E0010000}"/>
    <cellStyle name="20% - Cor6 72 4 2" xfId="29131" xr:uid="{160CBA0E-43CB-4DA4-B7C7-6BC8DC32F50C}"/>
    <cellStyle name="20% - Cor6 72 4 3" xfId="43012" xr:uid="{55C65A09-D7DB-4201-8835-B4661899120F}"/>
    <cellStyle name="20% - Cor6 72 5" xfId="31733" xr:uid="{3CB524CD-2691-4DAD-AF3F-7B02DF7765DE}"/>
    <cellStyle name="20% - Cor6 72 5 2" xfId="45600" xr:uid="{A4104991-FFFE-4F8A-81AF-9E27E9FDE6EC}"/>
    <cellStyle name="20% - Cor6 72 6" xfId="21081" xr:uid="{33B094E8-2900-4E0F-B7C5-78DDFE2AA1C9}"/>
    <cellStyle name="20% - Cor6 72 7" xfId="35115" xr:uid="{53640538-347F-4DCC-916B-4BC073944E6E}"/>
    <cellStyle name="20% - Cor6 73" xfId="2585" xr:uid="{00000000-0005-0000-0000-0000E1010000}"/>
    <cellStyle name="20% - Cor6 73 2" xfId="4638" xr:uid="{00000000-0005-0000-0000-0000E1010000}"/>
    <cellStyle name="20% - Cor6 73 2 2" xfId="9038" xr:uid="{00000000-0005-0000-0000-0000E1010000}"/>
    <cellStyle name="20% - Cor6 73 2 2 2" xfId="17860" xr:uid="{00000000-0005-0000-0000-0000E1010000}"/>
    <cellStyle name="20% - Cor6 73 2 2 3" xfId="27238" xr:uid="{E7C999F3-6704-40F9-93B0-478E00C5ECDE}"/>
    <cellStyle name="20% - Cor6 73 2 2 4" xfId="41194" xr:uid="{A197896C-5478-49B8-AD58-790254FAB60C}"/>
    <cellStyle name="20% - Cor6 73 2 3" xfId="13507" xr:uid="{00000000-0005-0000-0000-0000E1010000}"/>
    <cellStyle name="20% - Cor6 73 2 3 2" xfId="30320" xr:uid="{F76CEB0E-067C-4E65-9EB9-DF5DA5A04E4A}"/>
    <cellStyle name="20% - Cor6 73 2 3 3" xfId="44194" xr:uid="{0B74DB83-6852-41A1-A233-B40B5AE5DA35}"/>
    <cellStyle name="20% - Cor6 73 2 4" xfId="32912" xr:uid="{3205E046-D0A6-4111-B354-E96BF3AA3976}"/>
    <cellStyle name="20% - Cor6 73 2 4 2" xfId="46779" xr:uid="{FC22D50A-6A71-425F-96C2-8E1FF5D71E1B}"/>
    <cellStyle name="20% - Cor6 73 2 5" xfId="22980" xr:uid="{BADF99FA-9D06-4EA0-95B2-35B05FD250C4}"/>
    <cellStyle name="20% - Cor6 73 2 6" xfId="36951" xr:uid="{3ED3367A-07BA-4988-9E8A-ACE434F90DD9}"/>
    <cellStyle name="20% - Cor6 73 3" xfId="7149" xr:uid="{00000000-0005-0000-0000-0000E1010000}"/>
    <cellStyle name="20% - Cor6 73 3 2" xfId="15975" xr:uid="{00000000-0005-0000-0000-0000E1010000}"/>
    <cellStyle name="20% - Cor6 73 3 3" xfId="25401" xr:uid="{682467FB-FB65-4716-8806-8D2F0A2DE670}"/>
    <cellStyle name="20% - Cor6 73 3 4" xfId="39353" xr:uid="{39F1E410-A8C3-48DB-99A2-CD9F647A7671}"/>
    <cellStyle name="20% - Cor6 73 4" xfId="11616" xr:uid="{00000000-0005-0000-0000-0000E1010000}"/>
    <cellStyle name="20% - Cor6 73 4 2" xfId="29132" xr:uid="{9AD848E9-34E3-43F3-ACD1-18CCC5AAB144}"/>
    <cellStyle name="20% - Cor6 73 4 3" xfId="43013" xr:uid="{B0187ABB-A599-4D74-A955-D1D1ABFCCCA8}"/>
    <cellStyle name="20% - Cor6 73 5" xfId="31734" xr:uid="{4B49896F-9534-4756-9A70-2D5A23F49E4A}"/>
    <cellStyle name="20% - Cor6 73 5 2" xfId="45601" xr:uid="{44508DC8-45A9-45E2-A84D-AE32AFD12EFD}"/>
    <cellStyle name="20% - Cor6 73 6" xfId="21082" xr:uid="{19DBFE65-2050-4939-A062-EABDA7F7F8C4}"/>
    <cellStyle name="20% - Cor6 73 7" xfId="35116" xr:uid="{E653CC0A-D600-4C98-9658-BAEE987F10BE}"/>
    <cellStyle name="20% - Cor6 74" xfId="2085" xr:uid="{00000000-0005-0000-0000-0000FC030000}"/>
    <cellStyle name="20% - Cor6 74 2" xfId="4159" xr:uid="{00000000-0005-0000-0000-0000FC030000}"/>
    <cellStyle name="20% - Cor6 74 2 2" xfId="8559" xr:uid="{00000000-0005-0000-0000-0000FC030000}"/>
    <cellStyle name="20% - Cor6 74 2 2 2" xfId="17381" xr:uid="{00000000-0005-0000-0000-0000FC030000}"/>
    <cellStyle name="20% - Cor6 74 2 2 3" xfId="26759" xr:uid="{7C4BC700-E467-43D2-8C15-818E01B0BE0E}"/>
    <cellStyle name="20% - Cor6 74 2 2 4" xfId="40715" xr:uid="{CFEC2271-AD49-49BC-8264-99703ED23E56}"/>
    <cellStyle name="20% - Cor6 74 2 3" xfId="13028" xr:uid="{00000000-0005-0000-0000-0000FC030000}"/>
    <cellStyle name="20% - Cor6 74 2 4" xfId="22501" xr:uid="{601D093B-7823-4E93-AB1D-5ADA2CED1429}"/>
    <cellStyle name="20% - Cor6 74 2 5" xfId="36472" xr:uid="{57397495-BE59-42AE-92A2-329A64EE6D5E}"/>
    <cellStyle name="20% - Cor6 74 3" xfId="6675" xr:uid="{00000000-0005-0000-0000-0000FC030000}"/>
    <cellStyle name="20% - Cor6 74 3 2" xfId="15501" xr:uid="{00000000-0005-0000-0000-0000FC030000}"/>
    <cellStyle name="20% - Cor6 74 3 3" xfId="24927" xr:uid="{A476D64C-BB84-4000-809E-B5E3BDC40DE4}"/>
    <cellStyle name="20% - Cor6 74 3 4" xfId="38879" xr:uid="{BAB5E85D-DA3A-414D-AAEC-ED943A9C9C44}"/>
    <cellStyle name="20% - Cor6 74 4" xfId="11134" xr:uid="{00000000-0005-0000-0000-0000FC030000}"/>
    <cellStyle name="20% - Cor6 74 4 2" xfId="28659" xr:uid="{4F02618D-6BB6-4DAE-B8DB-BF2A08F41B8A}"/>
    <cellStyle name="20% - Cor6 74 4 3" xfId="42540" xr:uid="{3114DB2C-1EDC-4785-8755-FBE89DAA396A}"/>
    <cellStyle name="20% - Cor6 74 5" xfId="31261" xr:uid="{56F6ED21-AA09-47F6-ADE4-90D4331ECE3E}"/>
    <cellStyle name="20% - Cor6 74 5 2" xfId="45128" xr:uid="{BA864E36-B5DA-41D7-9E74-DCBF25108E45}"/>
    <cellStyle name="20% - Cor6 74 6" xfId="20606" xr:uid="{9F5BF62D-83D6-48BB-AE1A-2DE23AFC5636}"/>
    <cellStyle name="20% - Cor6 74 7" xfId="34642" xr:uid="{B1DF15DC-FA27-4987-8CBC-2F5862E702F2}"/>
    <cellStyle name="20% - Cor6 75" xfId="4092" xr:uid="{00000000-0005-0000-0000-000015110000}"/>
    <cellStyle name="20% - Cor6 75 2" xfId="8492" xr:uid="{00000000-0005-0000-0000-000015110000}"/>
    <cellStyle name="20% - Cor6 75 2 2" xfId="17314" xr:uid="{00000000-0005-0000-0000-000015110000}"/>
    <cellStyle name="20% - Cor6 75 2 3" xfId="26694" xr:uid="{1E0CBBF3-2DA0-4131-AFA5-7FDD91602D98}"/>
    <cellStyle name="20% - Cor6 75 2 4" xfId="40649" xr:uid="{9C3E5246-4E25-420E-810A-23117EA9286F}"/>
    <cellStyle name="20% - Cor6 75 3" xfId="12962" xr:uid="{00000000-0005-0000-0000-000015110000}"/>
    <cellStyle name="20% - Cor6 75 3 2" xfId="29816" xr:uid="{F1EEFFBB-8E8E-4746-AE74-97A4AF579D7D}"/>
    <cellStyle name="20% - Cor6 75 3 3" xfId="43697" xr:uid="{E3BDA3FF-9667-4BFF-AB0E-0F154CF806B2}"/>
    <cellStyle name="20% - Cor6 75 4" xfId="32416" xr:uid="{A5CB4208-F69A-40B8-A273-0C8CD7086C08}"/>
    <cellStyle name="20% - Cor6 75 4 2" xfId="46283" xr:uid="{59B2D607-A950-436A-B294-E3F6DF64EAE1}"/>
    <cellStyle name="20% - Cor6 75 5" xfId="22435" xr:uid="{7F99F3AB-F578-468D-A19C-DF2B0402C949}"/>
    <cellStyle name="20% - Cor6 75 6" xfId="36407" xr:uid="{26E159AF-1A94-4490-BDC1-629D4025D7D0}"/>
    <cellStyle name="20% - Cor6 76" xfId="5756" xr:uid="{00000000-0005-0000-0000-0000241A0000}"/>
    <cellStyle name="20% - Cor6 76 2" xfId="14605" xr:uid="{00000000-0005-0000-0000-0000241A0000}"/>
    <cellStyle name="20% - Cor6 76 2 2" xfId="29847" xr:uid="{ED97788A-D648-41CA-86E0-7ABC4FBD8A48}"/>
    <cellStyle name="20% - Cor6 76 2 3" xfId="43721" xr:uid="{AC857070-6E40-4557-A718-311F76DCE41A}"/>
    <cellStyle name="20% - Cor6 76 3" xfId="32439" xr:uid="{081EE089-E500-49A6-AD1F-573C7A9DB402}"/>
    <cellStyle name="20% - Cor6 76 3 2" xfId="46306" xr:uid="{CAFE5F65-3CE3-4522-BB25-799231B20235}"/>
    <cellStyle name="20% - Cor6 76 4" xfId="24085" xr:uid="{33B614C5-19BC-419E-BA24-CD1A0D4108AC}"/>
    <cellStyle name="20% - Cor6 76 5" xfId="38040" xr:uid="{FCB4F5DF-2DBF-4115-9DF4-B3A681B46F09}"/>
    <cellStyle name="20% - Cor6 77" xfId="10822" xr:uid="{00000000-0005-0000-0000-0000D12E0000}"/>
    <cellStyle name="20% - Cor6 77 2" xfId="28554" xr:uid="{E46BF177-8999-4258-87D4-BBE38FED68C7}"/>
    <cellStyle name="20% - Cor6 77 3" xfId="42479" xr:uid="{470BD451-4372-41E1-A273-9F81A5BF2971}"/>
    <cellStyle name="20% - Cor6 78" xfId="33611" xr:uid="{13527AC6-FF1C-45A0-B9A0-641A1C8DFAB7}"/>
    <cellStyle name="20% - Cor6 78 2" xfId="47476" xr:uid="{1A79AD1C-F29C-4B49-9745-6A75E1695F8F}"/>
    <cellStyle name="20% - Cor6 79" xfId="34375" xr:uid="{AA695314-3382-441A-AEB2-C564EBD572EC}"/>
    <cellStyle name="20% - Cor6 8" xfId="2586" xr:uid="{00000000-0005-0000-0000-0000E2010000}"/>
    <cellStyle name="20% - Cor6 8 2" xfId="2587" xr:uid="{00000000-0005-0000-0000-0000E3010000}"/>
    <cellStyle name="20% - Cor6 8 2 2" xfId="4640" xr:uid="{00000000-0005-0000-0000-0000E3010000}"/>
    <cellStyle name="20% - Cor6 8 2 2 2" xfId="9040" xr:uid="{00000000-0005-0000-0000-0000E3010000}"/>
    <cellStyle name="20% - Cor6 8 2 2 2 2" xfId="17862" xr:uid="{00000000-0005-0000-0000-0000E3010000}"/>
    <cellStyle name="20% - Cor6 8 2 2 2 3" xfId="27240" xr:uid="{4136105E-83C8-4943-B436-142DF6E4B059}"/>
    <cellStyle name="20% - Cor6 8 2 2 2 4" xfId="41196" xr:uid="{1E54D47E-746A-472F-AB94-B7E1FFBB4471}"/>
    <cellStyle name="20% - Cor6 8 2 2 3" xfId="13509" xr:uid="{00000000-0005-0000-0000-0000E3010000}"/>
    <cellStyle name="20% - Cor6 8 2 2 3 2" xfId="30322" xr:uid="{73B77D7C-CF2E-4734-8096-C5F403B3409A}"/>
    <cellStyle name="20% - Cor6 8 2 2 3 3" xfId="44196" xr:uid="{FED78369-2947-4E35-8FD7-204E3ACF41B2}"/>
    <cellStyle name="20% - Cor6 8 2 2 4" xfId="32914" xr:uid="{3A1CA10A-2EF2-4245-A18F-F48075D828FD}"/>
    <cellStyle name="20% - Cor6 8 2 2 4 2" xfId="46781" xr:uid="{DDC62329-60AF-43F2-B356-3CD0AB04FA9E}"/>
    <cellStyle name="20% - Cor6 8 2 2 5" xfId="22982" xr:uid="{B97126B5-0FC6-4632-AF29-374B1F31B5D9}"/>
    <cellStyle name="20% - Cor6 8 2 2 6" xfId="36953" xr:uid="{79A34EF6-E568-4596-B8B9-A95E8D12A35B}"/>
    <cellStyle name="20% - Cor6 8 2 3" xfId="7151" xr:uid="{00000000-0005-0000-0000-0000E3010000}"/>
    <cellStyle name="20% - Cor6 8 2 3 2" xfId="15977" xr:uid="{00000000-0005-0000-0000-0000E3010000}"/>
    <cellStyle name="20% - Cor6 8 2 3 3" xfId="25403" xr:uid="{E3D6FAB4-1CE3-489B-BA22-4A70E406323C}"/>
    <cellStyle name="20% - Cor6 8 2 3 4" xfId="39355" xr:uid="{B8010137-DD49-4C9F-AEA2-1EABE25CE5AB}"/>
    <cellStyle name="20% - Cor6 8 2 4" xfId="11618" xr:uid="{00000000-0005-0000-0000-0000E3010000}"/>
    <cellStyle name="20% - Cor6 8 2 4 2" xfId="29134" xr:uid="{2E4C4B8C-17E1-484F-9976-F97B3BB99A96}"/>
    <cellStyle name="20% - Cor6 8 2 4 3" xfId="43015" xr:uid="{69C82FC8-F69A-4C79-AFFF-88A5BC9D8F90}"/>
    <cellStyle name="20% - Cor6 8 2 5" xfId="31736" xr:uid="{3FD50F9A-C31E-48F8-943E-756C4FEF9C83}"/>
    <cellStyle name="20% - Cor6 8 2 5 2" xfId="45603" xr:uid="{7A555E78-B9C8-4E86-A982-0C9B1356E4A8}"/>
    <cellStyle name="20% - Cor6 8 2 6" xfId="21084" xr:uid="{C0A69DE4-4531-41FB-8A50-4EC616B37893}"/>
    <cellStyle name="20% - Cor6 8 2 7" xfId="35118" xr:uid="{E408C277-61BF-4D38-ABA7-C816BDBE663B}"/>
    <cellStyle name="20% - Cor6 8 3" xfId="4639" xr:uid="{00000000-0005-0000-0000-0000E2010000}"/>
    <cellStyle name="20% - Cor6 8 3 2" xfId="9039" xr:uid="{00000000-0005-0000-0000-0000E2010000}"/>
    <cellStyle name="20% - Cor6 8 3 2 2" xfId="17861" xr:uid="{00000000-0005-0000-0000-0000E2010000}"/>
    <cellStyle name="20% - Cor6 8 3 2 3" xfId="27239" xr:uid="{4E20F906-3E36-48B8-ACDA-8135D9C743C8}"/>
    <cellStyle name="20% - Cor6 8 3 2 4" xfId="41195" xr:uid="{96A91760-A9DB-4C90-B1CB-EE76CE2D07DD}"/>
    <cellStyle name="20% - Cor6 8 3 3" xfId="13508" xr:uid="{00000000-0005-0000-0000-0000E2010000}"/>
    <cellStyle name="20% - Cor6 8 3 3 2" xfId="30321" xr:uid="{BFCFCA76-87F2-480A-BEB2-C7DD7DAAB61F}"/>
    <cellStyle name="20% - Cor6 8 3 3 3" xfId="44195" xr:uid="{E1F067A8-7B84-4004-BCFA-E269A82AA614}"/>
    <cellStyle name="20% - Cor6 8 3 4" xfId="32913" xr:uid="{D18B18CA-5D25-41CB-B6D8-C9BD56416AFF}"/>
    <cellStyle name="20% - Cor6 8 3 4 2" xfId="46780" xr:uid="{79FCCAAA-7C5C-447A-B859-0925FFE1A195}"/>
    <cellStyle name="20% - Cor6 8 3 5" xfId="22981" xr:uid="{E7606403-3869-45E9-BA46-49B429618F5D}"/>
    <cellStyle name="20% - Cor6 8 3 6" xfId="36952" xr:uid="{AC912AEB-D934-435F-84FD-518FFBDC5CD6}"/>
    <cellStyle name="20% - Cor6 8 4" xfId="7150" xr:uid="{00000000-0005-0000-0000-0000E2010000}"/>
    <cellStyle name="20% - Cor6 8 4 2" xfId="15976" xr:uid="{00000000-0005-0000-0000-0000E2010000}"/>
    <cellStyle name="20% - Cor6 8 4 3" xfId="25402" xr:uid="{BC8F3832-DFAD-464F-BB2C-935271E84A17}"/>
    <cellStyle name="20% - Cor6 8 4 4" xfId="39354" xr:uid="{875D7730-6D47-4523-8666-466AB3134CA4}"/>
    <cellStyle name="20% - Cor6 8 5" xfId="11617" xr:uid="{00000000-0005-0000-0000-0000E2010000}"/>
    <cellStyle name="20% - Cor6 8 5 2" xfId="29133" xr:uid="{70CA9307-82DD-4B9A-9848-7CFCB83276CB}"/>
    <cellStyle name="20% - Cor6 8 5 3" xfId="43014" xr:uid="{ED8CEB3A-38A7-4B46-A4E4-0BC8F441EF67}"/>
    <cellStyle name="20% - Cor6 8 6" xfId="31735" xr:uid="{5F158AD4-42D2-480E-A56B-147FF4629DEA}"/>
    <cellStyle name="20% - Cor6 8 6 2" xfId="45602" xr:uid="{B620A0AC-A667-4AA3-9F2D-A90A3355D1D0}"/>
    <cellStyle name="20% - Cor6 8 7" xfId="21083" xr:uid="{00C7E8BC-6F9F-496E-AAB1-241A15D558AB}"/>
    <cellStyle name="20% - Cor6 8 8" xfId="35117" xr:uid="{0DA85802-64A9-4466-B65F-DDB422109D20}"/>
    <cellStyle name="20% - Cor6 9" xfId="2588" xr:uid="{00000000-0005-0000-0000-0000E4010000}"/>
    <cellStyle name="20% - Cor6 9 2" xfId="2589" xr:uid="{00000000-0005-0000-0000-0000E5010000}"/>
    <cellStyle name="20% - Cor6 9 2 2" xfId="4642" xr:uid="{00000000-0005-0000-0000-0000E5010000}"/>
    <cellStyle name="20% - Cor6 9 2 2 2" xfId="9042" xr:uid="{00000000-0005-0000-0000-0000E5010000}"/>
    <cellStyle name="20% - Cor6 9 2 2 2 2" xfId="17864" xr:uid="{00000000-0005-0000-0000-0000E5010000}"/>
    <cellStyle name="20% - Cor6 9 2 2 2 3" xfId="27242" xr:uid="{956E036C-ED95-45CA-A57A-8833365E15E9}"/>
    <cellStyle name="20% - Cor6 9 2 2 2 4" xfId="41198" xr:uid="{6772C1E1-F1EE-4C68-A781-DD519CFCDDA3}"/>
    <cellStyle name="20% - Cor6 9 2 2 3" xfId="13511" xr:uid="{00000000-0005-0000-0000-0000E5010000}"/>
    <cellStyle name="20% - Cor6 9 2 2 3 2" xfId="30324" xr:uid="{A0F6DDB8-500E-4FC5-9735-FCF962E6C19C}"/>
    <cellStyle name="20% - Cor6 9 2 2 3 3" xfId="44198" xr:uid="{963EA1A8-B566-424F-B3E7-34B31806F332}"/>
    <cellStyle name="20% - Cor6 9 2 2 4" xfId="32916" xr:uid="{7B226F65-935C-4702-B619-762F0AA35D54}"/>
    <cellStyle name="20% - Cor6 9 2 2 4 2" xfId="46783" xr:uid="{678EB39E-4529-45A7-8922-3C8F1C62A2AF}"/>
    <cellStyle name="20% - Cor6 9 2 2 5" xfId="22984" xr:uid="{9CEB73F8-93B0-4473-A691-D5252A430375}"/>
    <cellStyle name="20% - Cor6 9 2 2 6" xfId="36955" xr:uid="{822BFBB0-D52F-4B49-8723-A8FFC046CF18}"/>
    <cellStyle name="20% - Cor6 9 2 3" xfId="7153" xr:uid="{00000000-0005-0000-0000-0000E5010000}"/>
    <cellStyle name="20% - Cor6 9 2 3 2" xfId="15979" xr:uid="{00000000-0005-0000-0000-0000E5010000}"/>
    <cellStyle name="20% - Cor6 9 2 3 3" xfId="25405" xr:uid="{2349D1F5-7FC1-497A-8D44-B181281E84C4}"/>
    <cellStyle name="20% - Cor6 9 2 3 4" xfId="39357" xr:uid="{EC13122B-900B-47FE-99FB-A4B2F21A3BE1}"/>
    <cellStyle name="20% - Cor6 9 2 4" xfId="11620" xr:uid="{00000000-0005-0000-0000-0000E5010000}"/>
    <cellStyle name="20% - Cor6 9 2 4 2" xfId="29136" xr:uid="{07510CA3-FAB9-43BA-BF50-153CC8E97374}"/>
    <cellStyle name="20% - Cor6 9 2 4 3" xfId="43017" xr:uid="{3805E83A-BEA7-447A-9CF4-22B313043D59}"/>
    <cellStyle name="20% - Cor6 9 2 5" xfId="31738" xr:uid="{1512DCA9-CEDF-472E-90F6-DCA51F7A45AB}"/>
    <cellStyle name="20% - Cor6 9 2 5 2" xfId="45605" xr:uid="{DAE07BC0-C4D7-4B27-838A-EC42381216D1}"/>
    <cellStyle name="20% - Cor6 9 2 6" xfId="21086" xr:uid="{128C251F-4008-4943-9DF6-F7CB61ACE647}"/>
    <cellStyle name="20% - Cor6 9 2 7" xfId="35120" xr:uid="{CAFF7660-9E23-412B-BCCD-1503AF3C6D44}"/>
    <cellStyle name="20% - Cor6 9 3" xfId="4641" xr:uid="{00000000-0005-0000-0000-0000E4010000}"/>
    <cellStyle name="20% - Cor6 9 3 2" xfId="9041" xr:uid="{00000000-0005-0000-0000-0000E4010000}"/>
    <cellStyle name="20% - Cor6 9 3 2 2" xfId="17863" xr:uid="{00000000-0005-0000-0000-0000E4010000}"/>
    <cellStyle name="20% - Cor6 9 3 2 3" xfId="27241" xr:uid="{60211EDA-550D-473F-B1EB-5784F7CD52C3}"/>
    <cellStyle name="20% - Cor6 9 3 2 4" xfId="41197" xr:uid="{6EDD5BBC-4F04-4ABD-971E-F8D786BF5089}"/>
    <cellStyle name="20% - Cor6 9 3 3" xfId="13510" xr:uid="{00000000-0005-0000-0000-0000E4010000}"/>
    <cellStyle name="20% - Cor6 9 3 3 2" xfId="30323" xr:uid="{278C0DF9-E390-4572-A8F2-668A5F9E5746}"/>
    <cellStyle name="20% - Cor6 9 3 3 3" xfId="44197" xr:uid="{0619C41F-D42E-4CF6-A7E8-B8AC90A6FBE4}"/>
    <cellStyle name="20% - Cor6 9 3 4" xfId="32915" xr:uid="{443FC39C-2FE3-44F1-948C-140E4D02AD94}"/>
    <cellStyle name="20% - Cor6 9 3 4 2" xfId="46782" xr:uid="{F0FFB208-D91A-4A2A-842F-C07CB2E8E35C}"/>
    <cellStyle name="20% - Cor6 9 3 5" xfId="22983" xr:uid="{D8E023C2-E61B-4016-B15E-81EC7A2032C3}"/>
    <cellStyle name="20% - Cor6 9 3 6" xfId="36954" xr:uid="{C6B4C6BF-750F-4C9E-ACEE-86CD6127D8AB}"/>
    <cellStyle name="20% - Cor6 9 4" xfId="7152" xr:uid="{00000000-0005-0000-0000-0000E4010000}"/>
    <cellStyle name="20% - Cor6 9 4 2" xfId="15978" xr:uid="{00000000-0005-0000-0000-0000E4010000}"/>
    <cellStyle name="20% - Cor6 9 4 3" xfId="25404" xr:uid="{2D270F88-6F8A-432C-AD09-3AE04E17D0A0}"/>
    <cellStyle name="20% - Cor6 9 4 4" xfId="39356" xr:uid="{3A5FB065-89A9-415B-93B3-1BB4DF33F2E3}"/>
    <cellStyle name="20% - Cor6 9 5" xfId="11619" xr:uid="{00000000-0005-0000-0000-0000E4010000}"/>
    <cellStyle name="20% - Cor6 9 5 2" xfId="29135" xr:uid="{52503AA4-72EC-41D1-8B55-77E05473E6D3}"/>
    <cellStyle name="20% - Cor6 9 5 3" xfId="43016" xr:uid="{319D72E9-0BC3-45D3-82F4-5C94E0EB63BD}"/>
    <cellStyle name="20% - Cor6 9 6" xfId="31737" xr:uid="{F4F84BA7-4A84-4AFC-B554-7FD5D50A357B}"/>
    <cellStyle name="20% - Cor6 9 6 2" xfId="45604" xr:uid="{07157C80-5E77-42C2-8B24-525C3A7D0B35}"/>
    <cellStyle name="20% - Cor6 9 7" xfId="21085" xr:uid="{5EECFA9E-7E56-4A92-9DBF-0BBF0A352D3D}"/>
    <cellStyle name="20% - Cor6 9 8" xfId="35119" xr:uid="{F150627C-9F78-4925-AB29-606876F3F84C}"/>
    <cellStyle name="40% - Accent1" xfId="1483" xr:uid="{00000000-0005-0000-0000-00004C000000}"/>
    <cellStyle name="40% - Accent1 2" xfId="347" xr:uid="{00000000-0005-0000-0000-00004D000000}"/>
    <cellStyle name="40% - Accent1 2 2" xfId="1684" xr:uid="{00000000-0005-0000-0000-000025000000}"/>
    <cellStyle name="40% - Accent1 2 2 2" xfId="6486" xr:uid="{00000000-0005-0000-0000-000025000000}"/>
    <cellStyle name="40% - Accent1 2 2 2 2" xfId="15317" xr:uid="{00000000-0005-0000-0000-000025000000}"/>
    <cellStyle name="40% - Accent1 2 2 2 3" xfId="24752" xr:uid="{59688247-0840-4C0F-9DD5-5B2705CD2822}"/>
    <cellStyle name="40% - Accent1 2 2 2 4" xfId="38706" xr:uid="{12A3BF8C-DC3C-43C0-8573-3A2FC681AFE9}"/>
    <cellStyle name="40% - Accent1 2 2 3" xfId="10931" xr:uid="{00000000-0005-0000-0000-000025000000}"/>
    <cellStyle name="40% - Accent1 2 2 4" xfId="20341" xr:uid="{FACC3B6B-E4D1-4B86-A936-38661102A26E}"/>
    <cellStyle name="40% - Accent1 2 2 5" xfId="34470" xr:uid="{7F2648D0-77F7-4EB6-AD1F-1AD0C749ACD5}"/>
    <cellStyle name="40% - Accent1 2 3" xfId="3970" xr:uid="{00000000-0005-0000-0000-000025000000}"/>
    <cellStyle name="40% - Accent1 2 3 2" xfId="8374" xr:uid="{00000000-0005-0000-0000-000025000000}"/>
    <cellStyle name="40% - Accent1 2 3 2 2" xfId="17196" xr:uid="{00000000-0005-0000-0000-000025000000}"/>
    <cellStyle name="40% - Accent1 2 3 2 3" xfId="26577" xr:uid="{06B7025D-46AF-413C-B5B6-D0362BE84B84}"/>
    <cellStyle name="40% - Accent1 2 3 2 4" xfId="40531" xr:uid="{E250526D-0905-43EA-93F5-713CED090877}"/>
    <cellStyle name="40% - Accent1 2 3 3" xfId="12845" xr:uid="{00000000-0005-0000-0000-000025000000}"/>
    <cellStyle name="40% - Accent1 2 3 4" xfId="22317" xr:uid="{E7E95D3A-A5E8-4E24-9D2F-976ED889A9AD}"/>
    <cellStyle name="40% - Accent1 2 3 5" xfId="36290" xr:uid="{0D0038D1-793A-4684-8D1D-260B219BB897}"/>
    <cellStyle name="40% - Accent1 2 4" xfId="28398" xr:uid="{37F85FFA-055F-4C6B-BA9A-5D685F7D3A7B}"/>
    <cellStyle name="40% - Accent1 2 4 2" xfId="42368" xr:uid="{8EBDB3AD-CCF9-476D-A588-FC9991F3A136}"/>
    <cellStyle name="40% - Accent1 2 5" xfId="31091" xr:uid="{3059B6C8-6B76-4A8B-BE54-B1BEA2E10CE6}"/>
    <cellStyle name="40% - Accent1 2 5 2" xfId="44940" xr:uid="{9B4221D1-CA70-4A0F-929E-2FF4FBC07449}"/>
    <cellStyle name="40% - Accent1 3" xfId="1552" xr:uid="{00000000-0005-0000-0000-000024000000}"/>
    <cellStyle name="40% - Accent1 3 2" xfId="6402" xr:uid="{00000000-0005-0000-0000-000024000000}"/>
    <cellStyle name="40% - Accent1 3 2 2" xfId="15233" xr:uid="{00000000-0005-0000-0000-000024000000}"/>
    <cellStyle name="40% - Accent1 3 2 3" xfId="24672" xr:uid="{64434657-F2AF-44CF-9D45-D1A308A2BEB6}"/>
    <cellStyle name="40% - Accent1 3 2 4" xfId="38625" xr:uid="{20860735-932E-42F8-8C6A-61DE584EF832}"/>
    <cellStyle name="40% - Accent1 3 3" xfId="10842" xr:uid="{00000000-0005-0000-0000-000024000000}"/>
    <cellStyle name="40% - Accent1 3 4" xfId="20253" xr:uid="{8A6C8F5B-D9B7-40B7-A1B0-ABAE26A9C5D2}"/>
    <cellStyle name="40% - Accent1 3 5" xfId="34390" xr:uid="{D6FCD63E-F02F-49FF-B0FD-ADBBECE2A987}"/>
    <cellStyle name="40% - Accent1 4" xfId="3896" xr:uid="{00000000-0005-0000-0000-000024000000}"/>
    <cellStyle name="40% - Accent1 4 2" xfId="8303" xr:uid="{00000000-0005-0000-0000-000024000000}"/>
    <cellStyle name="40% - Accent1 4 2 2" xfId="17125" xr:uid="{00000000-0005-0000-0000-000024000000}"/>
    <cellStyle name="40% - Accent1 4 2 3" xfId="26506" xr:uid="{FF718B95-F75D-4BF8-942F-E637A4A61CCC}"/>
    <cellStyle name="40% - Accent1 4 2 4" xfId="40460" xr:uid="{2E6E1356-AFD6-49CA-895F-7799135088A9}"/>
    <cellStyle name="40% - Accent1 4 3" xfId="12774" xr:uid="{00000000-0005-0000-0000-000024000000}"/>
    <cellStyle name="40% - Accent1 4 4" xfId="22246" xr:uid="{2253B21C-52B4-41BE-A9F1-C8294DCEC3CC}"/>
    <cellStyle name="40% - Accent1 4 5" xfId="36219" xr:uid="{1DD3CA4F-3BE0-4130-9E73-CE37BE235386}"/>
    <cellStyle name="40% - Accent1 5" xfId="5764" xr:uid="{00000000-0005-0000-0000-00004C000000}"/>
    <cellStyle name="40% - Accent1 5 2" xfId="14613" xr:uid="{00000000-0005-0000-0000-00004C000000}"/>
    <cellStyle name="40% - Accent1 5 3" xfId="24093" xr:uid="{E918F87D-1439-4372-A87D-A0B2D6D8443A}"/>
    <cellStyle name="40% - Accent1 5 4" xfId="38048" xr:uid="{7D7E8323-AAB4-4319-B23D-1A441D6A1ED3}"/>
    <cellStyle name="40% - Accent1 6" xfId="10149" xr:uid="{00000000-0005-0000-0000-00004C000000}"/>
    <cellStyle name="40% - Accent1 6 2" xfId="28331" xr:uid="{CF2C0AAE-6995-46D2-936F-E162589F6B4B}"/>
    <cellStyle name="40% - Accent1 6 3" xfId="42301" xr:uid="{28F79451-C138-4CF7-B680-95C45BFCA4D9}"/>
    <cellStyle name="40% - Accent1 7" xfId="31189" xr:uid="{644C1002-337D-41EB-97E4-8E440963E9B3}"/>
    <cellStyle name="40% - Accent1 7 2" xfId="45047" xr:uid="{D5C5E3F0-5177-47A1-9EC3-4DF329E95884}"/>
    <cellStyle name="40% - Accent1 8" xfId="19621" xr:uid="{E2BF5B66-FCC9-4206-BB44-5E241BB58AE5}"/>
    <cellStyle name="40% - Accent1 9" xfId="33805" xr:uid="{3BC41C6E-8D11-4EB1-9139-02E7B1246D89}"/>
    <cellStyle name="40% - Accent1_ANEXO IV" xfId="3317" xr:uid="{00000000-0005-0000-0000-0000E6010000}"/>
    <cellStyle name="40% - Accent2" xfId="1486" xr:uid="{00000000-0005-0000-0000-00004E000000}"/>
    <cellStyle name="40% - Accent2 2" xfId="348" xr:uid="{00000000-0005-0000-0000-00004F000000}"/>
    <cellStyle name="40% - Accent2 2 2" xfId="1686" xr:uid="{00000000-0005-0000-0000-000027000000}"/>
    <cellStyle name="40% - Accent2 2 2 2" xfId="6488" xr:uid="{00000000-0005-0000-0000-000027000000}"/>
    <cellStyle name="40% - Accent2 2 2 2 2" xfId="15319" xr:uid="{00000000-0005-0000-0000-000027000000}"/>
    <cellStyle name="40% - Accent2 2 2 2 3" xfId="24754" xr:uid="{12CDED5E-5463-44E8-AA2B-B469A54E406D}"/>
    <cellStyle name="40% - Accent2 2 2 2 4" xfId="38708" xr:uid="{69523397-5010-43AD-AEE1-2E37CF0716AF}"/>
    <cellStyle name="40% - Accent2 2 2 3" xfId="10933" xr:uid="{00000000-0005-0000-0000-000027000000}"/>
    <cellStyle name="40% - Accent2 2 2 4" xfId="20343" xr:uid="{EA69DCFF-A9E8-4CFF-93CE-5329EA9F4087}"/>
    <cellStyle name="40% - Accent2 2 2 5" xfId="34472" xr:uid="{EB43210A-F9C1-41A4-A8FA-9EEEB854443B}"/>
    <cellStyle name="40% - Accent2 2 3" xfId="3972" xr:uid="{00000000-0005-0000-0000-000027000000}"/>
    <cellStyle name="40% - Accent2 2 3 2" xfId="8376" xr:uid="{00000000-0005-0000-0000-000027000000}"/>
    <cellStyle name="40% - Accent2 2 3 2 2" xfId="17198" xr:uid="{00000000-0005-0000-0000-000027000000}"/>
    <cellStyle name="40% - Accent2 2 3 2 3" xfId="26579" xr:uid="{396B446D-E193-4148-86CD-99432D30CD3C}"/>
    <cellStyle name="40% - Accent2 2 3 2 4" xfId="40533" xr:uid="{EA9C28BE-BE07-4046-B9A0-8280EE213947}"/>
    <cellStyle name="40% - Accent2 2 3 3" xfId="12847" xr:uid="{00000000-0005-0000-0000-000027000000}"/>
    <cellStyle name="40% - Accent2 2 3 4" xfId="22319" xr:uid="{3D12F0BE-6AAE-4CD0-B8B8-04983C741089}"/>
    <cellStyle name="40% - Accent2 2 3 5" xfId="36292" xr:uid="{5B477228-9215-485E-917D-60D9BBA4508E}"/>
    <cellStyle name="40% - Accent2 2 4" xfId="28400" xr:uid="{28C1C568-ECA2-4F55-BCE1-80A0B99A6AB6}"/>
    <cellStyle name="40% - Accent2 2 4 2" xfId="42370" xr:uid="{1A3CABAB-FEBA-43CA-8267-735F6B60801F}"/>
    <cellStyle name="40% - Accent2 2 5" xfId="31093" xr:uid="{8B572CB3-6F61-4FEF-A45A-BCFA357D35FF}"/>
    <cellStyle name="40% - Accent2 2 5 2" xfId="44942" xr:uid="{2EA9EE37-CDE3-48E4-B9E3-CA1037C9257D}"/>
    <cellStyle name="40% - Accent2 3" xfId="1555" xr:uid="{00000000-0005-0000-0000-000026000000}"/>
    <cellStyle name="40% - Accent2 3 2" xfId="6405" xr:uid="{00000000-0005-0000-0000-000026000000}"/>
    <cellStyle name="40% - Accent2 3 2 2" xfId="15236" xr:uid="{00000000-0005-0000-0000-000026000000}"/>
    <cellStyle name="40% - Accent2 3 2 3" xfId="24675" xr:uid="{33FB799D-F2FB-45B1-A8FD-AB701DA038E2}"/>
    <cellStyle name="40% - Accent2 3 2 4" xfId="38628" xr:uid="{E77B6BA5-9A05-40F6-826D-DC0C825EC457}"/>
    <cellStyle name="40% - Accent2 3 3" xfId="10845" xr:uid="{00000000-0005-0000-0000-000026000000}"/>
    <cellStyle name="40% - Accent2 3 4" xfId="20256" xr:uid="{80CAB226-D456-42F0-A5B9-20528460B8E6}"/>
    <cellStyle name="40% - Accent2 3 5" xfId="34393" xr:uid="{83299394-B993-4A2E-B53A-841640263CC6}"/>
    <cellStyle name="40% - Accent2 4" xfId="3898" xr:uid="{00000000-0005-0000-0000-000026000000}"/>
    <cellStyle name="40% - Accent2 4 2" xfId="8305" xr:uid="{00000000-0005-0000-0000-000026000000}"/>
    <cellStyle name="40% - Accent2 4 2 2" xfId="17127" xr:uid="{00000000-0005-0000-0000-000026000000}"/>
    <cellStyle name="40% - Accent2 4 2 3" xfId="26508" xr:uid="{F1DABCFF-AA79-48F6-8CE2-2FBB84932A38}"/>
    <cellStyle name="40% - Accent2 4 2 4" xfId="40462" xr:uid="{E4E619B1-A404-4950-9586-7731D48E777A}"/>
    <cellStyle name="40% - Accent2 4 3" xfId="12776" xr:uid="{00000000-0005-0000-0000-000026000000}"/>
    <cellStyle name="40% - Accent2 4 4" xfId="22248" xr:uid="{DA258E2F-C675-44DC-A79E-611D48F13ED1}"/>
    <cellStyle name="40% - Accent2 4 5" xfId="36221" xr:uid="{9DBDF59A-B97B-400D-A466-FE852E5D1A3D}"/>
    <cellStyle name="40% - Accent2 5" xfId="5765" xr:uid="{00000000-0005-0000-0000-00004E000000}"/>
    <cellStyle name="40% - Accent2 5 2" xfId="14614" xr:uid="{00000000-0005-0000-0000-00004E000000}"/>
    <cellStyle name="40% - Accent2 5 3" xfId="24094" xr:uid="{1B98D117-C010-4ED9-B556-84D83BA69012}"/>
    <cellStyle name="40% - Accent2 5 4" xfId="38049" xr:uid="{55A74F1F-AA02-4852-BFE7-0B09B817A932}"/>
    <cellStyle name="40% - Accent2 6" xfId="10150" xr:uid="{00000000-0005-0000-0000-00004E000000}"/>
    <cellStyle name="40% - Accent2 6 2" xfId="28333" xr:uid="{AC68F8BE-AABA-4BA4-95FA-F4D1441E02DA}"/>
    <cellStyle name="40% - Accent2 6 3" xfId="42303" xr:uid="{B6A7F9F0-2787-4430-93F6-77180FCFCFEB}"/>
    <cellStyle name="40% - Accent2 7" xfId="31191" xr:uid="{7F4ABBB2-9590-4BF0-962D-C0F520292707}"/>
    <cellStyle name="40% - Accent2 7 2" xfId="45049" xr:uid="{A91BD1FE-3967-4290-BB92-430D9329C91A}"/>
    <cellStyle name="40% - Accent2 8" xfId="19622" xr:uid="{C1F62559-FEBC-4F07-B4CB-0C49FB6B00F0}"/>
    <cellStyle name="40% - Accent2 9" xfId="33806" xr:uid="{13A4E81D-A7AC-4A7C-A496-1AE85A49AE18}"/>
    <cellStyle name="40% - Accent2_ANEXO IV" xfId="3318" xr:uid="{00000000-0005-0000-0000-0000E7010000}"/>
    <cellStyle name="40% - Accent3" xfId="1489" xr:uid="{00000000-0005-0000-0000-000050000000}"/>
    <cellStyle name="40% - Accent3 2" xfId="349" xr:uid="{00000000-0005-0000-0000-000051000000}"/>
    <cellStyle name="40% - Accent3 2 2" xfId="1688" xr:uid="{00000000-0005-0000-0000-000029000000}"/>
    <cellStyle name="40% - Accent3 2 2 2" xfId="6490" xr:uid="{00000000-0005-0000-0000-000029000000}"/>
    <cellStyle name="40% - Accent3 2 2 2 2" xfId="15321" xr:uid="{00000000-0005-0000-0000-000029000000}"/>
    <cellStyle name="40% - Accent3 2 2 2 3" xfId="24756" xr:uid="{FFF44A2C-51BC-4B64-88AD-C7DE69CF0BC6}"/>
    <cellStyle name="40% - Accent3 2 2 2 4" xfId="38710" xr:uid="{5C7337C8-21B6-4D78-A66A-79B3BE3433FC}"/>
    <cellStyle name="40% - Accent3 2 2 3" xfId="10935" xr:uid="{00000000-0005-0000-0000-000029000000}"/>
    <cellStyle name="40% - Accent3 2 2 4" xfId="20345" xr:uid="{227FB5F3-9CDD-465A-AA1C-B1453A300280}"/>
    <cellStyle name="40% - Accent3 2 2 5" xfId="34474" xr:uid="{1798CBE9-744C-42A2-A00F-1486CF563BC2}"/>
    <cellStyle name="40% - Accent3 2 3" xfId="3974" xr:uid="{00000000-0005-0000-0000-000029000000}"/>
    <cellStyle name="40% - Accent3 2 3 2" xfId="8378" xr:uid="{00000000-0005-0000-0000-000029000000}"/>
    <cellStyle name="40% - Accent3 2 3 2 2" xfId="17200" xr:uid="{00000000-0005-0000-0000-000029000000}"/>
    <cellStyle name="40% - Accent3 2 3 2 3" xfId="26581" xr:uid="{7B1E6FF6-1CA8-43C1-AA9F-09CE4568CDD3}"/>
    <cellStyle name="40% - Accent3 2 3 2 4" xfId="40535" xr:uid="{239A8C3A-702A-4BB6-BEF5-119AE1810720}"/>
    <cellStyle name="40% - Accent3 2 3 3" xfId="12849" xr:uid="{00000000-0005-0000-0000-000029000000}"/>
    <cellStyle name="40% - Accent3 2 3 4" xfId="22321" xr:uid="{DCA5B89A-71DB-417D-AFAB-53175D5663C0}"/>
    <cellStyle name="40% - Accent3 2 3 5" xfId="36294" xr:uid="{8E81D691-E6F6-48B5-9468-0F50451AE727}"/>
    <cellStyle name="40% - Accent3 2 4" xfId="28402" xr:uid="{1288D1E2-A52B-472A-8315-5C9C03C18A56}"/>
    <cellStyle name="40% - Accent3 2 4 2" xfId="42372" xr:uid="{C500AF1B-B7B1-470A-A0F4-3D54316D1523}"/>
    <cellStyle name="40% - Accent3 2 5" xfId="31095" xr:uid="{AAE6D556-A46B-4D93-B02C-3B2627154524}"/>
    <cellStyle name="40% - Accent3 2 5 2" xfId="44944" xr:uid="{6F2EA8FF-ECD4-47BF-BACE-D52084E005C4}"/>
    <cellStyle name="40% - Accent3 3" xfId="1558" xr:uid="{00000000-0005-0000-0000-000028000000}"/>
    <cellStyle name="40% - Accent3 3 2" xfId="6408" xr:uid="{00000000-0005-0000-0000-000028000000}"/>
    <cellStyle name="40% - Accent3 3 2 2" xfId="15239" xr:uid="{00000000-0005-0000-0000-000028000000}"/>
    <cellStyle name="40% - Accent3 3 2 3" xfId="24678" xr:uid="{282CF148-3BC8-4082-86C6-545D196F1BB9}"/>
    <cellStyle name="40% - Accent3 3 2 4" xfId="38631" xr:uid="{C4D1FFA3-8C44-4386-AB2E-05439ABFDC9E}"/>
    <cellStyle name="40% - Accent3 3 3" xfId="10848" xr:uid="{00000000-0005-0000-0000-000028000000}"/>
    <cellStyle name="40% - Accent3 3 4" xfId="20259" xr:uid="{9FB8892C-D116-47E5-8771-3AA51444815F}"/>
    <cellStyle name="40% - Accent3 3 5" xfId="34396" xr:uid="{C9F9F46C-DB05-40C8-B289-07AF9A3E4796}"/>
    <cellStyle name="40% - Accent3 4" xfId="3900" xr:uid="{00000000-0005-0000-0000-000028000000}"/>
    <cellStyle name="40% - Accent3 4 2" xfId="8307" xr:uid="{00000000-0005-0000-0000-000028000000}"/>
    <cellStyle name="40% - Accent3 4 2 2" xfId="17129" xr:uid="{00000000-0005-0000-0000-000028000000}"/>
    <cellStyle name="40% - Accent3 4 2 3" xfId="26510" xr:uid="{E7E9779F-49D6-4F6B-BC6E-8194FA296D63}"/>
    <cellStyle name="40% - Accent3 4 2 4" xfId="40464" xr:uid="{AE088D4B-537A-42AC-B669-32F256E45514}"/>
    <cellStyle name="40% - Accent3 4 3" xfId="12778" xr:uid="{00000000-0005-0000-0000-000028000000}"/>
    <cellStyle name="40% - Accent3 4 4" xfId="22250" xr:uid="{0E9AF81F-5B60-4AA1-BC11-6979209D0D7A}"/>
    <cellStyle name="40% - Accent3 4 5" xfId="36223" xr:uid="{7D7182CA-696C-40BF-A943-B5D39C403DC3}"/>
    <cellStyle name="40% - Accent3 5" xfId="5766" xr:uid="{00000000-0005-0000-0000-000050000000}"/>
    <cellStyle name="40% - Accent3 5 2" xfId="14615" xr:uid="{00000000-0005-0000-0000-000050000000}"/>
    <cellStyle name="40% - Accent3 5 3" xfId="24095" xr:uid="{4300777E-5B86-4753-910C-D196822A4089}"/>
    <cellStyle name="40% - Accent3 5 4" xfId="38050" xr:uid="{669E6C28-6BB8-4675-987F-0458B7BCB626}"/>
    <cellStyle name="40% - Accent3 6" xfId="10151" xr:uid="{00000000-0005-0000-0000-000050000000}"/>
    <cellStyle name="40% - Accent3 6 2" xfId="28335" xr:uid="{4244D160-ED73-4E7B-884C-2B5E0AB22F00}"/>
    <cellStyle name="40% - Accent3 6 3" xfId="42305" xr:uid="{6284E645-1D58-4E9F-98A7-2F0F925D6A51}"/>
    <cellStyle name="40% - Accent3 7" xfId="31193" xr:uid="{E531B2AF-A344-45F4-936C-8554BAC8639E}"/>
    <cellStyle name="40% - Accent3 7 2" xfId="45051" xr:uid="{F101847D-524A-409A-97A9-B6DF59589CA4}"/>
    <cellStyle name="40% - Accent3 8" xfId="19623" xr:uid="{C8892919-3177-414F-9B45-13AC88C475AE}"/>
    <cellStyle name="40% - Accent3 9" xfId="33807" xr:uid="{0D57E202-95E3-45E5-AA28-54A546395052}"/>
    <cellStyle name="40% - Accent3_ANEXO IV" xfId="3319" xr:uid="{00000000-0005-0000-0000-0000E8010000}"/>
    <cellStyle name="40% - Accent4" xfId="1492" xr:uid="{00000000-0005-0000-0000-000052000000}"/>
    <cellStyle name="40% - Accent4 2" xfId="350" xr:uid="{00000000-0005-0000-0000-000053000000}"/>
    <cellStyle name="40% - Accent4 2 2" xfId="1690" xr:uid="{00000000-0005-0000-0000-00002B000000}"/>
    <cellStyle name="40% - Accent4 2 2 2" xfId="6492" xr:uid="{00000000-0005-0000-0000-00002B000000}"/>
    <cellStyle name="40% - Accent4 2 2 2 2" xfId="15323" xr:uid="{00000000-0005-0000-0000-00002B000000}"/>
    <cellStyle name="40% - Accent4 2 2 2 3" xfId="24758" xr:uid="{FF247E7C-BFEA-482E-8632-16E43C1A3DCF}"/>
    <cellStyle name="40% - Accent4 2 2 2 4" xfId="38712" xr:uid="{D3EEE373-171D-4C8D-B43F-59850EDB6EA2}"/>
    <cellStyle name="40% - Accent4 2 2 3" xfId="10937" xr:uid="{00000000-0005-0000-0000-00002B000000}"/>
    <cellStyle name="40% - Accent4 2 2 4" xfId="20347" xr:uid="{A410F9EE-2FC1-48E0-AF08-BF3CE05A44ED}"/>
    <cellStyle name="40% - Accent4 2 2 5" xfId="34476" xr:uid="{1313714A-1682-4BC2-A963-51F58B4DAB90}"/>
    <cellStyle name="40% - Accent4 2 3" xfId="3976" xr:uid="{00000000-0005-0000-0000-00002B000000}"/>
    <cellStyle name="40% - Accent4 2 3 2" xfId="8380" xr:uid="{00000000-0005-0000-0000-00002B000000}"/>
    <cellStyle name="40% - Accent4 2 3 2 2" xfId="17202" xr:uid="{00000000-0005-0000-0000-00002B000000}"/>
    <cellStyle name="40% - Accent4 2 3 2 3" xfId="26583" xr:uid="{898DF0A8-2E8D-4BE2-BA96-8E59AA825EA4}"/>
    <cellStyle name="40% - Accent4 2 3 2 4" xfId="40537" xr:uid="{A2E638A7-32AA-4CAA-8AB2-7EFE548C287D}"/>
    <cellStyle name="40% - Accent4 2 3 3" xfId="12851" xr:uid="{00000000-0005-0000-0000-00002B000000}"/>
    <cellStyle name="40% - Accent4 2 3 4" xfId="22323" xr:uid="{5ED0B9E9-F1D5-4F6D-98D3-4850B9534F48}"/>
    <cellStyle name="40% - Accent4 2 3 5" xfId="36296" xr:uid="{28EF51B8-3A8E-4C8A-9163-B635A0869366}"/>
    <cellStyle name="40% - Accent4 2 4" xfId="28404" xr:uid="{DAD11E4C-B048-4E5A-9C8C-E1F18456EBF7}"/>
    <cellStyle name="40% - Accent4 2 4 2" xfId="42374" xr:uid="{81BAFC55-375A-4C8A-AD8A-A9EA8C845311}"/>
    <cellStyle name="40% - Accent4 2 5" xfId="31097" xr:uid="{807DEF6F-8613-4DA5-8BCF-79FE434A2DB9}"/>
    <cellStyle name="40% - Accent4 2 5 2" xfId="44946" xr:uid="{7B430C90-EDE9-4A3C-9AE7-CC5F56D5E5EB}"/>
    <cellStyle name="40% - Accent4 3" xfId="1561" xr:uid="{00000000-0005-0000-0000-00002A000000}"/>
    <cellStyle name="40% - Accent4 3 2" xfId="6410" xr:uid="{00000000-0005-0000-0000-00002A000000}"/>
    <cellStyle name="40% - Accent4 3 2 2" xfId="15241" xr:uid="{00000000-0005-0000-0000-00002A000000}"/>
    <cellStyle name="40% - Accent4 3 2 3" xfId="24680" xr:uid="{270B0CD2-A6CD-4A60-8BF3-819B175448C6}"/>
    <cellStyle name="40% - Accent4 3 2 4" xfId="38633" xr:uid="{E5BF3310-2FC6-458C-B6B8-B855EEE108C9}"/>
    <cellStyle name="40% - Accent4 3 3" xfId="10850" xr:uid="{00000000-0005-0000-0000-00002A000000}"/>
    <cellStyle name="40% - Accent4 3 4" xfId="20261" xr:uid="{509EFB02-F564-49D3-8130-34BD81437EE0}"/>
    <cellStyle name="40% - Accent4 3 5" xfId="34398" xr:uid="{00A38D04-AAF1-454F-978D-43BD8B9A387D}"/>
    <cellStyle name="40% - Accent4 4" xfId="3902" xr:uid="{00000000-0005-0000-0000-00002A000000}"/>
    <cellStyle name="40% - Accent4 4 2" xfId="8309" xr:uid="{00000000-0005-0000-0000-00002A000000}"/>
    <cellStyle name="40% - Accent4 4 2 2" xfId="17131" xr:uid="{00000000-0005-0000-0000-00002A000000}"/>
    <cellStyle name="40% - Accent4 4 2 3" xfId="26512" xr:uid="{EA5D3762-F78D-40F6-BE33-2C960070BA11}"/>
    <cellStyle name="40% - Accent4 4 2 4" xfId="40466" xr:uid="{C76EE07D-5203-41AA-90C5-FA6D2FED069F}"/>
    <cellStyle name="40% - Accent4 4 3" xfId="12780" xr:uid="{00000000-0005-0000-0000-00002A000000}"/>
    <cellStyle name="40% - Accent4 4 4" xfId="22252" xr:uid="{1950200F-36A8-4F50-8D6D-1C67039A6276}"/>
    <cellStyle name="40% - Accent4 4 5" xfId="36225" xr:uid="{2A46C287-3DCB-4E9B-84B7-2F090E661C01}"/>
    <cellStyle name="40% - Accent4 5" xfId="5767" xr:uid="{00000000-0005-0000-0000-000052000000}"/>
    <cellStyle name="40% - Accent4 5 2" xfId="14616" xr:uid="{00000000-0005-0000-0000-000052000000}"/>
    <cellStyle name="40% - Accent4 5 3" xfId="24096" xr:uid="{48EB1B0C-8A6B-4C69-A5CA-3D9088F74B93}"/>
    <cellStyle name="40% - Accent4 5 4" xfId="38051" xr:uid="{9ACA8820-10A0-4115-9708-DD4DCC5E2802}"/>
    <cellStyle name="40% - Accent4 6" xfId="10152" xr:uid="{00000000-0005-0000-0000-000052000000}"/>
    <cellStyle name="40% - Accent4 6 2" xfId="28337" xr:uid="{01BC780B-0735-4655-B9AA-DE1DB8352041}"/>
    <cellStyle name="40% - Accent4 6 3" xfId="42307" xr:uid="{B2248318-8A76-4010-AD9D-70C3612D925C}"/>
    <cellStyle name="40% - Accent4 7" xfId="31195" xr:uid="{7BFEEF07-128D-43E5-AEC1-2B3450B6F9A9}"/>
    <cellStyle name="40% - Accent4 7 2" xfId="45053" xr:uid="{13763A15-85F0-474C-B6E1-DAF4AFDE76CB}"/>
    <cellStyle name="40% - Accent4 8" xfId="19624" xr:uid="{29A89BBA-896D-490F-AA99-B4CA353DE713}"/>
    <cellStyle name="40% - Accent4 9" xfId="33808" xr:uid="{8727A1E0-6E41-461E-99B7-C75FC04861A7}"/>
    <cellStyle name="40% - Accent4_ANEXO IV" xfId="3320" xr:uid="{00000000-0005-0000-0000-0000E9010000}"/>
    <cellStyle name="40% - Accent5" xfId="1495" xr:uid="{00000000-0005-0000-0000-000054000000}"/>
    <cellStyle name="40% - Accent5 2" xfId="351" xr:uid="{00000000-0005-0000-0000-000055000000}"/>
    <cellStyle name="40% - Accent5 2 2" xfId="1692" xr:uid="{00000000-0005-0000-0000-00002D000000}"/>
    <cellStyle name="40% - Accent5 2 2 2" xfId="6494" xr:uid="{00000000-0005-0000-0000-00002D000000}"/>
    <cellStyle name="40% - Accent5 2 2 2 2" xfId="15325" xr:uid="{00000000-0005-0000-0000-00002D000000}"/>
    <cellStyle name="40% - Accent5 2 2 2 3" xfId="24760" xr:uid="{855D8843-EC3F-4665-841A-1F442F3DFDD6}"/>
    <cellStyle name="40% - Accent5 2 2 2 4" xfId="38714" xr:uid="{9F5F147A-A17A-4EB1-9730-D8E95139ADCC}"/>
    <cellStyle name="40% - Accent5 2 2 3" xfId="10939" xr:uid="{00000000-0005-0000-0000-00002D000000}"/>
    <cellStyle name="40% - Accent5 2 2 4" xfId="20349" xr:uid="{02CC3215-441F-45FE-9BB7-CE5EB9EB8947}"/>
    <cellStyle name="40% - Accent5 2 2 5" xfId="34478" xr:uid="{13BF8515-0F53-463A-8B8E-211B33BE2EE1}"/>
    <cellStyle name="40% - Accent5 2 3" xfId="3978" xr:uid="{00000000-0005-0000-0000-00002D000000}"/>
    <cellStyle name="40% - Accent5 2 3 2" xfId="8382" xr:uid="{00000000-0005-0000-0000-00002D000000}"/>
    <cellStyle name="40% - Accent5 2 3 2 2" xfId="17204" xr:uid="{00000000-0005-0000-0000-00002D000000}"/>
    <cellStyle name="40% - Accent5 2 3 2 3" xfId="26585" xr:uid="{B659375D-F000-467B-8BF2-C2CE382BB306}"/>
    <cellStyle name="40% - Accent5 2 3 2 4" xfId="40539" xr:uid="{D62EE654-2344-41EF-8873-47B48CA205DC}"/>
    <cellStyle name="40% - Accent5 2 3 3" xfId="12853" xr:uid="{00000000-0005-0000-0000-00002D000000}"/>
    <cellStyle name="40% - Accent5 2 3 4" xfId="22325" xr:uid="{DFB85C54-1BA6-43B5-B3D4-4D39081C79A3}"/>
    <cellStyle name="40% - Accent5 2 3 5" xfId="36298" xr:uid="{B3B7812E-5FBB-420B-95B5-38C2E563EA2E}"/>
    <cellStyle name="40% - Accent5 2 4" xfId="28406" xr:uid="{648EB3CC-470A-4625-8F01-B44D25D7E4C5}"/>
    <cellStyle name="40% - Accent5 2 4 2" xfId="42376" xr:uid="{9816306B-88E9-4569-8C43-71CBE89B06C5}"/>
    <cellStyle name="40% - Accent5 2 5" xfId="31099" xr:uid="{2AB2E6C1-BE64-4A71-9DD6-7503A5CB6453}"/>
    <cellStyle name="40% - Accent5 2 5 2" xfId="44948" xr:uid="{04239A87-93FB-4E2B-8D4F-7526B778A969}"/>
    <cellStyle name="40% - Accent5 3" xfId="1563" xr:uid="{00000000-0005-0000-0000-00002C000000}"/>
    <cellStyle name="40% - Accent5 3 2" xfId="6412" xr:uid="{00000000-0005-0000-0000-00002C000000}"/>
    <cellStyle name="40% - Accent5 3 2 2" xfId="15243" xr:uid="{00000000-0005-0000-0000-00002C000000}"/>
    <cellStyle name="40% - Accent5 3 2 3" xfId="24682" xr:uid="{4785C06D-B1BA-4DD4-B987-33C66726102B}"/>
    <cellStyle name="40% - Accent5 3 2 4" xfId="38635" xr:uid="{7011FE12-6550-4172-8C24-A1B339D457B6}"/>
    <cellStyle name="40% - Accent5 3 3" xfId="10852" xr:uid="{00000000-0005-0000-0000-00002C000000}"/>
    <cellStyle name="40% - Accent5 3 4" xfId="20263" xr:uid="{1BB24976-7E29-46AE-BAA1-84DC06907041}"/>
    <cellStyle name="40% - Accent5 3 5" xfId="34400" xr:uid="{938AD993-1F47-4722-81D3-1D418C829ED4}"/>
    <cellStyle name="40% - Accent5 4" xfId="3904" xr:uid="{00000000-0005-0000-0000-00002C000000}"/>
    <cellStyle name="40% - Accent5 4 2" xfId="8311" xr:uid="{00000000-0005-0000-0000-00002C000000}"/>
    <cellStyle name="40% - Accent5 4 2 2" xfId="17133" xr:uid="{00000000-0005-0000-0000-00002C000000}"/>
    <cellStyle name="40% - Accent5 4 2 3" xfId="26514" xr:uid="{D46B4EE5-0F3D-40EA-A2D6-8DDB6C5A94BA}"/>
    <cellStyle name="40% - Accent5 4 2 4" xfId="40468" xr:uid="{B1EAFD99-9613-4A47-9A45-DE148EB2A589}"/>
    <cellStyle name="40% - Accent5 4 3" xfId="12782" xr:uid="{00000000-0005-0000-0000-00002C000000}"/>
    <cellStyle name="40% - Accent5 4 4" xfId="22254" xr:uid="{271D71A5-5F1B-4573-8B1A-4C901C6BA467}"/>
    <cellStyle name="40% - Accent5 4 5" xfId="36227" xr:uid="{C931094E-11AA-4BCE-98BE-53B97EDBDEBA}"/>
    <cellStyle name="40% - Accent5 5" xfId="5768" xr:uid="{00000000-0005-0000-0000-000054000000}"/>
    <cellStyle name="40% - Accent5 5 2" xfId="14617" xr:uid="{00000000-0005-0000-0000-000054000000}"/>
    <cellStyle name="40% - Accent5 5 3" xfId="24097" xr:uid="{617358FC-AF67-4C1C-8B0A-991ECBD10A3D}"/>
    <cellStyle name="40% - Accent5 5 4" xfId="38052" xr:uid="{C2650A07-F232-4E92-BD42-D37A4EF6A728}"/>
    <cellStyle name="40% - Accent5 6" xfId="10153" xr:uid="{00000000-0005-0000-0000-000054000000}"/>
    <cellStyle name="40% - Accent5 6 2" xfId="28339" xr:uid="{73A05D6B-5FC7-4A71-A5E8-751494593732}"/>
    <cellStyle name="40% - Accent5 6 3" xfId="42309" xr:uid="{D96589A8-9316-451C-AFD8-F0259EC74702}"/>
    <cellStyle name="40% - Accent5 7" xfId="31197" xr:uid="{116F9227-82EF-46CE-84F8-267D4F329A65}"/>
    <cellStyle name="40% - Accent5 7 2" xfId="45055" xr:uid="{9D56889A-CD99-4893-A868-9FDFBBDAD6EE}"/>
    <cellStyle name="40% - Accent5 8" xfId="19625" xr:uid="{364F15FA-DC72-4F17-B0EB-6A41A170DEEC}"/>
    <cellStyle name="40% - Accent5 9" xfId="33809" xr:uid="{49FAF18E-CAD6-4083-9510-8AC78902A898}"/>
    <cellStyle name="40% - Accent5_ANEXO IV" xfId="3321" xr:uid="{00000000-0005-0000-0000-0000EA010000}"/>
    <cellStyle name="40% - Accent6" xfId="1498" xr:uid="{00000000-0005-0000-0000-000056000000}"/>
    <cellStyle name="40% - Accent6 2" xfId="352" xr:uid="{00000000-0005-0000-0000-000057000000}"/>
    <cellStyle name="40% - Accent6 2 2" xfId="1694" xr:uid="{00000000-0005-0000-0000-00002F000000}"/>
    <cellStyle name="40% - Accent6 2 2 2" xfId="6496" xr:uid="{00000000-0005-0000-0000-00002F000000}"/>
    <cellStyle name="40% - Accent6 2 2 2 2" xfId="15327" xr:uid="{00000000-0005-0000-0000-00002F000000}"/>
    <cellStyle name="40% - Accent6 2 2 2 3" xfId="24762" xr:uid="{CCFDB191-17FD-4E94-8D0F-7751C9AA3343}"/>
    <cellStyle name="40% - Accent6 2 2 2 4" xfId="38716" xr:uid="{AC2E283C-2F8E-48F4-98A1-FF6A0DDD04BF}"/>
    <cellStyle name="40% - Accent6 2 2 3" xfId="10941" xr:uid="{00000000-0005-0000-0000-00002F000000}"/>
    <cellStyle name="40% - Accent6 2 2 4" xfId="20351" xr:uid="{91CADFC3-2BDD-4C8B-A678-A7180C27792D}"/>
    <cellStyle name="40% - Accent6 2 2 5" xfId="34480" xr:uid="{8689BDDA-93DF-4E6F-8379-AA00005517FF}"/>
    <cellStyle name="40% - Accent6 2 3" xfId="3980" xr:uid="{00000000-0005-0000-0000-00002F000000}"/>
    <cellStyle name="40% - Accent6 2 3 2" xfId="8384" xr:uid="{00000000-0005-0000-0000-00002F000000}"/>
    <cellStyle name="40% - Accent6 2 3 2 2" xfId="17206" xr:uid="{00000000-0005-0000-0000-00002F000000}"/>
    <cellStyle name="40% - Accent6 2 3 2 3" xfId="26587" xr:uid="{A324290B-DE9E-4937-AE03-666A9A377327}"/>
    <cellStyle name="40% - Accent6 2 3 2 4" xfId="40541" xr:uid="{2BC12DD2-6703-47B2-85B8-1D1749781CEE}"/>
    <cellStyle name="40% - Accent6 2 3 3" xfId="12855" xr:uid="{00000000-0005-0000-0000-00002F000000}"/>
    <cellStyle name="40% - Accent6 2 3 4" xfId="22327" xr:uid="{BD994FB7-35AF-4669-82BD-6978A0058725}"/>
    <cellStyle name="40% - Accent6 2 3 5" xfId="36300" xr:uid="{24968A2E-A637-46B9-A019-441DC7266F31}"/>
    <cellStyle name="40% - Accent6 2 4" xfId="28408" xr:uid="{2CCBCC5F-1492-4128-A52C-80B9A0D775FB}"/>
    <cellStyle name="40% - Accent6 2 4 2" xfId="42378" xr:uid="{036581E5-A09F-4F2C-90FF-FEEC4B2FA3D3}"/>
    <cellStyle name="40% - Accent6 2 5" xfId="31101" xr:uid="{8FCF6DE5-927E-4967-9D07-09C35D43F74F}"/>
    <cellStyle name="40% - Accent6 2 5 2" xfId="44950" xr:uid="{AC137F3D-2A58-4610-AA94-E948E83E683F}"/>
    <cellStyle name="40% - Accent6 3" xfId="1565" xr:uid="{00000000-0005-0000-0000-00002E000000}"/>
    <cellStyle name="40% - Accent6 3 2" xfId="6414" xr:uid="{00000000-0005-0000-0000-00002E000000}"/>
    <cellStyle name="40% - Accent6 3 2 2" xfId="15245" xr:uid="{00000000-0005-0000-0000-00002E000000}"/>
    <cellStyle name="40% - Accent6 3 2 3" xfId="24684" xr:uid="{73E76E2C-D12A-4FAF-9B94-418F6EE8F3A7}"/>
    <cellStyle name="40% - Accent6 3 2 4" xfId="38637" xr:uid="{A5BE4A4B-8273-49FD-BBDC-48A8426CF580}"/>
    <cellStyle name="40% - Accent6 3 3" xfId="10854" xr:uid="{00000000-0005-0000-0000-00002E000000}"/>
    <cellStyle name="40% - Accent6 3 4" xfId="20265" xr:uid="{CD06093D-9F3C-43B9-9E24-3428F91EAFB4}"/>
    <cellStyle name="40% - Accent6 3 5" xfId="34402" xr:uid="{9517C319-5E6B-446C-8D72-6480C5BEA0E6}"/>
    <cellStyle name="40% - Accent6 4" xfId="3906" xr:uid="{00000000-0005-0000-0000-00002E000000}"/>
    <cellStyle name="40% - Accent6 4 2" xfId="8313" xr:uid="{00000000-0005-0000-0000-00002E000000}"/>
    <cellStyle name="40% - Accent6 4 2 2" xfId="17135" xr:uid="{00000000-0005-0000-0000-00002E000000}"/>
    <cellStyle name="40% - Accent6 4 2 3" xfId="26516" xr:uid="{4BA7471E-B292-41A4-8C37-CE3C4EAC6745}"/>
    <cellStyle name="40% - Accent6 4 2 4" xfId="40470" xr:uid="{440C4A1B-BD5A-4246-B783-036B956346F1}"/>
    <cellStyle name="40% - Accent6 4 3" xfId="12784" xr:uid="{00000000-0005-0000-0000-00002E000000}"/>
    <cellStyle name="40% - Accent6 4 4" xfId="22256" xr:uid="{B7B6777A-D7D8-4601-8B28-AA0A7469B73D}"/>
    <cellStyle name="40% - Accent6 4 5" xfId="36229" xr:uid="{88C29579-E59A-4F99-B2AE-2B952238691E}"/>
    <cellStyle name="40% - Accent6 5" xfId="5769" xr:uid="{00000000-0005-0000-0000-000056000000}"/>
    <cellStyle name="40% - Accent6 5 2" xfId="14618" xr:uid="{00000000-0005-0000-0000-000056000000}"/>
    <cellStyle name="40% - Accent6 5 3" xfId="24098" xr:uid="{CDD102C2-F6F4-49C3-A9C5-42BA39A31D90}"/>
    <cellStyle name="40% - Accent6 5 4" xfId="38053" xr:uid="{BC02542D-6110-46A6-8A30-23824F2D161E}"/>
    <cellStyle name="40% - Accent6 6" xfId="10154" xr:uid="{00000000-0005-0000-0000-000056000000}"/>
    <cellStyle name="40% - Accent6 6 2" xfId="28341" xr:uid="{676C87AB-E5E2-4D98-A684-80A7E63515D9}"/>
    <cellStyle name="40% - Accent6 6 3" xfId="42311" xr:uid="{BEE1684C-A2F6-4113-9268-E50B48D5E12A}"/>
    <cellStyle name="40% - Accent6 7" xfId="31199" xr:uid="{73202F71-4BB1-4CFC-8DA8-7299B7162F28}"/>
    <cellStyle name="40% - Accent6 7 2" xfId="45057" xr:uid="{37FEA81D-D77B-4125-B73E-1DB3E2B3AD5B}"/>
    <cellStyle name="40% - Accent6 8" xfId="19626" xr:uid="{83FFD6B8-5148-41EB-9394-64AD3B8A9BB1}"/>
    <cellStyle name="40% - Accent6 9" xfId="33810" xr:uid="{82D71EDF-2A83-4D0D-9B1D-F9A91C679C02}"/>
    <cellStyle name="40% - Accent6_ANEXO IV" xfId="3322" xr:uid="{00000000-0005-0000-0000-0000EB010000}"/>
    <cellStyle name="40% - Cor1" xfId="19599" builtinId="31" customBuiltin="1"/>
    <cellStyle name="40% - Cor1 10" xfId="2590" xr:uid="{00000000-0005-0000-0000-0000ED010000}"/>
    <cellStyle name="40% - Cor1 10 2" xfId="4643" xr:uid="{00000000-0005-0000-0000-0000ED010000}"/>
    <cellStyle name="40% - Cor1 10 2 2" xfId="9043" xr:uid="{00000000-0005-0000-0000-0000ED010000}"/>
    <cellStyle name="40% - Cor1 10 2 2 2" xfId="17865" xr:uid="{00000000-0005-0000-0000-0000ED010000}"/>
    <cellStyle name="40% - Cor1 10 2 2 3" xfId="27243" xr:uid="{2003345D-0A4F-433E-8E92-3A3A324F6997}"/>
    <cellStyle name="40% - Cor1 10 2 2 4" xfId="41199" xr:uid="{1D5F5815-A871-4672-BE5D-D40E62CA9F5B}"/>
    <cellStyle name="40% - Cor1 10 2 3" xfId="13512" xr:uid="{00000000-0005-0000-0000-0000ED010000}"/>
    <cellStyle name="40% - Cor1 10 2 3 2" xfId="30325" xr:uid="{7E25A735-C9FC-454D-BCD4-B043041E3159}"/>
    <cellStyle name="40% - Cor1 10 2 3 3" xfId="44199" xr:uid="{8A2E764A-4EDB-493B-BBF7-2D0EB520A1BF}"/>
    <cellStyle name="40% - Cor1 10 2 4" xfId="32917" xr:uid="{E74009E0-0F6D-40BF-8E6F-699702D07C69}"/>
    <cellStyle name="40% - Cor1 10 2 4 2" xfId="46784" xr:uid="{4C2D0C5C-87CE-42B5-A2FD-AF60346D0BF8}"/>
    <cellStyle name="40% - Cor1 10 2 5" xfId="22985" xr:uid="{6B93FF7D-1109-4165-91AC-6D22DCD2BC5F}"/>
    <cellStyle name="40% - Cor1 10 2 6" xfId="36956" xr:uid="{A2528016-D5D1-44CA-A63C-2FF155754E61}"/>
    <cellStyle name="40% - Cor1 10 3" xfId="7154" xr:uid="{00000000-0005-0000-0000-0000ED010000}"/>
    <cellStyle name="40% - Cor1 10 3 2" xfId="15980" xr:uid="{00000000-0005-0000-0000-0000ED010000}"/>
    <cellStyle name="40% - Cor1 10 3 3" xfId="25406" xr:uid="{26D252D9-4B1D-4A7A-B4B0-31F3A835F6B5}"/>
    <cellStyle name="40% - Cor1 10 3 4" xfId="39358" xr:uid="{83A453A6-A4EC-4E33-B6CE-33316742B670}"/>
    <cellStyle name="40% - Cor1 10 4" xfId="11621" xr:uid="{00000000-0005-0000-0000-0000ED010000}"/>
    <cellStyle name="40% - Cor1 10 4 2" xfId="29137" xr:uid="{DACE3CDA-4A87-43DE-A2DD-3D687A665CF6}"/>
    <cellStyle name="40% - Cor1 10 4 3" xfId="43018" xr:uid="{4476B1C5-E183-444B-8B03-D1E60B3008CA}"/>
    <cellStyle name="40% - Cor1 10 5" xfId="31739" xr:uid="{A08C5BAD-E10A-4369-9678-DDE6DB4A92BF}"/>
    <cellStyle name="40% - Cor1 10 5 2" xfId="45606" xr:uid="{A1262471-819F-40CC-9315-22249034E0DA}"/>
    <cellStyle name="40% - Cor1 10 6" xfId="21087" xr:uid="{E636704C-FAFF-4AB8-85F9-A5801DF33E24}"/>
    <cellStyle name="40% - Cor1 10 7" xfId="35121" xr:uid="{93A31BC9-EC0A-4C44-9BEB-3CE78F0ABE7C}"/>
    <cellStyle name="40% - Cor1 11" xfId="2591" xr:uid="{00000000-0005-0000-0000-0000EE010000}"/>
    <cellStyle name="40% - Cor1 11 2" xfId="4644" xr:uid="{00000000-0005-0000-0000-0000EE010000}"/>
    <cellStyle name="40% - Cor1 11 2 2" xfId="9044" xr:uid="{00000000-0005-0000-0000-0000EE010000}"/>
    <cellStyle name="40% - Cor1 11 2 2 2" xfId="17866" xr:uid="{00000000-0005-0000-0000-0000EE010000}"/>
    <cellStyle name="40% - Cor1 11 2 2 3" xfId="27244" xr:uid="{14E4D89D-8429-4E25-ADB7-52BCEFE75CE6}"/>
    <cellStyle name="40% - Cor1 11 2 2 4" xfId="41200" xr:uid="{9226FA33-4325-40B5-B923-4AC69025DC67}"/>
    <cellStyle name="40% - Cor1 11 2 3" xfId="13513" xr:uid="{00000000-0005-0000-0000-0000EE010000}"/>
    <cellStyle name="40% - Cor1 11 2 3 2" xfId="30326" xr:uid="{EE985C43-DA13-4B79-9EA9-A90D63D6FB5A}"/>
    <cellStyle name="40% - Cor1 11 2 3 3" xfId="44200" xr:uid="{D38C9E6B-E94B-4AF1-8A57-44FD5C5C382A}"/>
    <cellStyle name="40% - Cor1 11 2 4" xfId="32918" xr:uid="{2E76AD34-F5C4-49A9-8B12-0239F2A73937}"/>
    <cellStyle name="40% - Cor1 11 2 4 2" xfId="46785" xr:uid="{C15A6268-C457-42E9-8ED5-8B146C19E36F}"/>
    <cellStyle name="40% - Cor1 11 2 5" xfId="22986" xr:uid="{AB7BDC13-31F3-4B2A-9473-7FB823161754}"/>
    <cellStyle name="40% - Cor1 11 2 6" xfId="36957" xr:uid="{671E9A41-6B95-47C4-9AB0-7D56F850A401}"/>
    <cellStyle name="40% - Cor1 11 3" xfId="7155" xr:uid="{00000000-0005-0000-0000-0000EE010000}"/>
    <cellStyle name="40% - Cor1 11 3 2" xfId="15981" xr:uid="{00000000-0005-0000-0000-0000EE010000}"/>
    <cellStyle name="40% - Cor1 11 3 3" xfId="25407" xr:uid="{5956847B-0832-4B9C-8CBC-293FCE84F4FE}"/>
    <cellStyle name="40% - Cor1 11 3 4" xfId="39359" xr:uid="{D4C59F26-DDB8-4253-A5FE-31390AA05A33}"/>
    <cellStyle name="40% - Cor1 11 4" xfId="11622" xr:uid="{00000000-0005-0000-0000-0000EE010000}"/>
    <cellStyle name="40% - Cor1 11 4 2" xfId="29138" xr:uid="{030EB2FC-B165-4EBC-AA64-C7991695A810}"/>
    <cellStyle name="40% - Cor1 11 4 3" xfId="43019" xr:uid="{66D19BE4-C685-4844-A9B4-2C205DF0EFE9}"/>
    <cellStyle name="40% - Cor1 11 5" xfId="31740" xr:uid="{C6D8C15B-6D8F-4A7D-94D7-ABF8E7A33A86}"/>
    <cellStyle name="40% - Cor1 11 5 2" xfId="45607" xr:uid="{82C75736-16CB-4B0D-874E-4AF715960D10}"/>
    <cellStyle name="40% - Cor1 11 6" xfId="21088" xr:uid="{171EA27C-7031-4612-8171-DFA283E88773}"/>
    <cellStyle name="40% - Cor1 11 7" xfId="35122" xr:uid="{986D39E1-893F-47E0-B69B-440DD709F130}"/>
    <cellStyle name="40% - Cor1 12" xfId="2592" xr:uid="{00000000-0005-0000-0000-0000EF010000}"/>
    <cellStyle name="40% - Cor1 12 2" xfId="4645" xr:uid="{00000000-0005-0000-0000-0000EF010000}"/>
    <cellStyle name="40% - Cor1 12 2 2" xfId="9045" xr:uid="{00000000-0005-0000-0000-0000EF010000}"/>
    <cellStyle name="40% - Cor1 12 2 2 2" xfId="17867" xr:uid="{00000000-0005-0000-0000-0000EF010000}"/>
    <cellStyle name="40% - Cor1 12 2 2 3" xfId="27245" xr:uid="{C7812FE4-1C69-4093-89E1-B7AC0DB9C173}"/>
    <cellStyle name="40% - Cor1 12 2 2 4" xfId="41201" xr:uid="{E4D2B742-9999-4D5B-8632-F428EC50B2D7}"/>
    <cellStyle name="40% - Cor1 12 2 3" xfId="13514" xr:uid="{00000000-0005-0000-0000-0000EF010000}"/>
    <cellStyle name="40% - Cor1 12 2 3 2" xfId="30327" xr:uid="{FBBB1BB4-5984-480D-98D9-D134E2CE8D77}"/>
    <cellStyle name="40% - Cor1 12 2 3 3" xfId="44201" xr:uid="{E13C1E41-51CF-42AD-99B3-2547DD4CCF8A}"/>
    <cellStyle name="40% - Cor1 12 2 4" xfId="32919" xr:uid="{B5E66D2F-05C1-47DA-8FAE-D8BD4F85527C}"/>
    <cellStyle name="40% - Cor1 12 2 4 2" xfId="46786" xr:uid="{7F1442E5-4D6F-4D6B-9EEE-3D0C79CA53B9}"/>
    <cellStyle name="40% - Cor1 12 2 5" xfId="22987" xr:uid="{787AEED6-6CD2-4D19-9310-10E32F49012C}"/>
    <cellStyle name="40% - Cor1 12 2 6" xfId="36958" xr:uid="{E8CFBE48-C873-4ACE-BB8A-870826525F89}"/>
    <cellStyle name="40% - Cor1 12 3" xfId="7156" xr:uid="{00000000-0005-0000-0000-0000EF010000}"/>
    <cellStyle name="40% - Cor1 12 3 2" xfId="15982" xr:uid="{00000000-0005-0000-0000-0000EF010000}"/>
    <cellStyle name="40% - Cor1 12 3 3" xfId="25408" xr:uid="{02E46D6B-8EA1-4004-B1A8-8152D9E6229B}"/>
    <cellStyle name="40% - Cor1 12 3 4" xfId="39360" xr:uid="{2BEA3482-F6FF-4318-9764-5923F6DC88C1}"/>
    <cellStyle name="40% - Cor1 12 4" xfId="11623" xr:uid="{00000000-0005-0000-0000-0000EF010000}"/>
    <cellStyle name="40% - Cor1 12 4 2" xfId="29139" xr:uid="{B5DCFF6B-284E-4775-8008-075979CF6B34}"/>
    <cellStyle name="40% - Cor1 12 4 3" xfId="43020" xr:uid="{D9B074CC-662D-4B5A-BB67-E5F66AFD1F98}"/>
    <cellStyle name="40% - Cor1 12 5" xfId="31741" xr:uid="{56383097-D28F-4272-B764-BBA2F3DDAC77}"/>
    <cellStyle name="40% - Cor1 12 5 2" xfId="45608" xr:uid="{E80ABC76-5B8C-4EDC-8063-CC0F0E57DFF3}"/>
    <cellStyle name="40% - Cor1 12 6" xfId="21089" xr:uid="{1E707C2D-CE53-4ACA-B184-0B9B7E0D9AF9}"/>
    <cellStyle name="40% - Cor1 12 7" xfId="35123" xr:uid="{DE61930A-A446-4402-8A83-5DBDA5E2C0B0}"/>
    <cellStyle name="40% - Cor1 13" xfId="2593" xr:uid="{00000000-0005-0000-0000-0000F0010000}"/>
    <cellStyle name="40% - Cor1 13 2" xfId="4646" xr:uid="{00000000-0005-0000-0000-0000F0010000}"/>
    <cellStyle name="40% - Cor1 13 2 2" xfId="9046" xr:uid="{00000000-0005-0000-0000-0000F0010000}"/>
    <cellStyle name="40% - Cor1 13 2 2 2" xfId="17868" xr:uid="{00000000-0005-0000-0000-0000F0010000}"/>
    <cellStyle name="40% - Cor1 13 2 2 3" xfId="27246" xr:uid="{6575F5D7-6423-45CF-85B5-BF0A3FB23331}"/>
    <cellStyle name="40% - Cor1 13 2 2 4" xfId="41202" xr:uid="{4D1FE57A-3E27-4514-92E4-51B156BEC71D}"/>
    <cellStyle name="40% - Cor1 13 2 3" xfId="13515" xr:uid="{00000000-0005-0000-0000-0000F0010000}"/>
    <cellStyle name="40% - Cor1 13 2 3 2" xfId="30328" xr:uid="{B5AFA9D6-5630-45CD-98A7-546DCABA1DF8}"/>
    <cellStyle name="40% - Cor1 13 2 3 3" xfId="44202" xr:uid="{24CED9C4-6E71-41CF-BF91-3CB0F67BBC93}"/>
    <cellStyle name="40% - Cor1 13 2 4" xfId="32920" xr:uid="{7FADEA8D-CDA7-45EA-AEEA-D19B1D484914}"/>
    <cellStyle name="40% - Cor1 13 2 4 2" xfId="46787" xr:uid="{1CBB28C8-E185-4F6A-8069-C24A124AD8D5}"/>
    <cellStyle name="40% - Cor1 13 2 5" xfId="22988" xr:uid="{4E143C5B-9E62-4135-BB49-AA1ADFADD1DC}"/>
    <cellStyle name="40% - Cor1 13 2 6" xfId="36959" xr:uid="{8498CDF2-DADE-43F9-B4C2-D1B33D0B39CE}"/>
    <cellStyle name="40% - Cor1 13 3" xfId="7157" xr:uid="{00000000-0005-0000-0000-0000F0010000}"/>
    <cellStyle name="40% - Cor1 13 3 2" xfId="15983" xr:uid="{00000000-0005-0000-0000-0000F0010000}"/>
    <cellStyle name="40% - Cor1 13 3 3" xfId="25409" xr:uid="{3FBBEFEC-9D89-439B-9D11-9816F50EE29D}"/>
    <cellStyle name="40% - Cor1 13 3 4" xfId="39361" xr:uid="{BFCD0D91-501B-4849-A735-0BCADF0AD14F}"/>
    <cellStyle name="40% - Cor1 13 4" xfId="11624" xr:uid="{00000000-0005-0000-0000-0000F0010000}"/>
    <cellStyle name="40% - Cor1 13 4 2" xfId="29140" xr:uid="{950AB249-C47C-4B84-9C8B-7888BDAD564C}"/>
    <cellStyle name="40% - Cor1 13 4 3" xfId="43021" xr:uid="{9F8A18E7-12B3-4344-BB97-E99DEB885D82}"/>
    <cellStyle name="40% - Cor1 13 5" xfId="31742" xr:uid="{53131EDA-1693-4572-96D8-D720A282D3EF}"/>
    <cellStyle name="40% - Cor1 13 5 2" xfId="45609" xr:uid="{30D77786-56B8-4B0C-9189-0624E39731AC}"/>
    <cellStyle name="40% - Cor1 13 6" xfId="21090" xr:uid="{7E7784BB-9B57-457F-9379-98CD63F05C2A}"/>
    <cellStyle name="40% - Cor1 13 7" xfId="35124" xr:uid="{E6A1A710-6A34-4C23-AB6C-0C594C4F1D42}"/>
    <cellStyle name="40% - Cor1 14" xfId="2594" xr:uid="{00000000-0005-0000-0000-0000F1010000}"/>
    <cellStyle name="40% - Cor1 14 2" xfId="4647" xr:uid="{00000000-0005-0000-0000-0000F1010000}"/>
    <cellStyle name="40% - Cor1 14 2 2" xfId="9047" xr:uid="{00000000-0005-0000-0000-0000F1010000}"/>
    <cellStyle name="40% - Cor1 14 2 2 2" xfId="17869" xr:uid="{00000000-0005-0000-0000-0000F1010000}"/>
    <cellStyle name="40% - Cor1 14 2 2 3" xfId="27247" xr:uid="{EB3EACCA-B014-40F6-8446-6E00CD99D760}"/>
    <cellStyle name="40% - Cor1 14 2 2 4" xfId="41203" xr:uid="{69B5F522-B3D2-4434-93DA-836BA8BF3801}"/>
    <cellStyle name="40% - Cor1 14 2 3" xfId="13516" xr:uid="{00000000-0005-0000-0000-0000F1010000}"/>
    <cellStyle name="40% - Cor1 14 2 3 2" xfId="30329" xr:uid="{733F742C-2820-4A04-AD1E-DAC272E6F5AB}"/>
    <cellStyle name="40% - Cor1 14 2 3 3" xfId="44203" xr:uid="{E5B8B103-A76E-4236-8DFA-9058539FD874}"/>
    <cellStyle name="40% - Cor1 14 2 4" xfId="32921" xr:uid="{4E955FA2-4F5B-4F00-A995-608E512340D9}"/>
    <cellStyle name="40% - Cor1 14 2 4 2" xfId="46788" xr:uid="{E3693D43-F0B5-42AD-8C65-AB0AC6E9B97E}"/>
    <cellStyle name="40% - Cor1 14 2 5" xfId="22989" xr:uid="{F37B5442-A1C4-4BB4-9DC9-4C746F73C10A}"/>
    <cellStyle name="40% - Cor1 14 2 6" xfId="36960" xr:uid="{6B312BB5-575A-43A3-8D10-697A02AF996B}"/>
    <cellStyle name="40% - Cor1 14 3" xfId="7158" xr:uid="{00000000-0005-0000-0000-0000F1010000}"/>
    <cellStyle name="40% - Cor1 14 3 2" xfId="15984" xr:uid="{00000000-0005-0000-0000-0000F1010000}"/>
    <cellStyle name="40% - Cor1 14 3 3" xfId="25410" xr:uid="{A94CAEBB-2113-4D89-BBD2-5F14186C889F}"/>
    <cellStyle name="40% - Cor1 14 3 4" xfId="39362" xr:uid="{FD4FCCD6-90DC-41F7-A94A-AFB3E763A184}"/>
    <cellStyle name="40% - Cor1 14 4" xfId="11625" xr:uid="{00000000-0005-0000-0000-0000F1010000}"/>
    <cellStyle name="40% - Cor1 14 4 2" xfId="29141" xr:uid="{B00523EF-D8BD-46F8-8FD7-17FF4B0CC116}"/>
    <cellStyle name="40% - Cor1 14 4 3" xfId="43022" xr:uid="{0D5C3E13-78D3-4FA4-B0F4-0A99FCED52C9}"/>
    <cellStyle name="40% - Cor1 14 5" xfId="31743" xr:uid="{E19C7ABF-13FA-4609-8253-5CB39C8F811C}"/>
    <cellStyle name="40% - Cor1 14 5 2" xfId="45610" xr:uid="{4C57D49F-6688-48F7-93D4-D9EB567C16C4}"/>
    <cellStyle name="40% - Cor1 14 6" xfId="21091" xr:uid="{2F8E699B-0EA8-416D-96A0-F19ADD263BD8}"/>
    <cellStyle name="40% - Cor1 14 7" xfId="35125" xr:uid="{70BB777B-733D-45CC-9E23-51A669608C9C}"/>
    <cellStyle name="40% - Cor1 15" xfId="2595" xr:uid="{00000000-0005-0000-0000-0000F2010000}"/>
    <cellStyle name="40% - Cor1 15 2" xfId="4648" xr:uid="{00000000-0005-0000-0000-0000F2010000}"/>
    <cellStyle name="40% - Cor1 15 2 2" xfId="9048" xr:uid="{00000000-0005-0000-0000-0000F2010000}"/>
    <cellStyle name="40% - Cor1 15 2 2 2" xfId="17870" xr:uid="{00000000-0005-0000-0000-0000F2010000}"/>
    <cellStyle name="40% - Cor1 15 2 2 3" xfId="27248" xr:uid="{4569A8D6-74D8-4C65-B54D-2E088B642F9A}"/>
    <cellStyle name="40% - Cor1 15 2 2 4" xfId="41204" xr:uid="{BD577555-E555-4B3B-9076-80EF3DC25D25}"/>
    <cellStyle name="40% - Cor1 15 2 3" xfId="13517" xr:uid="{00000000-0005-0000-0000-0000F2010000}"/>
    <cellStyle name="40% - Cor1 15 2 3 2" xfId="30330" xr:uid="{16CDF4BF-B90B-4B83-91F2-51D754ECEB43}"/>
    <cellStyle name="40% - Cor1 15 2 3 3" xfId="44204" xr:uid="{A56DA506-5EC6-480E-A922-AC08B5D9BCB7}"/>
    <cellStyle name="40% - Cor1 15 2 4" xfId="32922" xr:uid="{33B5D328-8FE0-4ABF-889B-1656407F0EE2}"/>
    <cellStyle name="40% - Cor1 15 2 4 2" xfId="46789" xr:uid="{9BFBDA38-32E6-47CE-91CB-78DC870E6F88}"/>
    <cellStyle name="40% - Cor1 15 2 5" xfId="22990" xr:uid="{B310E360-DC4F-4AFE-819E-C637B7FB9E59}"/>
    <cellStyle name="40% - Cor1 15 2 6" xfId="36961" xr:uid="{BE684EED-3DAC-4B22-9DD1-CEC7DE3510DD}"/>
    <cellStyle name="40% - Cor1 15 3" xfId="7159" xr:uid="{00000000-0005-0000-0000-0000F2010000}"/>
    <cellStyle name="40% - Cor1 15 3 2" xfId="15985" xr:uid="{00000000-0005-0000-0000-0000F2010000}"/>
    <cellStyle name="40% - Cor1 15 3 3" xfId="25411" xr:uid="{250A0697-F156-4DC0-AACC-841EFC7610D7}"/>
    <cellStyle name="40% - Cor1 15 3 4" xfId="39363" xr:uid="{33515D97-72ED-4BDD-939D-661173F1584A}"/>
    <cellStyle name="40% - Cor1 15 4" xfId="11626" xr:uid="{00000000-0005-0000-0000-0000F2010000}"/>
    <cellStyle name="40% - Cor1 15 4 2" xfId="29142" xr:uid="{DAD1F905-024C-4196-BA50-7C6E6E3C2E6A}"/>
    <cellStyle name="40% - Cor1 15 4 3" xfId="43023" xr:uid="{7097FFFF-CE6F-41FF-AD74-6386F9726772}"/>
    <cellStyle name="40% - Cor1 15 5" xfId="31744" xr:uid="{572E1494-8492-45E0-B447-7AA4685536C2}"/>
    <cellStyle name="40% - Cor1 15 5 2" xfId="45611" xr:uid="{6D6EC898-C4C4-4D8B-9ACD-8204B3A6D6C6}"/>
    <cellStyle name="40% - Cor1 15 6" xfId="21092" xr:uid="{862B5272-14BB-41A5-8F80-9CB655960DA9}"/>
    <cellStyle name="40% - Cor1 15 7" xfId="35126" xr:uid="{DE028453-2330-4EC3-9281-C293EA015ECA}"/>
    <cellStyle name="40% - Cor1 16" xfId="2596" xr:uid="{00000000-0005-0000-0000-0000F3010000}"/>
    <cellStyle name="40% - Cor1 16 2" xfId="4649" xr:uid="{00000000-0005-0000-0000-0000F3010000}"/>
    <cellStyle name="40% - Cor1 16 2 2" xfId="9049" xr:uid="{00000000-0005-0000-0000-0000F3010000}"/>
    <cellStyle name="40% - Cor1 16 2 2 2" xfId="17871" xr:uid="{00000000-0005-0000-0000-0000F3010000}"/>
    <cellStyle name="40% - Cor1 16 2 2 3" xfId="27249" xr:uid="{75872331-12BA-4DAB-BC57-557DD4640251}"/>
    <cellStyle name="40% - Cor1 16 2 2 4" xfId="41205" xr:uid="{FC53DE13-F68A-474D-A8B1-37017AE203FC}"/>
    <cellStyle name="40% - Cor1 16 2 3" xfId="13518" xr:uid="{00000000-0005-0000-0000-0000F3010000}"/>
    <cellStyle name="40% - Cor1 16 2 3 2" xfId="30331" xr:uid="{D6FC8F71-66D2-4DEF-BA63-6DFF6E011A41}"/>
    <cellStyle name="40% - Cor1 16 2 3 3" xfId="44205" xr:uid="{BCDB13DB-6D99-4131-A4DA-6DD69839CBDF}"/>
    <cellStyle name="40% - Cor1 16 2 4" xfId="32923" xr:uid="{8D98925F-EBA2-488C-9318-328485614134}"/>
    <cellStyle name="40% - Cor1 16 2 4 2" xfId="46790" xr:uid="{9FDF0181-A129-432B-A08E-4B4DB93993C0}"/>
    <cellStyle name="40% - Cor1 16 2 5" xfId="22991" xr:uid="{79B41DFE-2593-418C-881F-C6C81ED282BB}"/>
    <cellStyle name="40% - Cor1 16 2 6" xfId="36962" xr:uid="{4AC62C25-EA2B-4ABF-BAF2-3B12E1C920F3}"/>
    <cellStyle name="40% - Cor1 16 3" xfId="7160" xr:uid="{00000000-0005-0000-0000-0000F3010000}"/>
    <cellStyle name="40% - Cor1 16 3 2" xfId="15986" xr:uid="{00000000-0005-0000-0000-0000F3010000}"/>
    <cellStyle name="40% - Cor1 16 3 3" xfId="25412" xr:uid="{3F935F87-8A9F-4E89-AE87-8E890883833F}"/>
    <cellStyle name="40% - Cor1 16 3 4" xfId="39364" xr:uid="{DE6ED5F2-02A9-41BD-8B61-01FADE6020CB}"/>
    <cellStyle name="40% - Cor1 16 4" xfId="11627" xr:uid="{00000000-0005-0000-0000-0000F3010000}"/>
    <cellStyle name="40% - Cor1 16 4 2" xfId="29143" xr:uid="{31306CE1-77AE-4F0F-A9B2-D54C41048C5E}"/>
    <cellStyle name="40% - Cor1 16 4 3" xfId="43024" xr:uid="{2BA57A7C-72B5-4977-8AEC-5F5C7BB78574}"/>
    <cellStyle name="40% - Cor1 16 5" xfId="31745" xr:uid="{9C8D6E73-577F-461C-AB61-5E7E2A98818B}"/>
    <cellStyle name="40% - Cor1 16 5 2" xfId="45612" xr:uid="{C2324457-BF92-4218-BC3C-C893C96BAAB0}"/>
    <cellStyle name="40% - Cor1 16 6" xfId="21093" xr:uid="{F0B0C6BB-8686-4D36-B094-717BD8C5DAAF}"/>
    <cellStyle name="40% - Cor1 16 7" xfId="35127" xr:uid="{9E503E51-F022-46F9-A810-9624C0BF6041}"/>
    <cellStyle name="40% - Cor1 17" xfId="2597" xr:uid="{00000000-0005-0000-0000-0000F4010000}"/>
    <cellStyle name="40% - Cor1 17 2" xfId="4650" xr:uid="{00000000-0005-0000-0000-0000F4010000}"/>
    <cellStyle name="40% - Cor1 17 2 2" xfId="9050" xr:uid="{00000000-0005-0000-0000-0000F4010000}"/>
    <cellStyle name="40% - Cor1 17 2 2 2" xfId="17872" xr:uid="{00000000-0005-0000-0000-0000F4010000}"/>
    <cellStyle name="40% - Cor1 17 2 2 3" xfId="27250" xr:uid="{DB2E7812-6555-402F-B658-02B8D06C4471}"/>
    <cellStyle name="40% - Cor1 17 2 2 4" xfId="41206" xr:uid="{4F497B09-AD55-4B83-AE1B-E07D2FDB2982}"/>
    <cellStyle name="40% - Cor1 17 2 3" xfId="13519" xr:uid="{00000000-0005-0000-0000-0000F4010000}"/>
    <cellStyle name="40% - Cor1 17 2 3 2" xfId="30332" xr:uid="{99D5391C-FDD0-4272-8CE8-6EDFF254EE57}"/>
    <cellStyle name="40% - Cor1 17 2 3 3" xfId="44206" xr:uid="{431C0F0C-A3AA-4102-B4E3-144F731481E3}"/>
    <cellStyle name="40% - Cor1 17 2 4" xfId="32924" xr:uid="{9FD6E913-2867-439D-AEA9-CA870587E7B1}"/>
    <cellStyle name="40% - Cor1 17 2 4 2" xfId="46791" xr:uid="{4F359A79-0101-4684-AB83-47E7C6765C7B}"/>
    <cellStyle name="40% - Cor1 17 2 5" xfId="22992" xr:uid="{33FF4A9F-7364-4359-B56A-55B6FBBE13F7}"/>
    <cellStyle name="40% - Cor1 17 2 6" xfId="36963" xr:uid="{93CBDED1-DF42-4C72-AAEE-99CFCEB3BC10}"/>
    <cellStyle name="40% - Cor1 17 3" xfId="7161" xr:uid="{00000000-0005-0000-0000-0000F4010000}"/>
    <cellStyle name="40% - Cor1 17 3 2" xfId="15987" xr:uid="{00000000-0005-0000-0000-0000F4010000}"/>
    <cellStyle name="40% - Cor1 17 3 3" xfId="25413" xr:uid="{3F342C3A-7781-4F41-B56E-85906D08E5FA}"/>
    <cellStyle name="40% - Cor1 17 3 4" xfId="39365" xr:uid="{4921DBB6-5169-40F1-AF2D-792845235781}"/>
    <cellStyle name="40% - Cor1 17 4" xfId="11628" xr:uid="{00000000-0005-0000-0000-0000F4010000}"/>
    <cellStyle name="40% - Cor1 17 4 2" xfId="29144" xr:uid="{A151DD66-74B3-4005-9674-91083851C5DA}"/>
    <cellStyle name="40% - Cor1 17 4 3" xfId="43025" xr:uid="{44C94BC8-4EDA-4056-A787-30BE581EA7ED}"/>
    <cellStyle name="40% - Cor1 17 5" xfId="31746" xr:uid="{AACCA281-EE53-4BD5-A5D8-378A16D67411}"/>
    <cellStyle name="40% - Cor1 17 5 2" xfId="45613" xr:uid="{EFE89171-2448-417A-A8EF-FE20B5A626B2}"/>
    <cellStyle name="40% - Cor1 17 6" xfId="21094" xr:uid="{AE1A370B-A352-4039-B6B7-86741399B040}"/>
    <cellStyle name="40% - Cor1 17 7" xfId="35128" xr:uid="{4CEE28D1-CF8F-44A3-B4EB-FF955FF3EC78}"/>
    <cellStyle name="40% - Cor1 18" xfId="2598" xr:uid="{00000000-0005-0000-0000-0000F5010000}"/>
    <cellStyle name="40% - Cor1 18 2" xfId="4651" xr:uid="{00000000-0005-0000-0000-0000F5010000}"/>
    <cellStyle name="40% - Cor1 18 2 2" xfId="9051" xr:uid="{00000000-0005-0000-0000-0000F5010000}"/>
    <cellStyle name="40% - Cor1 18 2 2 2" xfId="17873" xr:uid="{00000000-0005-0000-0000-0000F5010000}"/>
    <cellStyle name="40% - Cor1 18 2 2 3" xfId="27251" xr:uid="{633138EF-6518-4DD2-A0E9-942A0C4FC1B3}"/>
    <cellStyle name="40% - Cor1 18 2 2 4" xfId="41207" xr:uid="{01080823-6061-405C-9725-2F44B1E6A25D}"/>
    <cellStyle name="40% - Cor1 18 2 3" xfId="13520" xr:uid="{00000000-0005-0000-0000-0000F5010000}"/>
    <cellStyle name="40% - Cor1 18 2 3 2" xfId="30333" xr:uid="{0C8B9937-788A-487C-A2AE-52FBEA390121}"/>
    <cellStyle name="40% - Cor1 18 2 3 3" xfId="44207" xr:uid="{47C00A9D-E7D9-480A-8299-D0CA5EF389DE}"/>
    <cellStyle name="40% - Cor1 18 2 4" xfId="32925" xr:uid="{70E7BFB5-48B9-40BD-A58F-71B0360DF1E9}"/>
    <cellStyle name="40% - Cor1 18 2 4 2" xfId="46792" xr:uid="{CEA152E3-CA1E-4D48-AD75-3DB3542AEE93}"/>
    <cellStyle name="40% - Cor1 18 2 5" xfId="22993" xr:uid="{D8652ADA-36B3-4561-91AF-37A39F45D96D}"/>
    <cellStyle name="40% - Cor1 18 2 6" xfId="36964" xr:uid="{8DF3D1F4-CC72-4B72-A865-AD686FCE567D}"/>
    <cellStyle name="40% - Cor1 18 3" xfId="7162" xr:uid="{00000000-0005-0000-0000-0000F5010000}"/>
    <cellStyle name="40% - Cor1 18 3 2" xfId="15988" xr:uid="{00000000-0005-0000-0000-0000F5010000}"/>
    <cellStyle name="40% - Cor1 18 3 3" xfId="25414" xr:uid="{845297B0-A345-4B1B-A39D-ABE051949997}"/>
    <cellStyle name="40% - Cor1 18 3 4" xfId="39366" xr:uid="{44D1FBC2-B681-4A98-AE62-7D1E2EC62CD6}"/>
    <cellStyle name="40% - Cor1 18 4" xfId="11629" xr:uid="{00000000-0005-0000-0000-0000F5010000}"/>
    <cellStyle name="40% - Cor1 18 4 2" xfId="29145" xr:uid="{F2FF0BC4-03BC-4CD9-A47C-F244365F4F43}"/>
    <cellStyle name="40% - Cor1 18 4 3" xfId="43026" xr:uid="{061D511E-9A25-4504-AE9B-EE235A444E12}"/>
    <cellStyle name="40% - Cor1 18 5" xfId="31747" xr:uid="{C7FDB414-E5F8-42B0-9C73-9CC4580A6E73}"/>
    <cellStyle name="40% - Cor1 18 5 2" xfId="45614" xr:uid="{4E759274-9FBB-4977-922F-27BEAB54352B}"/>
    <cellStyle name="40% - Cor1 18 6" xfId="21095" xr:uid="{A123BE8E-4718-44A8-8E7D-216242EC82E0}"/>
    <cellStyle name="40% - Cor1 18 7" xfId="35129" xr:uid="{DF1A2D33-CDB6-4E65-AFAB-FECF36AF1745}"/>
    <cellStyle name="40% - Cor1 19" xfId="2599" xr:uid="{00000000-0005-0000-0000-0000F6010000}"/>
    <cellStyle name="40% - Cor1 2" xfId="131" xr:uid="{00000000-0005-0000-0000-000058000000}"/>
    <cellStyle name="40% - Cor1 2 10" xfId="33849" xr:uid="{A52029D9-415C-4B39-BF94-BAA6A73C4DA1}"/>
    <cellStyle name="40% - Cor1 2 2" xfId="149" xr:uid="{00000000-0005-0000-0000-000059000000}"/>
    <cellStyle name="40% - Cor1 2 2 2" xfId="2601" xr:uid="{00000000-0005-0000-0000-0000F8010000}"/>
    <cellStyle name="40% - Cor1 2 2 2 2" xfId="4653" xr:uid="{00000000-0005-0000-0000-0000F8010000}"/>
    <cellStyle name="40% - Cor1 2 2 2 2 2" xfId="9053" xr:uid="{00000000-0005-0000-0000-0000F8010000}"/>
    <cellStyle name="40% - Cor1 2 2 2 2 2 2" xfId="17875" xr:uid="{00000000-0005-0000-0000-0000F8010000}"/>
    <cellStyle name="40% - Cor1 2 2 2 2 2 3" xfId="27253" xr:uid="{B477F948-4DEA-44EC-B921-6F2F55347C69}"/>
    <cellStyle name="40% - Cor1 2 2 2 2 2 4" xfId="41209" xr:uid="{BE36D023-84E3-4C7E-9FEB-1E06B2810D53}"/>
    <cellStyle name="40% - Cor1 2 2 2 2 3" xfId="13522" xr:uid="{00000000-0005-0000-0000-0000F8010000}"/>
    <cellStyle name="40% - Cor1 2 2 2 2 4" xfId="22995" xr:uid="{CE45D7FF-CDC7-4DC8-8ADC-D4E7F3FB8DEF}"/>
    <cellStyle name="40% - Cor1 2 2 2 2 5" xfId="36966" xr:uid="{7392556B-FCB5-46A4-A0EC-89ACFFF9F2F4}"/>
    <cellStyle name="40% - Cor1 2 2 2 3" xfId="7164" xr:uid="{00000000-0005-0000-0000-0000F8010000}"/>
    <cellStyle name="40% - Cor1 2 2 2 3 2" xfId="15990" xr:uid="{00000000-0005-0000-0000-0000F8010000}"/>
    <cellStyle name="40% - Cor1 2 2 2 3 3" xfId="25416" xr:uid="{D0752D5F-7E14-4947-A0F4-CCF374328BE3}"/>
    <cellStyle name="40% - Cor1 2 2 2 3 4" xfId="39368" xr:uid="{00AD83E5-041D-45FA-BEE4-98C280CEB63A}"/>
    <cellStyle name="40% - Cor1 2 2 2 4" xfId="11631" xr:uid="{00000000-0005-0000-0000-0000F8010000}"/>
    <cellStyle name="40% - Cor1 2 2 2 4 2" xfId="29147" xr:uid="{393E29A1-0012-40EB-8663-D8B34DCBC5D0}"/>
    <cellStyle name="40% - Cor1 2 2 2 4 3" xfId="43028" xr:uid="{DBB9CE33-05B4-49A0-92A5-26888058954E}"/>
    <cellStyle name="40% - Cor1 2 2 2 5" xfId="31749" xr:uid="{BF0D0140-7CDC-402A-9E19-A8B262E57C57}"/>
    <cellStyle name="40% - Cor1 2 2 2 5 2" xfId="45616" xr:uid="{19550CEB-897A-4761-89BD-01EF02B970E8}"/>
    <cellStyle name="40% - Cor1 2 2 2 6" xfId="21097" xr:uid="{7B978932-CDE2-41BA-8945-14D4EB523FC5}"/>
    <cellStyle name="40% - Cor1 2 2 2 7" xfId="35131" xr:uid="{1C98BCE8-0E15-457C-B402-8E5D72F3B560}"/>
    <cellStyle name="40% - Cor1 2 2 3" xfId="1726" xr:uid="{00000000-0005-0000-0000-000032000000}"/>
    <cellStyle name="40% - Cor1 2 2 3 2" xfId="6528" xr:uid="{00000000-0005-0000-0000-000032000000}"/>
    <cellStyle name="40% - Cor1 2 2 3 2 2" xfId="15359" xr:uid="{00000000-0005-0000-0000-000032000000}"/>
    <cellStyle name="40% - Cor1 2 2 3 2 3" xfId="24794" xr:uid="{F68DED8E-6CFA-42E7-BFCB-E53EF57A6337}"/>
    <cellStyle name="40% - Cor1 2 2 3 2 4" xfId="38748" xr:uid="{72E800E6-EF57-4991-A0FD-9D6D45A19FCC}"/>
    <cellStyle name="40% - Cor1 2 2 3 3" xfId="10973" xr:uid="{00000000-0005-0000-0000-000032000000}"/>
    <cellStyle name="40% - Cor1 2 2 3 3 2" xfId="30335" xr:uid="{C40FF328-7CC6-4593-94FF-0A0AA62B3838}"/>
    <cellStyle name="40% - Cor1 2 2 3 3 3" xfId="44209" xr:uid="{ABF26D21-FC94-490A-B314-8490D78523D2}"/>
    <cellStyle name="40% - Cor1 2 2 3 4" xfId="32927" xr:uid="{10AE4462-2A66-4EEF-BAAB-167468DB9A39}"/>
    <cellStyle name="40% - Cor1 2 2 3 4 2" xfId="46794" xr:uid="{6C400A07-ACA3-4C05-A4C6-E109485AF9C5}"/>
    <cellStyle name="40% - Cor1 2 2 3 5" xfId="20383" xr:uid="{5FAFEF7B-1E0E-4990-AD0D-97112454389C}"/>
    <cellStyle name="40% - Cor1 2 2 3 6" xfId="34512" xr:uid="{9DF86756-29D8-44CE-B2A8-B92ED9EE7DA6}"/>
    <cellStyle name="40% - Cor1 2 2 4" xfId="4012" xr:uid="{00000000-0005-0000-0000-000032000000}"/>
    <cellStyle name="40% - Cor1 2 2 4 2" xfId="8416" xr:uid="{00000000-0005-0000-0000-000032000000}"/>
    <cellStyle name="40% - Cor1 2 2 4 2 2" xfId="17238" xr:uid="{00000000-0005-0000-0000-000032000000}"/>
    <cellStyle name="40% - Cor1 2 2 4 2 3" xfId="26619" xr:uid="{64928B2A-F47C-4216-8B0F-B6C22EA40BFA}"/>
    <cellStyle name="40% - Cor1 2 2 4 2 4" xfId="40573" xr:uid="{B40A3AA2-A5C4-40C2-96C0-F7C361B74022}"/>
    <cellStyle name="40% - Cor1 2 2 4 3" xfId="12887" xr:uid="{00000000-0005-0000-0000-000032000000}"/>
    <cellStyle name="40% - Cor1 2 2 4 4" xfId="22359" xr:uid="{CDEBC9CC-9389-4CEE-9521-41E81FA03C19}"/>
    <cellStyle name="40% - Cor1 2 2 4 5" xfId="36332" xr:uid="{051FF7D7-B338-4151-A870-BB869C96A6DC}"/>
    <cellStyle name="40% - Cor1 2 2 5" xfId="28440" xr:uid="{08024D2C-966F-4015-AB1E-2D9346019FC0}"/>
    <cellStyle name="40% - Cor1 2 2 5 2" xfId="42410" xr:uid="{5EBFE325-1622-4B7B-B789-314D3781DBFA}"/>
    <cellStyle name="40% - Cor1 2 2 6" xfId="31133" xr:uid="{3A2D178F-015C-4640-8EDE-C5227D588272}"/>
    <cellStyle name="40% - Cor1 2 2 6 2" xfId="44982" xr:uid="{703EF92F-1266-4F3C-B2BD-232C2C3E5887}"/>
    <cellStyle name="40% - Cor1 2 3" xfId="2600" xr:uid="{00000000-0005-0000-0000-0000F7010000}"/>
    <cellStyle name="40% - Cor1 2 3 2" xfId="4652" xr:uid="{00000000-0005-0000-0000-0000F7010000}"/>
    <cellStyle name="40% - Cor1 2 3 2 2" xfId="9052" xr:uid="{00000000-0005-0000-0000-0000F7010000}"/>
    <cellStyle name="40% - Cor1 2 3 2 2 2" xfId="17874" xr:uid="{00000000-0005-0000-0000-0000F7010000}"/>
    <cellStyle name="40% - Cor1 2 3 2 2 3" xfId="27252" xr:uid="{1AAAF7AB-DE22-4A6D-BE31-432690C8DDFA}"/>
    <cellStyle name="40% - Cor1 2 3 2 2 4" xfId="41208" xr:uid="{AE1EB4C4-005A-4C90-A871-41F58230C343}"/>
    <cellStyle name="40% - Cor1 2 3 2 3" xfId="13521" xr:uid="{00000000-0005-0000-0000-0000F7010000}"/>
    <cellStyle name="40% - Cor1 2 3 2 4" xfId="22994" xr:uid="{F775716B-4462-4138-9D5A-F6B4A9F4B2CE}"/>
    <cellStyle name="40% - Cor1 2 3 2 5" xfId="36965" xr:uid="{0D2D2817-4ED1-4D7F-BB17-4FB6E18902D2}"/>
    <cellStyle name="40% - Cor1 2 3 3" xfId="7163" xr:uid="{00000000-0005-0000-0000-0000F7010000}"/>
    <cellStyle name="40% - Cor1 2 3 3 2" xfId="15989" xr:uid="{00000000-0005-0000-0000-0000F7010000}"/>
    <cellStyle name="40% - Cor1 2 3 3 3" xfId="25415" xr:uid="{0280498B-1112-44F9-BDFE-B16EE15ECA4B}"/>
    <cellStyle name="40% - Cor1 2 3 3 4" xfId="39367" xr:uid="{2076C328-90B0-463B-8159-EDBCBB5F5E31}"/>
    <cellStyle name="40% - Cor1 2 3 4" xfId="11630" xr:uid="{00000000-0005-0000-0000-0000F7010000}"/>
    <cellStyle name="40% - Cor1 2 3 4 2" xfId="29146" xr:uid="{B27D70DA-45E8-44E8-8788-CE2C60096726}"/>
    <cellStyle name="40% - Cor1 2 3 4 3" xfId="43027" xr:uid="{F838F1B1-8217-406D-9E1D-04542B7EE2B6}"/>
    <cellStyle name="40% - Cor1 2 3 5" xfId="31748" xr:uid="{C7DECB65-75D3-408D-8914-C20571E8E01F}"/>
    <cellStyle name="40% - Cor1 2 3 5 2" xfId="45615" xr:uid="{0F448CCC-17F7-4F76-B751-7756287A6BE3}"/>
    <cellStyle name="40% - Cor1 2 3 6" xfId="21096" xr:uid="{4E58AFC9-8702-44F4-AE35-BE9E7752518A}"/>
    <cellStyle name="40% - Cor1 2 3 7" xfId="35130" xr:uid="{D3E88829-A511-48AB-AA5D-974CA19A78C7}"/>
    <cellStyle name="40% - Cor1 2 4" xfId="1632" xr:uid="{00000000-0005-0000-0000-000031000000}"/>
    <cellStyle name="40% - Cor1 2 4 2" xfId="6450" xr:uid="{00000000-0005-0000-0000-000031000000}"/>
    <cellStyle name="40% - Cor1 2 4 2 2" xfId="15281" xr:uid="{00000000-0005-0000-0000-000031000000}"/>
    <cellStyle name="40% - Cor1 2 4 2 3" xfId="24716" xr:uid="{D63FF088-C29B-4473-8F20-B543F6E54E0E}"/>
    <cellStyle name="40% - Cor1 2 4 2 4" xfId="38670" xr:uid="{D759D581-908A-4572-BC75-E2F88019683C}"/>
    <cellStyle name="40% - Cor1 2 4 3" xfId="10891" xr:uid="{00000000-0005-0000-0000-000031000000}"/>
    <cellStyle name="40% - Cor1 2 4 3 2" xfId="30334" xr:uid="{39EF0121-CDD0-41A1-B68A-906ECDC8EBC8}"/>
    <cellStyle name="40% - Cor1 2 4 3 3" xfId="44208" xr:uid="{43534D2D-8CDC-44E4-A276-040D938A1065}"/>
    <cellStyle name="40% - Cor1 2 4 4" xfId="32926" xr:uid="{B15A96AB-6296-4DBA-9B8E-A9505FE519E2}"/>
    <cellStyle name="40% - Cor1 2 4 4 2" xfId="46793" xr:uid="{B1597999-70F9-4C0E-A3A3-FBC47A3C0C7E}"/>
    <cellStyle name="40% - Cor1 2 4 5" xfId="20305" xr:uid="{80FF538D-4A00-47EA-97F5-48E0EE750F94}"/>
    <cellStyle name="40% - Cor1 2 4 6" xfId="34434" xr:uid="{ED18086F-9BDA-4E8B-A699-44E99898F9BD}"/>
    <cellStyle name="40% - Cor1 2 5" xfId="3931" xr:uid="{00000000-0005-0000-0000-000031000000}"/>
    <cellStyle name="40% - Cor1 2 5 2" xfId="8337" xr:uid="{00000000-0005-0000-0000-000031000000}"/>
    <cellStyle name="40% - Cor1 2 5 2 2" xfId="17159" xr:uid="{00000000-0005-0000-0000-000031000000}"/>
    <cellStyle name="40% - Cor1 2 5 2 3" xfId="26540" xr:uid="{C3E04523-2999-4F10-94FB-C5A88487ED63}"/>
    <cellStyle name="40% - Cor1 2 5 2 4" xfId="40494" xr:uid="{B11780EA-56B3-4D81-8E93-3D460AD6735B}"/>
    <cellStyle name="40% - Cor1 2 5 3" xfId="12808" xr:uid="{00000000-0005-0000-0000-000031000000}"/>
    <cellStyle name="40% - Cor1 2 5 4" xfId="22280" xr:uid="{38B2C6B0-53A7-46D3-875F-FD1925D9166C}"/>
    <cellStyle name="40% - Cor1 2 5 5" xfId="36253" xr:uid="{A4468200-5BD8-4270-B71C-1DC9842BAA12}"/>
    <cellStyle name="40% - Cor1 2 6" xfId="5826" xr:uid="{00000000-0005-0000-0000-000058000000}"/>
    <cellStyle name="40% - Cor1 2 6 2" xfId="14667" xr:uid="{00000000-0005-0000-0000-000058000000}"/>
    <cellStyle name="40% - Cor1 2 6 3" xfId="24140" xr:uid="{3D5D0FFA-9157-4BBC-8999-124ECECE2102}"/>
    <cellStyle name="40% - Cor1 2 6 4" xfId="38094" xr:uid="{DD1FD562-2501-4B86-BFB3-847C4C22291F}"/>
    <cellStyle name="40% - Cor1 2 7" xfId="10205" xr:uid="{00000000-0005-0000-0000-000058000000}"/>
    <cellStyle name="40% - Cor1 2 7 2" xfId="28362" xr:uid="{FE0D2ED6-3A23-4744-A7D2-CE317C497D76}"/>
    <cellStyle name="40% - Cor1 2 7 3" xfId="42332" xr:uid="{073C2473-2E47-4C57-9C22-4D5DAE27810A}"/>
    <cellStyle name="40% - Cor1 2 8" xfId="31055" xr:uid="{0359E96C-A81A-474D-8936-07C0EE563109}"/>
    <cellStyle name="40% - Cor1 2 8 2" xfId="44904" xr:uid="{CAA0F276-025B-456F-B1E9-8E260048827F}"/>
    <cellStyle name="40% - Cor1 2 9" xfId="19674" xr:uid="{ACD59E1B-6CD1-4330-ABAF-AA702293C1E8}"/>
    <cellStyle name="40% - Cor1 20" xfId="2602" xr:uid="{00000000-0005-0000-0000-0000F9010000}"/>
    <cellStyle name="40% - Cor1 20 2" xfId="4654" xr:uid="{00000000-0005-0000-0000-0000F9010000}"/>
    <cellStyle name="40% - Cor1 20 2 2" xfId="9054" xr:uid="{00000000-0005-0000-0000-0000F9010000}"/>
    <cellStyle name="40% - Cor1 20 2 2 2" xfId="17876" xr:uid="{00000000-0005-0000-0000-0000F9010000}"/>
    <cellStyle name="40% - Cor1 20 2 2 3" xfId="27254" xr:uid="{353D9C25-A0AB-44D5-B817-D4D43BA98640}"/>
    <cellStyle name="40% - Cor1 20 2 2 4" xfId="41210" xr:uid="{30086045-51BD-48F4-8EE3-C521A3DDAD25}"/>
    <cellStyle name="40% - Cor1 20 2 3" xfId="13523" xr:uid="{00000000-0005-0000-0000-0000F9010000}"/>
    <cellStyle name="40% - Cor1 20 2 3 2" xfId="30336" xr:uid="{30C1935B-A69D-49C0-9B46-28AE0CD230DB}"/>
    <cellStyle name="40% - Cor1 20 2 3 3" xfId="44210" xr:uid="{F07E0BF0-9E0E-4B11-B173-7A68E7AF4F7F}"/>
    <cellStyle name="40% - Cor1 20 2 4" xfId="32928" xr:uid="{707AEE46-D291-4F5E-A50D-E54A25D6608D}"/>
    <cellStyle name="40% - Cor1 20 2 4 2" xfId="46795" xr:uid="{383C503E-95EF-4A5C-8C54-39FAB0A4B9D5}"/>
    <cellStyle name="40% - Cor1 20 2 5" xfId="22996" xr:uid="{1859B1BA-DBC9-418F-9D84-A7D4957357FD}"/>
    <cellStyle name="40% - Cor1 20 2 6" xfId="36967" xr:uid="{893222AA-A2A4-4AA8-94A7-460A810A935D}"/>
    <cellStyle name="40% - Cor1 20 3" xfId="7165" xr:uid="{00000000-0005-0000-0000-0000F9010000}"/>
    <cellStyle name="40% - Cor1 20 3 2" xfId="15991" xr:uid="{00000000-0005-0000-0000-0000F9010000}"/>
    <cellStyle name="40% - Cor1 20 3 3" xfId="25417" xr:uid="{3AF6C752-539C-4296-8B53-8D5DDC704672}"/>
    <cellStyle name="40% - Cor1 20 3 4" xfId="39369" xr:uid="{30AC8317-6967-464B-B24A-7150F8EBC4ED}"/>
    <cellStyle name="40% - Cor1 20 4" xfId="11632" xr:uid="{00000000-0005-0000-0000-0000F9010000}"/>
    <cellStyle name="40% - Cor1 20 4 2" xfId="29148" xr:uid="{E6B0257C-0E3C-4FA9-A822-1E098B59FDAB}"/>
    <cellStyle name="40% - Cor1 20 4 3" xfId="43029" xr:uid="{7CC9873C-505A-4887-9EAF-7E5D4F99D493}"/>
    <cellStyle name="40% - Cor1 20 5" xfId="31750" xr:uid="{F4D31304-CAD4-4E4E-A840-4BF8EC372301}"/>
    <cellStyle name="40% - Cor1 20 5 2" xfId="45617" xr:uid="{77B16917-83BF-4C3F-958F-423B26B9C882}"/>
    <cellStyle name="40% - Cor1 20 6" xfId="21098" xr:uid="{AD09CBB8-DA3A-4FDD-858E-8323A06E1FED}"/>
    <cellStyle name="40% - Cor1 20 7" xfId="35132" xr:uid="{8B448249-1C27-4E22-9ACC-C811DA59073C}"/>
    <cellStyle name="40% - Cor1 21" xfId="2603" xr:uid="{00000000-0005-0000-0000-0000FA010000}"/>
    <cellStyle name="40% - Cor1 21 2" xfId="4655" xr:uid="{00000000-0005-0000-0000-0000FA010000}"/>
    <cellStyle name="40% - Cor1 21 2 2" xfId="9055" xr:uid="{00000000-0005-0000-0000-0000FA010000}"/>
    <cellStyle name="40% - Cor1 21 2 2 2" xfId="17877" xr:uid="{00000000-0005-0000-0000-0000FA010000}"/>
    <cellStyle name="40% - Cor1 21 2 2 3" xfId="27255" xr:uid="{41B14774-A462-4054-B3ED-231CD08CED97}"/>
    <cellStyle name="40% - Cor1 21 2 2 4" xfId="41211" xr:uid="{F0E67537-067A-4ABD-A6A2-BAD44A33AC41}"/>
    <cellStyle name="40% - Cor1 21 2 3" xfId="13524" xr:uid="{00000000-0005-0000-0000-0000FA010000}"/>
    <cellStyle name="40% - Cor1 21 2 3 2" xfId="30337" xr:uid="{A7C79E4C-EC28-40BC-A66D-AFC14709E3F4}"/>
    <cellStyle name="40% - Cor1 21 2 3 3" xfId="44211" xr:uid="{B44F3F80-8293-4CEA-8869-9A90F7857217}"/>
    <cellStyle name="40% - Cor1 21 2 4" xfId="32929" xr:uid="{79E753A4-E1E4-44B8-89BD-AC02BC485362}"/>
    <cellStyle name="40% - Cor1 21 2 4 2" xfId="46796" xr:uid="{33DE78C9-C148-4A7F-ADCA-2D3600A3C817}"/>
    <cellStyle name="40% - Cor1 21 2 5" xfId="22997" xr:uid="{AE5A5605-8380-474A-BA21-9AC05EB54F21}"/>
    <cellStyle name="40% - Cor1 21 2 6" xfId="36968" xr:uid="{F9B8B5AC-C3A5-43E1-9492-EB667D74CAF7}"/>
    <cellStyle name="40% - Cor1 21 3" xfId="7166" xr:uid="{00000000-0005-0000-0000-0000FA010000}"/>
    <cellStyle name="40% - Cor1 21 3 2" xfId="15992" xr:uid="{00000000-0005-0000-0000-0000FA010000}"/>
    <cellStyle name="40% - Cor1 21 3 3" xfId="25418" xr:uid="{A2347ED4-5EC2-46D7-A421-BF8D74B17F98}"/>
    <cellStyle name="40% - Cor1 21 3 4" xfId="39370" xr:uid="{3949F0A5-580A-4D5C-A8BD-ECC302222AC0}"/>
    <cellStyle name="40% - Cor1 21 4" xfId="11633" xr:uid="{00000000-0005-0000-0000-0000FA010000}"/>
    <cellStyle name="40% - Cor1 21 4 2" xfId="29149" xr:uid="{EA0E4D7B-14E2-417B-A561-D31901FB8C29}"/>
    <cellStyle name="40% - Cor1 21 4 3" xfId="43030" xr:uid="{6ECE2ED1-C1BD-4568-A573-AC6555CA440E}"/>
    <cellStyle name="40% - Cor1 21 5" xfId="31751" xr:uid="{DB661A4E-A3D5-4F2D-86F4-E490411DF7E9}"/>
    <cellStyle name="40% - Cor1 21 5 2" xfId="45618" xr:uid="{6484BEDC-ADFD-49BA-8E16-891E13E3CB32}"/>
    <cellStyle name="40% - Cor1 21 6" xfId="21099" xr:uid="{A941B343-0D89-4363-B170-58BD350E32C2}"/>
    <cellStyle name="40% - Cor1 21 7" xfId="35133" xr:uid="{DB017F4F-11F8-4ABD-9A1E-4130C0093A28}"/>
    <cellStyle name="40% - Cor1 22" xfId="2604" xr:uid="{00000000-0005-0000-0000-0000FB010000}"/>
    <cellStyle name="40% - Cor1 22 2" xfId="4656" xr:uid="{00000000-0005-0000-0000-0000FB010000}"/>
    <cellStyle name="40% - Cor1 22 2 2" xfId="9056" xr:uid="{00000000-0005-0000-0000-0000FB010000}"/>
    <cellStyle name="40% - Cor1 22 2 2 2" xfId="17878" xr:uid="{00000000-0005-0000-0000-0000FB010000}"/>
    <cellStyle name="40% - Cor1 22 2 2 3" xfId="27256" xr:uid="{8D66A7CA-43B8-4560-B2E2-0FC93E923B74}"/>
    <cellStyle name="40% - Cor1 22 2 2 4" xfId="41212" xr:uid="{43DFD5BD-F32D-4041-A812-D205AC1D665B}"/>
    <cellStyle name="40% - Cor1 22 2 3" xfId="13525" xr:uid="{00000000-0005-0000-0000-0000FB010000}"/>
    <cellStyle name="40% - Cor1 22 2 3 2" xfId="30338" xr:uid="{1FEB348C-8047-4B92-B195-CD749B2BB311}"/>
    <cellStyle name="40% - Cor1 22 2 3 3" xfId="44212" xr:uid="{9AC33A59-0E8E-49E0-BCA1-48FF55B86378}"/>
    <cellStyle name="40% - Cor1 22 2 4" xfId="32930" xr:uid="{048BD1ED-E8E2-49F1-8BD7-3505922FE9F0}"/>
    <cellStyle name="40% - Cor1 22 2 4 2" xfId="46797" xr:uid="{67F896BA-BBB5-49E3-B7F4-3CB0F135A011}"/>
    <cellStyle name="40% - Cor1 22 2 5" xfId="22998" xr:uid="{31C21291-81B0-4329-9D4D-D2FEE49DC01B}"/>
    <cellStyle name="40% - Cor1 22 2 6" xfId="36969" xr:uid="{79219734-9A17-45E7-973E-DB6213085806}"/>
    <cellStyle name="40% - Cor1 22 3" xfId="7167" xr:uid="{00000000-0005-0000-0000-0000FB010000}"/>
    <cellStyle name="40% - Cor1 22 3 2" xfId="15993" xr:uid="{00000000-0005-0000-0000-0000FB010000}"/>
    <cellStyle name="40% - Cor1 22 3 3" xfId="25419" xr:uid="{C206F341-3288-4194-BF98-1D821AAC1B5C}"/>
    <cellStyle name="40% - Cor1 22 3 4" xfId="39371" xr:uid="{15ED1094-02F5-4039-8A15-5B642DDF3681}"/>
    <cellStyle name="40% - Cor1 22 4" xfId="11634" xr:uid="{00000000-0005-0000-0000-0000FB010000}"/>
    <cellStyle name="40% - Cor1 22 4 2" xfId="29150" xr:uid="{853AC7DC-EF82-48EC-A749-ED943EB3F859}"/>
    <cellStyle name="40% - Cor1 22 4 3" xfId="43031" xr:uid="{FB3D2C3C-5440-4F83-A67D-8833A25ECB0C}"/>
    <cellStyle name="40% - Cor1 22 5" xfId="31752" xr:uid="{8729160B-7F59-4C44-88F9-2D9C2BD38A33}"/>
    <cellStyle name="40% - Cor1 22 5 2" xfId="45619" xr:uid="{A682B1D2-EEA2-4D32-8A90-79E9F203BE2A}"/>
    <cellStyle name="40% - Cor1 22 6" xfId="21100" xr:uid="{131A784C-4E7B-4A08-BB12-4B4E71C38E39}"/>
    <cellStyle name="40% - Cor1 22 7" xfId="35134" xr:uid="{6B5152DC-7907-4F31-909B-FC9853F10843}"/>
    <cellStyle name="40% - Cor1 23" xfId="2605" xr:uid="{00000000-0005-0000-0000-0000FC010000}"/>
    <cellStyle name="40% - Cor1 23 2" xfId="4657" xr:uid="{00000000-0005-0000-0000-0000FC010000}"/>
    <cellStyle name="40% - Cor1 23 2 2" xfId="9057" xr:uid="{00000000-0005-0000-0000-0000FC010000}"/>
    <cellStyle name="40% - Cor1 23 2 2 2" xfId="17879" xr:uid="{00000000-0005-0000-0000-0000FC010000}"/>
    <cellStyle name="40% - Cor1 23 2 2 3" xfId="27257" xr:uid="{4E87BE60-2FF6-4393-B8CD-464859123E13}"/>
    <cellStyle name="40% - Cor1 23 2 2 4" xfId="41213" xr:uid="{C553385F-60A4-48F8-BAE2-FE210DCF6AC5}"/>
    <cellStyle name="40% - Cor1 23 2 3" xfId="13526" xr:uid="{00000000-0005-0000-0000-0000FC010000}"/>
    <cellStyle name="40% - Cor1 23 2 3 2" xfId="30339" xr:uid="{5F83EA69-6919-418F-A50D-E47D0618802D}"/>
    <cellStyle name="40% - Cor1 23 2 3 3" xfId="44213" xr:uid="{1377CE45-9BB9-460A-8103-B98932FB2C9C}"/>
    <cellStyle name="40% - Cor1 23 2 4" xfId="32931" xr:uid="{4EFC07C9-78C6-4846-8BA2-12C1202AC0FB}"/>
    <cellStyle name="40% - Cor1 23 2 4 2" xfId="46798" xr:uid="{0C5A1390-A521-44F3-9CD4-1C52119E2675}"/>
    <cellStyle name="40% - Cor1 23 2 5" xfId="22999" xr:uid="{AE0ADF4C-69CA-48C2-A796-2AFD59332D65}"/>
    <cellStyle name="40% - Cor1 23 2 6" xfId="36970" xr:uid="{FF64324F-1B98-4B4D-BBF5-BE1582356ED9}"/>
    <cellStyle name="40% - Cor1 23 3" xfId="7168" xr:uid="{00000000-0005-0000-0000-0000FC010000}"/>
    <cellStyle name="40% - Cor1 23 3 2" xfId="15994" xr:uid="{00000000-0005-0000-0000-0000FC010000}"/>
    <cellStyle name="40% - Cor1 23 3 3" xfId="25420" xr:uid="{42CF61AB-1BC4-4B16-B873-B269C048778C}"/>
    <cellStyle name="40% - Cor1 23 3 4" xfId="39372" xr:uid="{4D268648-879D-4CEF-8EB6-730C0B970774}"/>
    <cellStyle name="40% - Cor1 23 4" xfId="11635" xr:uid="{00000000-0005-0000-0000-0000FC010000}"/>
    <cellStyle name="40% - Cor1 23 4 2" xfId="29151" xr:uid="{2C2C6C68-6F16-415F-BCD4-3ED28A74A931}"/>
    <cellStyle name="40% - Cor1 23 4 3" xfId="43032" xr:uid="{C816BA83-0E1C-4C36-9F94-AA04F1346319}"/>
    <cellStyle name="40% - Cor1 23 5" xfId="31753" xr:uid="{A740EFDD-B9BF-498D-BCE0-21FBFAD791C5}"/>
    <cellStyle name="40% - Cor1 23 5 2" xfId="45620" xr:uid="{AD5FD31B-46D1-4DE8-9E39-F60E04BBAA0A}"/>
    <cellStyle name="40% - Cor1 23 6" xfId="21101" xr:uid="{7AB84B5E-631D-4021-8FA4-BDE7131DFB59}"/>
    <cellStyle name="40% - Cor1 23 7" xfId="35135" xr:uid="{EC03F95E-3CF2-49BC-BA2C-ED41EDFFB002}"/>
    <cellStyle name="40% - Cor1 24" xfId="2606" xr:uid="{00000000-0005-0000-0000-0000FD010000}"/>
    <cellStyle name="40% - Cor1 24 2" xfId="4658" xr:uid="{00000000-0005-0000-0000-0000FD010000}"/>
    <cellStyle name="40% - Cor1 24 2 2" xfId="9058" xr:uid="{00000000-0005-0000-0000-0000FD010000}"/>
    <cellStyle name="40% - Cor1 24 2 2 2" xfId="17880" xr:uid="{00000000-0005-0000-0000-0000FD010000}"/>
    <cellStyle name="40% - Cor1 24 2 2 3" xfId="27258" xr:uid="{33AE9A69-745F-4960-BE08-1C72009F675D}"/>
    <cellStyle name="40% - Cor1 24 2 2 4" xfId="41214" xr:uid="{F9B2F05E-E396-4B09-929B-DB965AA13384}"/>
    <cellStyle name="40% - Cor1 24 2 3" xfId="13527" xr:uid="{00000000-0005-0000-0000-0000FD010000}"/>
    <cellStyle name="40% - Cor1 24 2 3 2" xfId="30340" xr:uid="{27CE5A16-E5D1-4F34-823F-9CE9047E1503}"/>
    <cellStyle name="40% - Cor1 24 2 3 3" xfId="44214" xr:uid="{3BCF0C7D-7C6A-4C47-BFB3-315AA5B4B942}"/>
    <cellStyle name="40% - Cor1 24 2 4" xfId="32932" xr:uid="{B6EB3695-F326-4E80-BDC7-597BA8A4C39B}"/>
    <cellStyle name="40% - Cor1 24 2 4 2" xfId="46799" xr:uid="{44794DCB-1DC2-4871-BBAB-2B10778A0323}"/>
    <cellStyle name="40% - Cor1 24 2 5" xfId="23000" xr:uid="{1A586C41-F93F-4093-9D89-BFE367F173B6}"/>
    <cellStyle name="40% - Cor1 24 2 6" xfId="36971" xr:uid="{BF9A0A0B-62D0-4E08-9385-16F21E07D026}"/>
    <cellStyle name="40% - Cor1 24 3" xfId="7169" xr:uid="{00000000-0005-0000-0000-0000FD010000}"/>
    <cellStyle name="40% - Cor1 24 3 2" xfId="15995" xr:uid="{00000000-0005-0000-0000-0000FD010000}"/>
    <cellStyle name="40% - Cor1 24 3 3" xfId="25421" xr:uid="{AEC98344-2AC3-4FB8-B6F1-3618D7FBCD6D}"/>
    <cellStyle name="40% - Cor1 24 3 4" xfId="39373" xr:uid="{0305994A-47CF-4A61-BA39-1339D030E19C}"/>
    <cellStyle name="40% - Cor1 24 4" xfId="11636" xr:uid="{00000000-0005-0000-0000-0000FD010000}"/>
    <cellStyle name="40% - Cor1 24 4 2" xfId="29152" xr:uid="{068ADDA5-B7B3-4CE4-9ACF-6F994E88B6C2}"/>
    <cellStyle name="40% - Cor1 24 4 3" xfId="43033" xr:uid="{3EB7D4AC-CA87-4478-B7EA-1594B63858A9}"/>
    <cellStyle name="40% - Cor1 24 5" xfId="31754" xr:uid="{20C646AD-0807-46E5-904C-D7321C66885E}"/>
    <cellStyle name="40% - Cor1 24 5 2" xfId="45621" xr:uid="{4993D0CC-B55E-42F1-B987-BE0F4FBFA3EC}"/>
    <cellStyle name="40% - Cor1 24 6" xfId="21102" xr:uid="{DCCDB5E4-65BD-4ACE-97C4-E4BCD2634068}"/>
    <cellStyle name="40% - Cor1 24 7" xfId="35136" xr:uid="{D074AFA9-91CC-4136-A25B-1F07E0533E18}"/>
    <cellStyle name="40% - Cor1 25" xfId="2607" xr:uid="{00000000-0005-0000-0000-0000FE010000}"/>
    <cellStyle name="40% - Cor1 25 2" xfId="4659" xr:uid="{00000000-0005-0000-0000-0000FE010000}"/>
    <cellStyle name="40% - Cor1 25 2 2" xfId="9059" xr:uid="{00000000-0005-0000-0000-0000FE010000}"/>
    <cellStyle name="40% - Cor1 25 2 2 2" xfId="17881" xr:uid="{00000000-0005-0000-0000-0000FE010000}"/>
    <cellStyle name="40% - Cor1 25 2 2 3" xfId="27259" xr:uid="{D5D233E7-5F7E-41A6-98A2-BEFC9680AFF7}"/>
    <cellStyle name="40% - Cor1 25 2 2 4" xfId="41215" xr:uid="{98D497AE-F6D9-4462-B391-18FA475FC497}"/>
    <cellStyle name="40% - Cor1 25 2 3" xfId="13528" xr:uid="{00000000-0005-0000-0000-0000FE010000}"/>
    <cellStyle name="40% - Cor1 25 2 3 2" xfId="30341" xr:uid="{37D6B585-99C7-4575-A7EF-E9823DC6A68D}"/>
    <cellStyle name="40% - Cor1 25 2 3 3" xfId="44215" xr:uid="{69E6389D-DEFD-4B40-8572-DB27EB0AA159}"/>
    <cellStyle name="40% - Cor1 25 2 4" xfId="32933" xr:uid="{6D7BA255-877B-45A2-A13D-FFA28799DAD8}"/>
    <cellStyle name="40% - Cor1 25 2 4 2" xfId="46800" xr:uid="{0BADEB39-1738-4CCB-94AA-0B361B79BDC4}"/>
    <cellStyle name="40% - Cor1 25 2 5" xfId="23001" xr:uid="{811B2C47-4A1B-43C4-B6CF-669566C1264C}"/>
    <cellStyle name="40% - Cor1 25 2 6" xfId="36972" xr:uid="{4668C068-B001-471B-9F86-2B814424D18B}"/>
    <cellStyle name="40% - Cor1 25 3" xfId="7170" xr:uid="{00000000-0005-0000-0000-0000FE010000}"/>
    <cellStyle name="40% - Cor1 25 3 2" xfId="15996" xr:uid="{00000000-0005-0000-0000-0000FE010000}"/>
    <cellStyle name="40% - Cor1 25 3 3" xfId="25422" xr:uid="{CAAAFB52-C381-4390-BBFF-BDE52E39F110}"/>
    <cellStyle name="40% - Cor1 25 3 4" xfId="39374" xr:uid="{D33ED5A8-226B-49C1-820B-D882D9FC2B31}"/>
    <cellStyle name="40% - Cor1 25 4" xfId="11637" xr:uid="{00000000-0005-0000-0000-0000FE010000}"/>
    <cellStyle name="40% - Cor1 25 4 2" xfId="29153" xr:uid="{C1A58F36-9660-4809-820D-5A67D5E84A4B}"/>
    <cellStyle name="40% - Cor1 25 4 3" xfId="43034" xr:uid="{2957FBB8-F7CF-4BA6-B437-C3F69DE8A095}"/>
    <cellStyle name="40% - Cor1 25 5" xfId="31755" xr:uid="{407F1519-A319-4BA3-8E73-FF5E31EBE93D}"/>
    <cellStyle name="40% - Cor1 25 5 2" xfId="45622" xr:uid="{560DD87A-B3F7-4D43-9188-845FFE5B5065}"/>
    <cellStyle name="40% - Cor1 25 6" xfId="21103" xr:uid="{E5714FD7-546C-418D-A6E3-861572D54805}"/>
    <cellStyle name="40% - Cor1 25 7" xfId="35137" xr:uid="{F66080C7-8E5E-45A1-B6BF-5BF045D32932}"/>
    <cellStyle name="40% - Cor1 26" xfId="2608" xr:uid="{00000000-0005-0000-0000-0000FF010000}"/>
    <cellStyle name="40% - Cor1 26 2" xfId="4660" xr:uid="{00000000-0005-0000-0000-0000FF010000}"/>
    <cellStyle name="40% - Cor1 26 2 2" xfId="9060" xr:uid="{00000000-0005-0000-0000-0000FF010000}"/>
    <cellStyle name="40% - Cor1 26 2 2 2" xfId="17882" xr:uid="{00000000-0005-0000-0000-0000FF010000}"/>
    <cellStyle name="40% - Cor1 26 2 2 3" xfId="27260" xr:uid="{5FA14541-9AC8-474B-990F-4779A151A128}"/>
    <cellStyle name="40% - Cor1 26 2 2 4" xfId="41216" xr:uid="{672097C4-DCB9-4D2A-BAEA-6CB446584585}"/>
    <cellStyle name="40% - Cor1 26 2 3" xfId="13529" xr:uid="{00000000-0005-0000-0000-0000FF010000}"/>
    <cellStyle name="40% - Cor1 26 2 3 2" xfId="30342" xr:uid="{F8092DCA-F032-4581-8ECA-F58D4E9A43BC}"/>
    <cellStyle name="40% - Cor1 26 2 3 3" xfId="44216" xr:uid="{FD4BF352-5BA8-4E26-8F3B-D484CD1853B7}"/>
    <cellStyle name="40% - Cor1 26 2 4" xfId="32934" xr:uid="{6FBEA57A-2727-4F1B-8CF9-F5D03EA6D721}"/>
    <cellStyle name="40% - Cor1 26 2 4 2" xfId="46801" xr:uid="{F9CE2DE5-C3E2-439F-AE28-83AE109CD96A}"/>
    <cellStyle name="40% - Cor1 26 2 5" xfId="23002" xr:uid="{E285D022-CA66-4FEB-AB73-EAFB4CB49A3D}"/>
    <cellStyle name="40% - Cor1 26 2 6" xfId="36973" xr:uid="{BBFEA1AA-DAB8-477D-B3D1-98CCD13CFE38}"/>
    <cellStyle name="40% - Cor1 26 3" xfId="7171" xr:uid="{00000000-0005-0000-0000-0000FF010000}"/>
    <cellStyle name="40% - Cor1 26 3 2" xfId="15997" xr:uid="{00000000-0005-0000-0000-0000FF010000}"/>
    <cellStyle name="40% - Cor1 26 3 3" xfId="25423" xr:uid="{1EBAA2FB-AD7F-4476-90DA-0D74334855CC}"/>
    <cellStyle name="40% - Cor1 26 3 4" xfId="39375" xr:uid="{E763C566-59BA-43C2-9E9F-B763E7D5EF05}"/>
    <cellStyle name="40% - Cor1 26 4" xfId="11638" xr:uid="{00000000-0005-0000-0000-0000FF010000}"/>
    <cellStyle name="40% - Cor1 26 4 2" xfId="29154" xr:uid="{1BDA5AD5-0ED1-41BF-A702-3BB579B858E3}"/>
    <cellStyle name="40% - Cor1 26 4 3" xfId="43035" xr:uid="{79B4C02D-A91E-4462-B446-548C403EAD89}"/>
    <cellStyle name="40% - Cor1 26 5" xfId="31756" xr:uid="{2B0832C6-8883-4898-8913-199FC89E9452}"/>
    <cellStyle name="40% - Cor1 26 5 2" xfId="45623" xr:uid="{EEF8340D-C01E-4515-885D-7891FF438EB1}"/>
    <cellStyle name="40% - Cor1 26 6" xfId="21104" xr:uid="{DF5055B1-E154-4598-B659-6C6C8AC70A82}"/>
    <cellStyle name="40% - Cor1 26 7" xfId="35138" xr:uid="{0C2C44D5-FED3-4AFB-A57D-9C71F563AEE0}"/>
    <cellStyle name="40% - Cor1 27" xfId="2609" xr:uid="{00000000-0005-0000-0000-000000020000}"/>
    <cellStyle name="40% - Cor1 27 2" xfId="4661" xr:uid="{00000000-0005-0000-0000-000000020000}"/>
    <cellStyle name="40% - Cor1 27 2 2" xfId="9061" xr:uid="{00000000-0005-0000-0000-000000020000}"/>
    <cellStyle name="40% - Cor1 27 2 2 2" xfId="17883" xr:uid="{00000000-0005-0000-0000-000000020000}"/>
    <cellStyle name="40% - Cor1 27 2 2 3" xfId="27261" xr:uid="{958B4AAE-4169-4764-A052-C3C3D0420EFE}"/>
    <cellStyle name="40% - Cor1 27 2 2 4" xfId="41217" xr:uid="{B9554616-CE69-4E98-96C8-62E28AF6A311}"/>
    <cellStyle name="40% - Cor1 27 2 3" xfId="13530" xr:uid="{00000000-0005-0000-0000-000000020000}"/>
    <cellStyle name="40% - Cor1 27 2 3 2" xfId="30343" xr:uid="{7CA2F6D4-8BBB-4F84-8C93-722371E5B637}"/>
    <cellStyle name="40% - Cor1 27 2 3 3" xfId="44217" xr:uid="{51E5D90B-832A-4EE5-9722-156584FE6130}"/>
    <cellStyle name="40% - Cor1 27 2 4" xfId="32935" xr:uid="{3D979B86-6430-4BCE-A734-9028FF5443DC}"/>
    <cellStyle name="40% - Cor1 27 2 4 2" xfId="46802" xr:uid="{2360B35B-9542-4155-BBF6-8978E4472254}"/>
    <cellStyle name="40% - Cor1 27 2 5" xfId="23003" xr:uid="{35349A8E-9267-4322-9CB4-A0D20D502874}"/>
    <cellStyle name="40% - Cor1 27 2 6" xfId="36974" xr:uid="{242D0E65-FBBF-437E-8887-970E71258F64}"/>
    <cellStyle name="40% - Cor1 27 3" xfId="7172" xr:uid="{00000000-0005-0000-0000-000000020000}"/>
    <cellStyle name="40% - Cor1 27 3 2" xfId="15998" xr:uid="{00000000-0005-0000-0000-000000020000}"/>
    <cellStyle name="40% - Cor1 27 3 3" xfId="25424" xr:uid="{11F534C0-1CFD-4296-9A9A-0E3E549DC800}"/>
    <cellStyle name="40% - Cor1 27 3 4" xfId="39376" xr:uid="{446A2854-5E02-4E13-A646-F869674384C6}"/>
    <cellStyle name="40% - Cor1 27 4" xfId="11639" xr:uid="{00000000-0005-0000-0000-000000020000}"/>
    <cellStyle name="40% - Cor1 27 4 2" xfId="29155" xr:uid="{EF9FD901-4599-496A-84FA-DB8D47CDB3E6}"/>
    <cellStyle name="40% - Cor1 27 4 3" xfId="43036" xr:uid="{8A5F2A39-3A7B-44C2-8245-74129745EC04}"/>
    <cellStyle name="40% - Cor1 27 5" xfId="31757" xr:uid="{7A08EAAF-747B-4228-A747-DEDD09D4E796}"/>
    <cellStyle name="40% - Cor1 27 5 2" xfId="45624" xr:uid="{25A9C755-6FF5-46C4-8829-9764F90CFEE9}"/>
    <cellStyle name="40% - Cor1 27 6" xfId="21105" xr:uid="{DBB2A8DD-5C51-47A1-ADED-F482A65C3D0F}"/>
    <cellStyle name="40% - Cor1 27 7" xfId="35139" xr:uid="{56FCFAB1-55A1-4F73-9330-444872DAC917}"/>
    <cellStyle name="40% - Cor1 28" xfId="2610" xr:uid="{00000000-0005-0000-0000-000001020000}"/>
    <cellStyle name="40% - Cor1 28 2" xfId="4662" xr:uid="{00000000-0005-0000-0000-000001020000}"/>
    <cellStyle name="40% - Cor1 28 2 2" xfId="9062" xr:uid="{00000000-0005-0000-0000-000001020000}"/>
    <cellStyle name="40% - Cor1 28 2 2 2" xfId="17884" xr:uid="{00000000-0005-0000-0000-000001020000}"/>
    <cellStyle name="40% - Cor1 28 2 2 3" xfId="27262" xr:uid="{FB14A441-9D3D-4C70-B772-AFA862FCE604}"/>
    <cellStyle name="40% - Cor1 28 2 2 4" xfId="41218" xr:uid="{72DABE9C-BF37-4F17-BF41-55832018F313}"/>
    <cellStyle name="40% - Cor1 28 2 3" xfId="13531" xr:uid="{00000000-0005-0000-0000-000001020000}"/>
    <cellStyle name="40% - Cor1 28 2 3 2" xfId="30344" xr:uid="{EA075DCE-A46D-46DD-AD99-FBB6DD6470AA}"/>
    <cellStyle name="40% - Cor1 28 2 3 3" xfId="44218" xr:uid="{73132005-704F-42AD-BE33-02D82CA99B2B}"/>
    <cellStyle name="40% - Cor1 28 2 4" xfId="32936" xr:uid="{EBEBA4C3-E3D9-40B4-B319-E156A1E9A649}"/>
    <cellStyle name="40% - Cor1 28 2 4 2" xfId="46803" xr:uid="{4AB765DD-252B-40E1-96CF-ACE8BC7C3845}"/>
    <cellStyle name="40% - Cor1 28 2 5" xfId="23004" xr:uid="{D51A23F4-2621-4CE2-B7F1-5795276F90F3}"/>
    <cellStyle name="40% - Cor1 28 2 6" xfId="36975" xr:uid="{531A2A5B-8153-4B15-9D82-440BB995B73C}"/>
    <cellStyle name="40% - Cor1 28 3" xfId="7173" xr:uid="{00000000-0005-0000-0000-000001020000}"/>
    <cellStyle name="40% - Cor1 28 3 2" xfId="15999" xr:uid="{00000000-0005-0000-0000-000001020000}"/>
    <cellStyle name="40% - Cor1 28 3 3" xfId="25425" xr:uid="{D61AEFF1-31D3-47EB-A57E-09E85D8C50A6}"/>
    <cellStyle name="40% - Cor1 28 3 4" xfId="39377" xr:uid="{1280EF04-ECB1-41A0-A986-0E390D4A60C0}"/>
    <cellStyle name="40% - Cor1 28 4" xfId="11640" xr:uid="{00000000-0005-0000-0000-000001020000}"/>
    <cellStyle name="40% - Cor1 28 4 2" xfId="29156" xr:uid="{840F6A76-2FFD-456B-9C07-6A20ABF942C8}"/>
    <cellStyle name="40% - Cor1 28 4 3" xfId="43037" xr:uid="{AAACEBD7-5554-4D59-AE5B-1FABE9660666}"/>
    <cellStyle name="40% - Cor1 28 5" xfId="31758" xr:uid="{755B1A07-ED50-4833-BFC5-143FCC76A78A}"/>
    <cellStyle name="40% - Cor1 28 5 2" xfId="45625" xr:uid="{4D22FC47-8BA8-4777-B8B0-1A5EFFE63E86}"/>
    <cellStyle name="40% - Cor1 28 6" xfId="21106" xr:uid="{594BDBE2-B834-4630-A4D0-6DB31D873F88}"/>
    <cellStyle name="40% - Cor1 28 7" xfId="35140" xr:uid="{CA59A0D4-E431-49BD-8ED7-7C1AA62A6B03}"/>
    <cellStyle name="40% - Cor1 29" xfId="2611" xr:uid="{00000000-0005-0000-0000-000002020000}"/>
    <cellStyle name="40% - Cor1 29 2" xfId="4663" xr:uid="{00000000-0005-0000-0000-000002020000}"/>
    <cellStyle name="40% - Cor1 29 2 2" xfId="9063" xr:uid="{00000000-0005-0000-0000-000002020000}"/>
    <cellStyle name="40% - Cor1 29 2 2 2" xfId="17885" xr:uid="{00000000-0005-0000-0000-000002020000}"/>
    <cellStyle name="40% - Cor1 29 2 2 3" xfId="27263" xr:uid="{D077CE09-9B7F-41D7-AC53-576441000A4B}"/>
    <cellStyle name="40% - Cor1 29 2 2 4" xfId="41219" xr:uid="{688CAA36-5246-4B41-8227-BEE7D39CDF53}"/>
    <cellStyle name="40% - Cor1 29 2 3" xfId="13532" xr:uid="{00000000-0005-0000-0000-000002020000}"/>
    <cellStyle name="40% - Cor1 29 2 3 2" xfId="30345" xr:uid="{F92B5342-3579-4BE8-B99E-5E28CEBE39A6}"/>
    <cellStyle name="40% - Cor1 29 2 3 3" xfId="44219" xr:uid="{242E8770-CBC0-4DD6-8F32-78ED9B0BA6C8}"/>
    <cellStyle name="40% - Cor1 29 2 4" xfId="32937" xr:uid="{B94FAA85-18B9-4B3B-9D2A-2EDEF2A50661}"/>
    <cellStyle name="40% - Cor1 29 2 4 2" xfId="46804" xr:uid="{395FCA8C-0904-4B51-86A2-96CD691FD64D}"/>
    <cellStyle name="40% - Cor1 29 2 5" xfId="23005" xr:uid="{B04E06A1-D324-4D12-92BC-945A1472E235}"/>
    <cellStyle name="40% - Cor1 29 2 6" xfId="36976" xr:uid="{3B0E3BF2-55B6-4C2B-A52B-CB4210B7487C}"/>
    <cellStyle name="40% - Cor1 29 3" xfId="7174" xr:uid="{00000000-0005-0000-0000-000002020000}"/>
    <cellStyle name="40% - Cor1 29 3 2" xfId="16000" xr:uid="{00000000-0005-0000-0000-000002020000}"/>
    <cellStyle name="40% - Cor1 29 3 3" xfId="25426" xr:uid="{6F902989-0105-4EAA-AA00-E773B875E1AA}"/>
    <cellStyle name="40% - Cor1 29 3 4" xfId="39378" xr:uid="{DCBEE5B8-443B-4EBE-8EF7-F01FEDB17C7E}"/>
    <cellStyle name="40% - Cor1 29 4" xfId="11641" xr:uid="{00000000-0005-0000-0000-000002020000}"/>
    <cellStyle name="40% - Cor1 29 4 2" xfId="29157" xr:uid="{DC138D82-7207-4B9B-B645-763FE5E5AFE2}"/>
    <cellStyle name="40% - Cor1 29 4 3" xfId="43038" xr:uid="{BE6DACB5-7A89-444E-A5C3-08FB56E00E0E}"/>
    <cellStyle name="40% - Cor1 29 5" xfId="31759" xr:uid="{5DBFD85A-32D6-450E-B7E8-3E79C042CE22}"/>
    <cellStyle name="40% - Cor1 29 5 2" xfId="45626" xr:uid="{CB2F3C3F-7D8C-4340-9E2B-E6DA9D96CEA9}"/>
    <cellStyle name="40% - Cor1 29 6" xfId="21107" xr:uid="{4D795206-65F7-4179-9D6F-E903F1C12484}"/>
    <cellStyle name="40% - Cor1 29 7" xfId="35141" xr:uid="{B71F919B-01FA-45F6-B60E-28E7E66A880C}"/>
    <cellStyle name="40% - Cor1 3" xfId="285" xr:uid="{00000000-0005-0000-0000-00005A000000}"/>
    <cellStyle name="40% - Cor1 3 2" xfId="353" xr:uid="{00000000-0005-0000-0000-00005B000000}"/>
    <cellStyle name="40% - Cor1 3 2 2" xfId="2613" xr:uid="{00000000-0005-0000-0000-000004020000}"/>
    <cellStyle name="40% - Cor1 3 2 2 2" xfId="7176" xr:uid="{00000000-0005-0000-0000-000004020000}"/>
    <cellStyle name="40% - Cor1 3 2 2 2 2" xfId="16002" xr:uid="{00000000-0005-0000-0000-000004020000}"/>
    <cellStyle name="40% - Cor1 3 2 2 2 3" xfId="25428" xr:uid="{886012D2-1784-4054-BBE8-FB69377614C5}"/>
    <cellStyle name="40% - Cor1 3 2 2 2 4" xfId="39380" xr:uid="{77E6FEE7-81CA-491C-B109-F146171345EB}"/>
    <cellStyle name="40% - Cor1 3 2 2 3" xfId="11643" xr:uid="{00000000-0005-0000-0000-000004020000}"/>
    <cellStyle name="40% - Cor1 3 2 2 3 2" xfId="30347" xr:uid="{5FDC33E0-01AC-476F-B630-D89315FA10B0}"/>
    <cellStyle name="40% - Cor1 3 2 2 3 3" xfId="44221" xr:uid="{F937C836-FF68-4820-B490-F5711CCA10BE}"/>
    <cellStyle name="40% - Cor1 3 2 2 4" xfId="32939" xr:uid="{4E0DBE58-F757-4726-8F23-F2F4AA6B942D}"/>
    <cellStyle name="40% - Cor1 3 2 2 4 2" xfId="46806" xr:uid="{8A1D11E3-92B4-4C8B-BE14-3D6A4343C6D4}"/>
    <cellStyle name="40% - Cor1 3 2 2 5" xfId="21109" xr:uid="{1508B7D0-198F-404D-BD8F-7849B91C43F7}"/>
    <cellStyle name="40% - Cor1 3 2 2 6" xfId="35143" xr:uid="{92F116CA-02B2-4D08-9925-EE04C6FE15F8}"/>
    <cellStyle name="40% - Cor1 3 2 3" xfId="4665" xr:uid="{00000000-0005-0000-0000-000004020000}"/>
    <cellStyle name="40% - Cor1 3 2 3 2" xfId="9065" xr:uid="{00000000-0005-0000-0000-000004020000}"/>
    <cellStyle name="40% - Cor1 3 2 3 2 2" xfId="17887" xr:uid="{00000000-0005-0000-0000-000004020000}"/>
    <cellStyle name="40% - Cor1 3 2 3 2 3" xfId="27265" xr:uid="{67443378-2797-416B-ACBC-4849E60C9413}"/>
    <cellStyle name="40% - Cor1 3 2 3 2 4" xfId="41221" xr:uid="{C5B2E2CF-BF37-4C98-9FFE-EB49C3E212C2}"/>
    <cellStyle name="40% - Cor1 3 2 3 3" xfId="13534" xr:uid="{00000000-0005-0000-0000-000004020000}"/>
    <cellStyle name="40% - Cor1 3 2 3 4" xfId="23007" xr:uid="{0E789EC4-6A04-458B-9937-34A5CACFE93C}"/>
    <cellStyle name="40% - Cor1 3 2 3 5" xfId="36978" xr:uid="{5B5F72BA-6295-405E-A3AD-B0FD53ADB881}"/>
    <cellStyle name="40% - Cor1 3 2 4" xfId="29159" xr:uid="{9252092B-1C4B-4543-B2C3-4612FEB445DA}"/>
    <cellStyle name="40% - Cor1 3 2 4 2" xfId="43040" xr:uid="{9B6029FC-231F-44C1-B273-6CE12D7AEDA0}"/>
    <cellStyle name="40% - Cor1 3 2 5" xfId="31761" xr:uid="{1A64788F-B5F2-4F4C-A333-345402298A88}"/>
    <cellStyle name="40% - Cor1 3 2 5 2" xfId="45628" xr:uid="{B13AB8FB-9161-4804-8A34-638A386B9FC3}"/>
    <cellStyle name="40% - Cor1 3 3" xfId="2612" xr:uid="{00000000-0005-0000-0000-000003020000}"/>
    <cellStyle name="40% - Cor1 3 3 2" xfId="4664" xr:uid="{00000000-0005-0000-0000-000003020000}"/>
    <cellStyle name="40% - Cor1 3 3 2 2" xfId="9064" xr:uid="{00000000-0005-0000-0000-000003020000}"/>
    <cellStyle name="40% - Cor1 3 3 2 2 2" xfId="17886" xr:uid="{00000000-0005-0000-0000-000003020000}"/>
    <cellStyle name="40% - Cor1 3 3 2 2 3" xfId="27264" xr:uid="{37CE049D-4795-495F-9A10-2AC1B2A683EC}"/>
    <cellStyle name="40% - Cor1 3 3 2 2 4" xfId="41220" xr:uid="{45B26E85-1621-4651-8935-5E70B3C264D8}"/>
    <cellStyle name="40% - Cor1 3 3 2 3" xfId="13533" xr:uid="{00000000-0005-0000-0000-000003020000}"/>
    <cellStyle name="40% - Cor1 3 3 2 4" xfId="23006" xr:uid="{9BD18BA0-260A-446E-9948-9507BE909424}"/>
    <cellStyle name="40% - Cor1 3 3 2 5" xfId="36977" xr:uid="{3052CDE7-D917-49EE-83D5-705D0976E8E7}"/>
    <cellStyle name="40% - Cor1 3 3 3" xfId="7175" xr:uid="{00000000-0005-0000-0000-000003020000}"/>
    <cellStyle name="40% - Cor1 3 3 3 2" xfId="16001" xr:uid="{00000000-0005-0000-0000-000003020000}"/>
    <cellStyle name="40% - Cor1 3 3 3 3" xfId="25427" xr:uid="{B74C8EC9-2842-4E89-9FB8-0833CAC6E8E5}"/>
    <cellStyle name="40% - Cor1 3 3 3 4" xfId="39379" xr:uid="{6AB68758-C5BA-4915-8AFC-091FD43B1AD8}"/>
    <cellStyle name="40% - Cor1 3 3 4" xfId="11642" xr:uid="{00000000-0005-0000-0000-000003020000}"/>
    <cellStyle name="40% - Cor1 3 3 4 2" xfId="29158" xr:uid="{A35F2194-6CB4-4ACA-B953-FE113668BC26}"/>
    <cellStyle name="40% - Cor1 3 3 4 3" xfId="43039" xr:uid="{C87DF4B3-1B81-4088-BECA-78C21E7A70F2}"/>
    <cellStyle name="40% - Cor1 3 3 5" xfId="31760" xr:uid="{E8137070-C0E1-4DFA-A7A9-C392C6711D1E}"/>
    <cellStyle name="40% - Cor1 3 3 5 2" xfId="45627" xr:uid="{207DA0C4-70F1-427D-BD38-CD81C295407B}"/>
    <cellStyle name="40% - Cor1 3 3 6" xfId="21108" xr:uid="{0590822E-5D38-43DC-AA57-CF29FB5AB4D1}"/>
    <cellStyle name="40% - Cor1 3 3 7" xfId="35142" xr:uid="{91FF02F8-22F3-4E69-A915-F3D31B60464E}"/>
    <cellStyle name="40% - Cor1 3 4" xfId="1698" xr:uid="{00000000-0005-0000-0000-000033000000}"/>
    <cellStyle name="40% - Cor1 3 4 2" xfId="6500" xr:uid="{00000000-0005-0000-0000-000033000000}"/>
    <cellStyle name="40% - Cor1 3 4 2 2" xfId="15331" xr:uid="{00000000-0005-0000-0000-000033000000}"/>
    <cellStyle name="40% - Cor1 3 4 2 3" xfId="24766" xr:uid="{73EF8F5C-E054-47F3-AEF0-07CB1C4D447B}"/>
    <cellStyle name="40% - Cor1 3 4 2 4" xfId="38720" xr:uid="{B844A661-2B7B-40A5-BF55-9C42924661C5}"/>
    <cellStyle name="40% - Cor1 3 4 3" xfId="10945" xr:uid="{00000000-0005-0000-0000-000033000000}"/>
    <cellStyle name="40% - Cor1 3 4 3 2" xfId="30346" xr:uid="{258F6B74-E09A-42D6-B4D1-CCC487F1662C}"/>
    <cellStyle name="40% - Cor1 3 4 3 3" xfId="44220" xr:uid="{9108750B-843E-44C5-AC21-55EFFEFDC78C}"/>
    <cellStyle name="40% - Cor1 3 4 4" xfId="32938" xr:uid="{80F8D2D8-ECF8-463C-AFD0-5512D511F101}"/>
    <cellStyle name="40% - Cor1 3 4 4 2" xfId="46805" xr:uid="{39CBA536-C433-4D21-8AE5-BA3A0BB7D338}"/>
    <cellStyle name="40% - Cor1 3 4 5" xfId="20355" xr:uid="{E046DD7E-88A1-4001-BF8D-B092E7E470A0}"/>
    <cellStyle name="40% - Cor1 3 4 6" xfId="34484" xr:uid="{894F3657-2F07-43D3-A524-26AE296BB9A8}"/>
    <cellStyle name="40% - Cor1 3 5" xfId="3984" xr:uid="{00000000-0005-0000-0000-000033000000}"/>
    <cellStyle name="40% - Cor1 3 5 2" xfId="8388" xr:uid="{00000000-0005-0000-0000-000033000000}"/>
    <cellStyle name="40% - Cor1 3 5 2 2" xfId="17210" xr:uid="{00000000-0005-0000-0000-000033000000}"/>
    <cellStyle name="40% - Cor1 3 5 2 3" xfId="26591" xr:uid="{97F11553-896B-4085-B878-0E57917CF201}"/>
    <cellStyle name="40% - Cor1 3 5 2 4" xfId="40545" xr:uid="{B3791341-B772-492C-94E5-8394D5A7C292}"/>
    <cellStyle name="40% - Cor1 3 5 3" xfId="12859" xr:uid="{00000000-0005-0000-0000-000033000000}"/>
    <cellStyle name="40% - Cor1 3 5 4" xfId="22331" xr:uid="{B2CE7422-9417-43B3-B730-C84476C0431A}"/>
    <cellStyle name="40% - Cor1 3 5 5" xfId="36304" xr:uid="{CF1C8B4F-8877-4655-B0C4-E6005BB63922}"/>
    <cellStyle name="40% - Cor1 3 6" xfId="28412" xr:uid="{6D396B60-4D8C-4E1E-8310-E826615CC387}"/>
    <cellStyle name="40% - Cor1 3 6 2" xfId="42382" xr:uid="{4CF46FB9-CC7A-49D8-A327-C9611D6C59B4}"/>
    <cellStyle name="40% - Cor1 3 7" xfId="31105" xr:uid="{B85FBE22-B54C-450D-8C88-66ADA694B505}"/>
    <cellStyle name="40% - Cor1 3 7 2" xfId="44954" xr:uid="{C819B1AF-846A-4F42-9752-ACDC90710BC2}"/>
    <cellStyle name="40% - Cor1 30" xfId="2614" xr:uid="{00000000-0005-0000-0000-000005020000}"/>
    <cellStyle name="40% - Cor1 30 2" xfId="4666" xr:uid="{00000000-0005-0000-0000-000005020000}"/>
    <cellStyle name="40% - Cor1 30 2 2" xfId="9066" xr:uid="{00000000-0005-0000-0000-000005020000}"/>
    <cellStyle name="40% - Cor1 30 2 2 2" xfId="17888" xr:uid="{00000000-0005-0000-0000-000005020000}"/>
    <cellStyle name="40% - Cor1 30 2 2 3" xfId="27266" xr:uid="{EAF482B9-A7AC-4E48-A7C1-99EB0FBF718C}"/>
    <cellStyle name="40% - Cor1 30 2 2 4" xfId="41222" xr:uid="{5EE7649A-F0E3-47D9-BAEE-C103195A2AC4}"/>
    <cellStyle name="40% - Cor1 30 2 3" xfId="13535" xr:uid="{00000000-0005-0000-0000-000005020000}"/>
    <cellStyle name="40% - Cor1 30 2 3 2" xfId="30348" xr:uid="{AC5E20EA-B9FB-423E-97D2-B49DA1F1DD6D}"/>
    <cellStyle name="40% - Cor1 30 2 3 3" xfId="44222" xr:uid="{43682331-ADE8-4DA0-A196-73EC96D9D2B3}"/>
    <cellStyle name="40% - Cor1 30 2 4" xfId="32940" xr:uid="{9B733076-42BA-4634-B8C4-E1124FBDFC1D}"/>
    <cellStyle name="40% - Cor1 30 2 4 2" xfId="46807" xr:uid="{A2C900E9-4C5A-4360-A938-0D6178EF4E1B}"/>
    <cellStyle name="40% - Cor1 30 2 5" xfId="23008" xr:uid="{4B561B00-9C7D-4E4B-A08F-338C460E290D}"/>
    <cellStyle name="40% - Cor1 30 2 6" xfId="36979" xr:uid="{6E918075-044F-4CA1-89A2-AAAE56248D08}"/>
    <cellStyle name="40% - Cor1 30 3" xfId="7177" xr:uid="{00000000-0005-0000-0000-000005020000}"/>
    <cellStyle name="40% - Cor1 30 3 2" xfId="16003" xr:uid="{00000000-0005-0000-0000-000005020000}"/>
    <cellStyle name="40% - Cor1 30 3 3" xfId="25429" xr:uid="{A53F79ED-A478-47EE-93CB-FE8BC8EDF850}"/>
    <cellStyle name="40% - Cor1 30 3 4" xfId="39381" xr:uid="{EF2DDD96-7A34-438A-B658-017BB0F3A9DF}"/>
    <cellStyle name="40% - Cor1 30 4" xfId="11644" xr:uid="{00000000-0005-0000-0000-000005020000}"/>
    <cellStyle name="40% - Cor1 30 4 2" xfId="29160" xr:uid="{9F81C3C1-87B1-4F59-9B3F-E1C9AF7644EB}"/>
    <cellStyle name="40% - Cor1 30 4 3" xfId="43041" xr:uid="{EE6F8A7A-1727-4A6F-B55B-204EF4BAC250}"/>
    <cellStyle name="40% - Cor1 30 5" xfId="31762" xr:uid="{FBFEA491-FCA6-4646-847A-913549B89ACE}"/>
    <cellStyle name="40% - Cor1 30 5 2" xfId="45629" xr:uid="{5FCE47AA-E120-4B5E-9994-C9BDC8E4A57A}"/>
    <cellStyle name="40% - Cor1 30 6" xfId="21110" xr:uid="{39B9F038-B870-46A6-ADFA-AE8A46D91115}"/>
    <cellStyle name="40% - Cor1 30 7" xfId="35144" xr:uid="{DD70C39D-1529-43D3-AB8F-9D1BD4F66D60}"/>
    <cellStyle name="40% - Cor1 31" xfId="2615" xr:uid="{00000000-0005-0000-0000-000006020000}"/>
    <cellStyle name="40% - Cor1 31 2" xfId="4667" xr:uid="{00000000-0005-0000-0000-000006020000}"/>
    <cellStyle name="40% - Cor1 31 2 2" xfId="9067" xr:uid="{00000000-0005-0000-0000-000006020000}"/>
    <cellStyle name="40% - Cor1 31 2 2 2" xfId="17889" xr:uid="{00000000-0005-0000-0000-000006020000}"/>
    <cellStyle name="40% - Cor1 31 2 2 3" xfId="27267" xr:uid="{6B68F196-7014-4DCB-8632-8C549134A630}"/>
    <cellStyle name="40% - Cor1 31 2 2 4" xfId="41223" xr:uid="{4354306E-180B-4C3F-A209-901F00E08566}"/>
    <cellStyle name="40% - Cor1 31 2 3" xfId="13536" xr:uid="{00000000-0005-0000-0000-000006020000}"/>
    <cellStyle name="40% - Cor1 31 2 3 2" xfId="30349" xr:uid="{B5FEC411-8DA1-486B-AAB4-E39EB34E4519}"/>
    <cellStyle name="40% - Cor1 31 2 3 3" xfId="44223" xr:uid="{55B7E1A4-C094-4CFA-91A7-CF43F00FAB52}"/>
    <cellStyle name="40% - Cor1 31 2 4" xfId="32941" xr:uid="{F1633277-57DC-4F70-AB81-6BB25C0A48E8}"/>
    <cellStyle name="40% - Cor1 31 2 4 2" xfId="46808" xr:uid="{4BD5DADD-AEC9-4209-8287-EFC958FB90D1}"/>
    <cellStyle name="40% - Cor1 31 2 5" xfId="23009" xr:uid="{FFCC9CE8-5A1E-4E6B-8875-76071FA9E98F}"/>
    <cellStyle name="40% - Cor1 31 2 6" xfId="36980" xr:uid="{B15FC267-A870-4D3D-9614-FAE70501D9C6}"/>
    <cellStyle name="40% - Cor1 31 3" xfId="7178" xr:uid="{00000000-0005-0000-0000-000006020000}"/>
    <cellStyle name="40% - Cor1 31 3 2" xfId="16004" xr:uid="{00000000-0005-0000-0000-000006020000}"/>
    <cellStyle name="40% - Cor1 31 3 3" xfId="25430" xr:uid="{5B96F7E9-1528-4999-9A1B-AAA9EF962FF4}"/>
    <cellStyle name="40% - Cor1 31 3 4" xfId="39382" xr:uid="{8F1FAAE4-0EAB-4B9F-8C73-6DC1CC859FFB}"/>
    <cellStyle name="40% - Cor1 31 4" xfId="11645" xr:uid="{00000000-0005-0000-0000-000006020000}"/>
    <cellStyle name="40% - Cor1 31 4 2" xfId="29161" xr:uid="{331BDC64-F15F-4404-9A19-03094B7EE380}"/>
    <cellStyle name="40% - Cor1 31 4 3" xfId="43042" xr:uid="{8D2DCEB5-E62B-4C32-9191-416AFAE8A28D}"/>
    <cellStyle name="40% - Cor1 31 5" xfId="31763" xr:uid="{69264ED3-7094-4015-85AA-3D1E21CA6E56}"/>
    <cellStyle name="40% - Cor1 31 5 2" xfId="45630" xr:uid="{31ED3CE0-9570-4F97-A3FC-2BBD1114C6E4}"/>
    <cellStyle name="40% - Cor1 31 6" xfId="21111" xr:uid="{D10C49F5-8BF1-478D-A4AE-815BF778C5D6}"/>
    <cellStyle name="40% - Cor1 31 7" xfId="35145" xr:uid="{DEC22AC1-D0C7-449F-96AD-E7B9BF267E15}"/>
    <cellStyle name="40% - Cor1 32" xfId="2616" xr:uid="{00000000-0005-0000-0000-000007020000}"/>
    <cellStyle name="40% - Cor1 32 2" xfId="4668" xr:uid="{00000000-0005-0000-0000-000007020000}"/>
    <cellStyle name="40% - Cor1 32 2 2" xfId="9068" xr:uid="{00000000-0005-0000-0000-000007020000}"/>
    <cellStyle name="40% - Cor1 32 2 2 2" xfId="17890" xr:uid="{00000000-0005-0000-0000-000007020000}"/>
    <cellStyle name="40% - Cor1 32 2 2 3" xfId="27268" xr:uid="{3193F181-8AFF-40A1-90F9-61704E29AC6E}"/>
    <cellStyle name="40% - Cor1 32 2 2 4" xfId="41224" xr:uid="{973F25A6-602F-4918-8285-0E748F214892}"/>
    <cellStyle name="40% - Cor1 32 2 3" xfId="13537" xr:uid="{00000000-0005-0000-0000-000007020000}"/>
    <cellStyle name="40% - Cor1 32 2 3 2" xfId="30350" xr:uid="{8D1671ED-A02C-47E2-A5B1-81C8F9452A70}"/>
    <cellStyle name="40% - Cor1 32 2 3 3" xfId="44224" xr:uid="{2B2D7B00-0404-49F9-B4AA-994478FB2B73}"/>
    <cellStyle name="40% - Cor1 32 2 4" xfId="32942" xr:uid="{5D3CB9E4-D066-4561-A844-02C34F99F13D}"/>
    <cellStyle name="40% - Cor1 32 2 4 2" xfId="46809" xr:uid="{4EF9A615-A6D5-4DAC-8E32-CBD9C449EAD2}"/>
    <cellStyle name="40% - Cor1 32 2 5" xfId="23010" xr:uid="{36DFB1CA-CFDF-4A33-85DD-93184335C20E}"/>
    <cellStyle name="40% - Cor1 32 2 6" xfId="36981" xr:uid="{621A4C9A-E5E4-433D-A0CC-BE52A5885372}"/>
    <cellStyle name="40% - Cor1 32 3" xfId="7179" xr:uid="{00000000-0005-0000-0000-000007020000}"/>
    <cellStyle name="40% - Cor1 32 3 2" xfId="16005" xr:uid="{00000000-0005-0000-0000-000007020000}"/>
    <cellStyle name="40% - Cor1 32 3 3" xfId="25431" xr:uid="{ABC806EB-61B3-4BB5-BF3F-1F8E5D3D729C}"/>
    <cellStyle name="40% - Cor1 32 3 4" xfId="39383" xr:uid="{9B3E5621-39AD-4841-9664-4EE256BFC60D}"/>
    <cellStyle name="40% - Cor1 32 4" xfId="11646" xr:uid="{00000000-0005-0000-0000-000007020000}"/>
    <cellStyle name="40% - Cor1 32 4 2" xfId="29162" xr:uid="{F852BADE-113B-4E87-9711-6E0A5FBAA6EB}"/>
    <cellStyle name="40% - Cor1 32 4 3" xfId="43043" xr:uid="{1A509B88-C411-451A-8614-E2F25796013B}"/>
    <cellStyle name="40% - Cor1 32 5" xfId="31764" xr:uid="{A76DE61A-0C33-4C2D-A3D2-93C8103C3C62}"/>
    <cellStyle name="40% - Cor1 32 5 2" xfId="45631" xr:uid="{86582924-7E3A-41BB-82A9-5B3EB5024433}"/>
    <cellStyle name="40% - Cor1 32 6" xfId="21112" xr:uid="{6B42CF9A-BD80-482D-A0C0-000A91674E9E}"/>
    <cellStyle name="40% - Cor1 32 7" xfId="35146" xr:uid="{A1A59B82-6C41-4FA4-80E0-018CF21CDF7A}"/>
    <cellStyle name="40% - Cor1 33" xfId="2617" xr:uid="{00000000-0005-0000-0000-000008020000}"/>
    <cellStyle name="40% - Cor1 33 2" xfId="4669" xr:uid="{00000000-0005-0000-0000-000008020000}"/>
    <cellStyle name="40% - Cor1 33 2 2" xfId="9069" xr:uid="{00000000-0005-0000-0000-000008020000}"/>
    <cellStyle name="40% - Cor1 33 2 2 2" xfId="17891" xr:uid="{00000000-0005-0000-0000-000008020000}"/>
    <cellStyle name="40% - Cor1 33 2 2 3" xfId="27269" xr:uid="{80F6E80D-9C2F-4A7D-BE40-18090178F34A}"/>
    <cellStyle name="40% - Cor1 33 2 2 4" xfId="41225" xr:uid="{3D76483D-1BC4-4302-8D39-A59D4831C571}"/>
    <cellStyle name="40% - Cor1 33 2 3" xfId="13538" xr:uid="{00000000-0005-0000-0000-000008020000}"/>
    <cellStyle name="40% - Cor1 33 2 3 2" xfId="30351" xr:uid="{1614D5BF-3789-4A84-8FFE-DE0912AA6127}"/>
    <cellStyle name="40% - Cor1 33 2 3 3" xfId="44225" xr:uid="{F331BBF8-A193-4E26-A624-2ED8C307A1C4}"/>
    <cellStyle name="40% - Cor1 33 2 4" xfId="32943" xr:uid="{A0D267C4-4F6E-4B2B-80B8-FA1A3360399D}"/>
    <cellStyle name="40% - Cor1 33 2 4 2" xfId="46810" xr:uid="{5E8CBFCE-433D-4857-8B69-8217FC8207CA}"/>
    <cellStyle name="40% - Cor1 33 2 5" xfId="23011" xr:uid="{B4170991-08D8-471A-84F1-BF366B13CC73}"/>
    <cellStyle name="40% - Cor1 33 2 6" xfId="36982" xr:uid="{D6682240-6DE2-463C-968C-3DDECB67AD3C}"/>
    <cellStyle name="40% - Cor1 33 3" xfId="7180" xr:uid="{00000000-0005-0000-0000-000008020000}"/>
    <cellStyle name="40% - Cor1 33 3 2" xfId="16006" xr:uid="{00000000-0005-0000-0000-000008020000}"/>
    <cellStyle name="40% - Cor1 33 3 3" xfId="25432" xr:uid="{EF12135F-3D1C-4662-9C72-C478C5BD97ED}"/>
    <cellStyle name="40% - Cor1 33 3 4" xfId="39384" xr:uid="{AA9D97A1-DB09-41D1-93F7-B743628EC3B0}"/>
    <cellStyle name="40% - Cor1 33 4" xfId="11647" xr:uid="{00000000-0005-0000-0000-000008020000}"/>
    <cellStyle name="40% - Cor1 33 4 2" xfId="29163" xr:uid="{3C9CE889-BA1E-4E27-B042-3EB581938454}"/>
    <cellStyle name="40% - Cor1 33 4 3" xfId="43044" xr:uid="{9BE2C9CF-1693-4AFF-AB11-DB6A297EF0D2}"/>
    <cellStyle name="40% - Cor1 33 5" xfId="31765" xr:uid="{B394E56C-05CA-4BA9-B8D0-F26F0C949030}"/>
    <cellStyle name="40% - Cor1 33 5 2" xfId="45632" xr:uid="{98ADA157-6454-4032-BC74-36CF4218A095}"/>
    <cellStyle name="40% - Cor1 33 6" xfId="21113" xr:uid="{BF2474CA-DBFD-49AC-B05B-EB0BB22DE292}"/>
    <cellStyle name="40% - Cor1 33 7" xfId="35147" xr:uid="{EDBE0A97-171B-48FD-8D2F-473847A8F0CB}"/>
    <cellStyle name="40% - Cor1 34" xfId="2618" xr:uid="{00000000-0005-0000-0000-000009020000}"/>
    <cellStyle name="40% - Cor1 34 2" xfId="4670" xr:uid="{00000000-0005-0000-0000-000009020000}"/>
    <cellStyle name="40% - Cor1 34 2 2" xfId="9070" xr:uid="{00000000-0005-0000-0000-000009020000}"/>
    <cellStyle name="40% - Cor1 34 2 2 2" xfId="17892" xr:uid="{00000000-0005-0000-0000-000009020000}"/>
    <cellStyle name="40% - Cor1 34 2 2 3" xfId="27270" xr:uid="{07F32A41-5569-4AEC-BFB6-3A6B6617C99B}"/>
    <cellStyle name="40% - Cor1 34 2 2 4" xfId="41226" xr:uid="{F245FE52-FFD3-4DC6-93FA-F4445EA78136}"/>
    <cellStyle name="40% - Cor1 34 2 3" xfId="13539" xr:uid="{00000000-0005-0000-0000-000009020000}"/>
    <cellStyle name="40% - Cor1 34 2 3 2" xfId="30352" xr:uid="{D8C17747-3543-4BF4-985B-BC4C93C6DDEB}"/>
    <cellStyle name="40% - Cor1 34 2 3 3" xfId="44226" xr:uid="{8C22FEB9-72EA-4022-B0E4-8D97B00212AB}"/>
    <cellStyle name="40% - Cor1 34 2 4" xfId="32944" xr:uid="{CCF5E237-81A9-4602-BBBD-FB17321DF697}"/>
    <cellStyle name="40% - Cor1 34 2 4 2" xfId="46811" xr:uid="{C38E1C56-4814-4C2C-AEFF-8DCCCE4799C0}"/>
    <cellStyle name="40% - Cor1 34 2 5" xfId="23012" xr:uid="{49AA7B7A-1F59-485C-AEA8-0E66923F62E6}"/>
    <cellStyle name="40% - Cor1 34 2 6" xfId="36983" xr:uid="{75195736-0401-402C-A7B2-0CD98F24B1A2}"/>
    <cellStyle name="40% - Cor1 34 3" xfId="7181" xr:uid="{00000000-0005-0000-0000-000009020000}"/>
    <cellStyle name="40% - Cor1 34 3 2" xfId="16007" xr:uid="{00000000-0005-0000-0000-000009020000}"/>
    <cellStyle name="40% - Cor1 34 3 3" xfId="25433" xr:uid="{F07F1672-CA71-4DEA-87C8-3B55ECEC112A}"/>
    <cellStyle name="40% - Cor1 34 3 4" xfId="39385" xr:uid="{083CE869-CD96-4E99-928E-F955D1F7FFE7}"/>
    <cellStyle name="40% - Cor1 34 4" xfId="11648" xr:uid="{00000000-0005-0000-0000-000009020000}"/>
    <cellStyle name="40% - Cor1 34 4 2" xfId="29164" xr:uid="{B4D572A3-EF75-4605-9724-899505371CE9}"/>
    <cellStyle name="40% - Cor1 34 4 3" xfId="43045" xr:uid="{7B1D6DD2-1CF3-4034-BA1D-B63A08394F76}"/>
    <cellStyle name="40% - Cor1 34 5" xfId="31766" xr:uid="{C1B5FFC4-1B1F-47AF-B49B-DA3211299381}"/>
    <cellStyle name="40% - Cor1 34 5 2" xfId="45633" xr:uid="{BA6D8FE4-EE23-43D3-B9C8-B3BB200A8EA7}"/>
    <cellStyle name="40% - Cor1 34 6" xfId="21114" xr:uid="{37DEE4CC-08D3-485A-8816-CB8AC706A2B6}"/>
    <cellStyle name="40% - Cor1 34 7" xfId="35148" xr:uid="{00D83A97-465E-4D35-A73A-049059209FA9}"/>
    <cellStyle name="40% - Cor1 35" xfId="2619" xr:uid="{00000000-0005-0000-0000-00000A020000}"/>
    <cellStyle name="40% - Cor1 35 2" xfId="4671" xr:uid="{00000000-0005-0000-0000-00000A020000}"/>
    <cellStyle name="40% - Cor1 35 2 2" xfId="9071" xr:uid="{00000000-0005-0000-0000-00000A020000}"/>
    <cellStyle name="40% - Cor1 35 2 2 2" xfId="17893" xr:uid="{00000000-0005-0000-0000-00000A020000}"/>
    <cellStyle name="40% - Cor1 35 2 2 3" xfId="27271" xr:uid="{E8BF0E25-B66B-4F37-A8FA-1F575C3103B7}"/>
    <cellStyle name="40% - Cor1 35 2 2 4" xfId="41227" xr:uid="{F0FEF2AF-7CC2-4CD0-B676-563D5DC1424E}"/>
    <cellStyle name="40% - Cor1 35 2 3" xfId="13540" xr:uid="{00000000-0005-0000-0000-00000A020000}"/>
    <cellStyle name="40% - Cor1 35 2 3 2" xfId="30353" xr:uid="{2A13FD6F-DE2A-45E2-B73C-464D8A22C744}"/>
    <cellStyle name="40% - Cor1 35 2 3 3" xfId="44227" xr:uid="{66F67636-CB5C-400A-93FD-8D8FA3CB3760}"/>
    <cellStyle name="40% - Cor1 35 2 4" xfId="32945" xr:uid="{4168940F-E542-4215-98AE-79F514CF5E83}"/>
    <cellStyle name="40% - Cor1 35 2 4 2" xfId="46812" xr:uid="{D59F4651-B73A-47B6-99B5-C2C443916A6E}"/>
    <cellStyle name="40% - Cor1 35 2 5" xfId="23013" xr:uid="{0D92BC87-2D57-4191-88E8-3C4161204939}"/>
    <cellStyle name="40% - Cor1 35 2 6" xfId="36984" xr:uid="{382558A7-3BDD-4120-AC9C-7CF1096D1915}"/>
    <cellStyle name="40% - Cor1 35 3" xfId="7182" xr:uid="{00000000-0005-0000-0000-00000A020000}"/>
    <cellStyle name="40% - Cor1 35 3 2" xfId="16008" xr:uid="{00000000-0005-0000-0000-00000A020000}"/>
    <cellStyle name="40% - Cor1 35 3 3" xfId="25434" xr:uid="{DC1AAF97-A6E4-454D-85EE-5E4CD4F86196}"/>
    <cellStyle name="40% - Cor1 35 3 4" xfId="39386" xr:uid="{CD9EED5E-9FDB-4776-B213-DD687299FFFB}"/>
    <cellStyle name="40% - Cor1 35 4" xfId="11649" xr:uid="{00000000-0005-0000-0000-00000A020000}"/>
    <cellStyle name="40% - Cor1 35 4 2" xfId="29165" xr:uid="{09FD4A9A-A96C-4EF5-8E30-11192C35504A}"/>
    <cellStyle name="40% - Cor1 35 4 3" xfId="43046" xr:uid="{1794FCE5-8B9D-4F6B-AECC-B1A5FBE90B43}"/>
    <cellStyle name="40% - Cor1 35 5" xfId="31767" xr:uid="{5F39E38A-A946-4663-9054-60526AC0C03A}"/>
    <cellStyle name="40% - Cor1 35 5 2" xfId="45634" xr:uid="{E017CD0F-718F-43C2-852A-B105B1B08032}"/>
    <cellStyle name="40% - Cor1 35 6" xfId="21115" xr:uid="{218E5043-DB93-4E1B-B8AE-B04EFBD41A8F}"/>
    <cellStyle name="40% - Cor1 35 7" xfId="35149" xr:uid="{22105BA1-72B5-49D7-969F-3F997F71FEC9}"/>
    <cellStyle name="40% - Cor1 36" xfId="2620" xr:uid="{00000000-0005-0000-0000-00000B020000}"/>
    <cellStyle name="40% - Cor1 36 2" xfId="4672" xr:uid="{00000000-0005-0000-0000-00000B020000}"/>
    <cellStyle name="40% - Cor1 36 2 2" xfId="9072" xr:uid="{00000000-0005-0000-0000-00000B020000}"/>
    <cellStyle name="40% - Cor1 36 2 2 2" xfId="17894" xr:uid="{00000000-0005-0000-0000-00000B020000}"/>
    <cellStyle name="40% - Cor1 36 2 2 3" xfId="27272" xr:uid="{A4D9957D-882B-4115-8574-E7FB96231414}"/>
    <cellStyle name="40% - Cor1 36 2 2 4" xfId="41228" xr:uid="{CF99278C-BD71-471F-8911-98118C492EA3}"/>
    <cellStyle name="40% - Cor1 36 2 3" xfId="13541" xr:uid="{00000000-0005-0000-0000-00000B020000}"/>
    <cellStyle name="40% - Cor1 36 2 3 2" xfId="30354" xr:uid="{D71C0192-6A52-4EAD-A4FE-AC5A8ADB616A}"/>
    <cellStyle name="40% - Cor1 36 2 3 3" xfId="44228" xr:uid="{C14BC80F-6FC4-4F30-8C8F-AA9FAB70F667}"/>
    <cellStyle name="40% - Cor1 36 2 4" xfId="32946" xr:uid="{47B2E1E9-98FE-442F-9F0A-FE2CB7BD5AED}"/>
    <cellStyle name="40% - Cor1 36 2 4 2" xfId="46813" xr:uid="{6D428CE9-5F42-4AA6-B605-CD4C5A8170C2}"/>
    <cellStyle name="40% - Cor1 36 2 5" xfId="23014" xr:uid="{1AB1A359-1AB1-4C00-827F-665410995BDF}"/>
    <cellStyle name="40% - Cor1 36 2 6" xfId="36985" xr:uid="{87EE0C9C-F0DB-43FC-B042-778E8B4E499A}"/>
    <cellStyle name="40% - Cor1 36 3" xfId="7183" xr:uid="{00000000-0005-0000-0000-00000B020000}"/>
    <cellStyle name="40% - Cor1 36 3 2" xfId="16009" xr:uid="{00000000-0005-0000-0000-00000B020000}"/>
    <cellStyle name="40% - Cor1 36 3 3" xfId="25435" xr:uid="{DAA3E777-0140-4E3C-9ACF-1725DF5F9A73}"/>
    <cellStyle name="40% - Cor1 36 3 4" xfId="39387" xr:uid="{EBF7158E-0E60-41ED-B983-047C1DF20DBA}"/>
    <cellStyle name="40% - Cor1 36 4" xfId="11650" xr:uid="{00000000-0005-0000-0000-00000B020000}"/>
    <cellStyle name="40% - Cor1 36 4 2" xfId="29166" xr:uid="{9DD661F6-F194-4CCB-A5B7-128E2DDC0583}"/>
    <cellStyle name="40% - Cor1 36 4 3" xfId="43047" xr:uid="{2F0D5CA5-959E-48F7-AD46-0824F154B88A}"/>
    <cellStyle name="40% - Cor1 36 5" xfId="31768" xr:uid="{FC60CDBA-8FF6-4BA8-ABCE-2D32FC079658}"/>
    <cellStyle name="40% - Cor1 36 5 2" xfId="45635" xr:uid="{6EF57A9F-A76B-4A58-833C-4543F1492D40}"/>
    <cellStyle name="40% - Cor1 36 6" xfId="21116" xr:uid="{739C91BA-1C2C-4646-BFB4-C51045C7098A}"/>
    <cellStyle name="40% - Cor1 36 7" xfId="35150" xr:uid="{81DA7B60-5CC9-42EC-990B-EC9DB3D2632E}"/>
    <cellStyle name="40% - Cor1 37" xfId="2621" xr:uid="{00000000-0005-0000-0000-00000C020000}"/>
    <cellStyle name="40% - Cor1 37 2" xfId="4673" xr:uid="{00000000-0005-0000-0000-00000C020000}"/>
    <cellStyle name="40% - Cor1 37 2 2" xfId="9073" xr:uid="{00000000-0005-0000-0000-00000C020000}"/>
    <cellStyle name="40% - Cor1 37 2 2 2" xfId="17895" xr:uid="{00000000-0005-0000-0000-00000C020000}"/>
    <cellStyle name="40% - Cor1 37 2 2 3" xfId="27273" xr:uid="{9D1401BE-2A6C-4A91-BAF6-C0564ABB8F21}"/>
    <cellStyle name="40% - Cor1 37 2 2 4" xfId="41229" xr:uid="{D4F1C3AA-2ED0-4712-BCAF-9583885DF51E}"/>
    <cellStyle name="40% - Cor1 37 2 3" xfId="13542" xr:uid="{00000000-0005-0000-0000-00000C020000}"/>
    <cellStyle name="40% - Cor1 37 2 3 2" xfId="30355" xr:uid="{BE898D75-599F-494A-86B9-25000B7D5CC9}"/>
    <cellStyle name="40% - Cor1 37 2 3 3" xfId="44229" xr:uid="{A11A4FBA-1733-4F96-B993-4CF348441074}"/>
    <cellStyle name="40% - Cor1 37 2 4" xfId="32947" xr:uid="{FB2B1052-E703-42BC-936B-ABB1E5930F31}"/>
    <cellStyle name="40% - Cor1 37 2 4 2" xfId="46814" xr:uid="{3D714B34-07B4-4FB8-8369-DEF049B86B66}"/>
    <cellStyle name="40% - Cor1 37 2 5" xfId="23015" xr:uid="{F6D0446B-1270-4582-AC2D-4E4D0B819677}"/>
    <cellStyle name="40% - Cor1 37 2 6" xfId="36986" xr:uid="{3E176397-5D26-4EE8-9A84-6C9BE13158F4}"/>
    <cellStyle name="40% - Cor1 37 3" xfId="7184" xr:uid="{00000000-0005-0000-0000-00000C020000}"/>
    <cellStyle name="40% - Cor1 37 3 2" xfId="16010" xr:uid="{00000000-0005-0000-0000-00000C020000}"/>
    <cellStyle name="40% - Cor1 37 3 3" xfId="25436" xr:uid="{EBB778BE-E15D-486C-95DB-991DC877440B}"/>
    <cellStyle name="40% - Cor1 37 3 4" xfId="39388" xr:uid="{A71C2D32-5014-416E-86EE-2E78D6E9F30E}"/>
    <cellStyle name="40% - Cor1 37 4" xfId="11651" xr:uid="{00000000-0005-0000-0000-00000C020000}"/>
    <cellStyle name="40% - Cor1 37 4 2" xfId="29167" xr:uid="{73FF22DD-6EF3-4511-9B0A-8EBB2142B933}"/>
    <cellStyle name="40% - Cor1 37 4 3" xfId="43048" xr:uid="{283AA7F3-BB08-45AE-8BD7-552F66527EB1}"/>
    <cellStyle name="40% - Cor1 37 5" xfId="31769" xr:uid="{2E543D8F-E43C-4D04-847C-A1945E9B4DD4}"/>
    <cellStyle name="40% - Cor1 37 5 2" xfId="45636" xr:uid="{468BFD95-0F1B-439F-ABB4-DAA513F0FCCB}"/>
    <cellStyle name="40% - Cor1 37 6" xfId="21117" xr:uid="{95F8FF16-8777-460D-AF0E-806FD4434FE4}"/>
    <cellStyle name="40% - Cor1 37 7" xfId="35151" xr:uid="{46FFAC4F-9ED1-4498-97D8-A9DF776378B7}"/>
    <cellStyle name="40% - Cor1 38" xfId="2622" xr:uid="{00000000-0005-0000-0000-00000D020000}"/>
    <cellStyle name="40% - Cor1 38 2" xfId="4674" xr:uid="{00000000-0005-0000-0000-00000D020000}"/>
    <cellStyle name="40% - Cor1 38 2 2" xfId="9074" xr:uid="{00000000-0005-0000-0000-00000D020000}"/>
    <cellStyle name="40% - Cor1 38 2 2 2" xfId="17896" xr:uid="{00000000-0005-0000-0000-00000D020000}"/>
    <cellStyle name="40% - Cor1 38 2 2 3" xfId="27274" xr:uid="{12617470-6AA2-4A2A-94DB-39CDE4323386}"/>
    <cellStyle name="40% - Cor1 38 2 2 4" xfId="41230" xr:uid="{FFF51BD2-285D-4860-8328-28C27760DF1B}"/>
    <cellStyle name="40% - Cor1 38 2 3" xfId="13543" xr:uid="{00000000-0005-0000-0000-00000D020000}"/>
    <cellStyle name="40% - Cor1 38 2 3 2" xfId="30356" xr:uid="{788CBE72-18FE-4984-9334-5D5301086105}"/>
    <cellStyle name="40% - Cor1 38 2 3 3" xfId="44230" xr:uid="{A10157A6-7A7D-4B3C-B173-293BC2BA1CA1}"/>
    <cellStyle name="40% - Cor1 38 2 4" xfId="32948" xr:uid="{1A597DBF-D19A-437B-87A0-AB1B76A1EE95}"/>
    <cellStyle name="40% - Cor1 38 2 4 2" xfId="46815" xr:uid="{E7CFC622-1F33-4F4F-A47D-7DB1B982C225}"/>
    <cellStyle name="40% - Cor1 38 2 5" xfId="23016" xr:uid="{93DD33B2-96F6-4CA1-8372-AA6995284D74}"/>
    <cellStyle name="40% - Cor1 38 2 6" xfId="36987" xr:uid="{8B682FE6-F75F-4ECD-A194-05FD672D1496}"/>
    <cellStyle name="40% - Cor1 38 3" xfId="7185" xr:uid="{00000000-0005-0000-0000-00000D020000}"/>
    <cellStyle name="40% - Cor1 38 3 2" xfId="16011" xr:uid="{00000000-0005-0000-0000-00000D020000}"/>
    <cellStyle name="40% - Cor1 38 3 3" xfId="25437" xr:uid="{2452468F-110B-47B5-9E2A-6816C1A9C971}"/>
    <cellStyle name="40% - Cor1 38 3 4" xfId="39389" xr:uid="{D655154D-A6CF-41C0-8285-268160F9A38F}"/>
    <cellStyle name="40% - Cor1 38 4" xfId="11652" xr:uid="{00000000-0005-0000-0000-00000D020000}"/>
    <cellStyle name="40% - Cor1 38 4 2" xfId="29168" xr:uid="{DE0094AD-E5BD-4398-98D9-FC13449D98D5}"/>
    <cellStyle name="40% - Cor1 38 4 3" xfId="43049" xr:uid="{964C046D-15A7-4FD8-AA39-FECAB2E3A8F7}"/>
    <cellStyle name="40% - Cor1 38 5" xfId="31770" xr:uid="{FFFD39BE-769E-4437-9B60-2CDA617296AF}"/>
    <cellStyle name="40% - Cor1 38 5 2" xfId="45637" xr:uid="{6231D773-A9D4-4BEA-B376-0D92C2DD1002}"/>
    <cellStyle name="40% - Cor1 38 6" xfId="21118" xr:uid="{845BFAE5-7496-449D-9220-A50BAA074D32}"/>
    <cellStyle name="40% - Cor1 38 7" xfId="35152" xr:uid="{E58D330C-6400-4B52-B3B4-3D6E664B95C8}"/>
    <cellStyle name="40% - Cor1 39" xfId="2623" xr:uid="{00000000-0005-0000-0000-00000E020000}"/>
    <cellStyle name="40% - Cor1 39 2" xfId="4675" xr:uid="{00000000-0005-0000-0000-00000E020000}"/>
    <cellStyle name="40% - Cor1 39 2 2" xfId="9075" xr:uid="{00000000-0005-0000-0000-00000E020000}"/>
    <cellStyle name="40% - Cor1 39 2 2 2" xfId="17897" xr:uid="{00000000-0005-0000-0000-00000E020000}"/>
    <cellStyle name="40% - Cor1 39 2 2 3" xfId="27275" xr:uid="{85527321-F4C6-4C79-855E-979A7FA1806A}"/>
    <cellStyle name="40% - Cor1 39 2 2 4" xfId="41231" xr:uid="{424FABD8-A533-4517-82CC-9B4289EC543B}"/>
    <cellStyle name="40% - Cor1 39 2 3" xfId="13544" xr:uid="{00000000-0005-0000-0000-00000E020000}"/>
    <cellStyle name="40% - Cor1 39 2 3 2" xfId="30357" xr:uid="{64E4C377-089D-4469-831F-03AFD8C55B8E}"/>
    <cellStyle name="40% - Cor1 39 2 3 3" xfId="44231" xr:uid="{7E6DDB89-E304-4320-81E1-22948A62D8D0}"/>
    <cellStyle name="40% - Cor1 39 2 4" xfId="32949" xr:uid="{581312AF-E28F-410C-8792-5F67893D83BD}"/>
    <cellStyle name="40% - Cor1 39 2 4 2" xfId="46816" xr:uid="{152C9A54-FE12-462C-9017-ED5A599CE39E}"/>
    <cellStyle name="40% - Cor1 39 2 5" xfId="23017" xr:uid="{5BFEAF2C-6F94-4EDE-9B7F-66C214CE953B}"/>
    <cellStyle name="40% - Cor1 39 2 6" xfId="36988" xr:uid="{4334AE93-0046-4D4D-AA6E-864ED9584F56}"/>
    <cellStyle name="40% - Cor1 39 3" xfId="7186" xr:uid="{00000000-0005-0000-0000-00000E020000}"/>
    <cellStyle name="40% - Cor1 39 3 2" xfId="16012" xr:uid="{00000000-0005-0000-0000-00000E020000}"/>
    <cellStyle name="40% - Cor1 39 3 3" xfId="25438" xr:uid="{A1DD5000-A955-45A4-AAC8-9F31513161C8}"/>
    <cellStyle name="40% - Cor1 39 3 4" xfId="39390" xr:uid="{85B0ED23-E751-44D4-BC6C-7A1A93D92893}"/>
    <cellStyle name="40% - Cor1 39 4" xfId="11653" xr:uid="{00000000-0005-0000-0000-00000E020000}"/>
    <cellStyle name="40% - Cor1 39 4 2" xfId="29169" xr:uid="{3E4ED2F5-E1FC-459D-A911-0F26F67D13B4}"/>
    <cellStyle name="40% - Cor1 39 4 3" xfId="43050" xr:uid="{50B0F874-E75C-4ED6-9D08-C352D22A09EB}"/>
    <cellStyle name="40% - Cor1 39 5" xfId="31771" xr:uid="{8A3AD59C-D90E-4D00-B0C9-C41E7785B0D0}"/>
    <cellStyle name="40% - Cor1 39 5 2" xfId="45638" xr:uid="{29EC4065-413E-4B8E-AC59-623B0A6A949A}"/>
    <cellStyle name="40% - Cor1 39 6" xfId="21119" xr:uid="{10A49222-FE5F-4F2D-A0C4-DDA9199B12CE}"/>
    <cellStyle name="40% - Cor1 39 7" xfId="35153" xr:uid="{1D695465-763B-4E70-9AB8-BD479595FCF3}"/>
    <cellStyle name="40% - Cor1 4" xfId="354" xr:uid="{00000000-0005-0000-0000-00005C000000}"/>
    <cellStyle name="40% - Cor1 4 2" xfId="2625" xr:uid="{00000000-0005-0000-0000-000010020000}"/>
    <cellStyle name="40% - Cor1 4 2 2" xfId="4677" xr:uid="{00000000-0005-0000-0000-000010020000}"/>
    <cellStyle name="40% - Cor1 4 2 2 2" xfId="9077" xr:uid="{00000000-0005-0000-0000-000010020000}"/>
    <cellStyle name="40% - Cor1 4 2 2 2 2" xfId="17899" xr:uid="{00000000-0005-0000-0000-000010020000}"/>
    <cellStyle name="40% - Cor1 4 2 2 2 3" xfId="27277" xr:uid="{A0F5404A-A4F3-4E7F-9B48-D0D193A8B3F5}"/>
    <cellStyle name="40% - Cor1 4 2 2 2 4" xfId="41233" xr:uid="{0B1D8A00-8138-49CF-8EF8-4D8869234E77}"/>
    <cellStyle name="40% - Cor1 4 2 2 3" xfId="13546" xr:uid="{00000000-0005-0000-0000-000010020000}"/>
    <cellStyle name="40% - Cor1 4 2 2 3 2" xfId="30359" xr:uid="{FCA777F9-01A9-4ADE-A1E0-F380E79A7E08}"/>
    <cellStyle name="40% - Cor1 4 2 2 3 3" xfId="44233" xr:uid="{BCE0B40B-4C1B-4EC5-B9DD-D2B8ABC89B65}"/>
    <cellStyle name="40% - Cor1 4 2 2 4" xfId="32951" xr:uid="{517ED614-80B7-4DCD-B15D-C4CE2B124780}"/>
    <cellStyle name="40% - Cor1 4 2 2 4 2" xfId="46818" xr:uid="{D3ACC849-D580-4F64-991E-C81D9A228533}"/>
    <cellStyle name="40% - Cor1 4 2 2 5" xfId="23019" xr:uid="{7D3724B5-1323-4314-A487-0F69CA187FA2}"/>
    <cellStyle name="40% - Cor1 4 2 2 6" xfId="36990" xr:uid="{24B82885-CB13-4905-AE6C-044FBDC523C5}"/>
    <cellStyle name="40% - Cor1 4 2 3" xfId="7188" xr:uid="{00000000-0005-0000-0000-000010020000}"/>
    <cellStyle name="40% - Cor1 4 2 3 2" xfId="16014" xr:uid="{00000000-0005-0000-0000-000010020000}"/>
    <cellStyle name="40% - Cor1 4 2 3 3" xfId="25440" xr:uid="{69D23426-D0A4-47D5-A954-9AFB9B6B248D}"/>
    <cellStyle name="40% - Cor1 4 2 3 4" xfId="39392" xr:uid="{B18B9C88-67CA-4A88-BAB8-76BB3F210F1E}"/>
    <cellStyle name="40% - Cor1 4 2 4" xfId="11655" xr:uid="{00000000-0005-0000-0000-000010020000}"/>
    <cellStyle name="40% - Cor1 4 2 4 2" xfId="29171" xr:uid="{FDA4618A-E8B6-4B98-9A11-ABDA30F400A8}"/>
    <cellStyle name="40% - Cor1 4 2 4 3" xfId="43052" xr:uid="{A3683146-A3F6-418B-91C4-8B0363CBAA29}"/>
    <cellStyle name="40% - Cor1 4 2 5" xfId="31773" xr:uid="{65756967-31CD-4605-B596-49A3D7EE8A84}"/>
    <cellStyle name="40% - Cor1 4 2 5 2" xfId="45640" xr:uid="{C8A4AEC3-5ECE-4EDE-8374-1915B7D23274}"/>
    <cellStyle name="40% - Cor1 4 2 6" xfId="21121" xr:uid="{FBB69ADD-AAAE-46C9-91BF-524C25CC7774}"/>
    <cellStyle name="40% - Cor1 4 2 7" xfId="35155" xr:uid="{0997D8B7-2FD5-4645-B898-E473A135A2F4}"/>
    <cellStyle name="40% - Cor1 4 3" xfId="2624" xr:uid="{00000000-0005-0000-0000-00000F020000}"/>
    <cellStyle name="40% - Cor1 4 3 2" xfId="4676" xr:uid="{00000000-0005-0000-0000-00000F020000}"/>
    <cellStyle name="40% - Cor1 4 3 2 2" xfId="9076" xr:uid="{00000000-0005-0000-0000-00000F020000}"/>
    <cellStyle name="40% - Cor1 4 3 2 2 2" xfId="17898" xr:uid="{00000000-0005-0000-0000-00000F020000}"/>
    <cellStyle name="40% - Cor1 4 3 2 2 3" xfId="27276" xr:uid="{ED8C50C8-7E8B-426E-B4E7-79E9D7A38E7B}"/>
    <cellStyle name="40% - Cor1 4 3 2 2 4" xfId="41232" xr:uid="{C1E71A8E-F491-4E56-AA72-F68390456161}"/>
    <cellStyle name="40% - Cor1 4 3 2 3" xfId="13545" xr:uid="{00000000-0005-0000-0000-00000F020000}"/>
    <cellStyle name="40% - Cor1 4 3 2 4" xfId="23018" xr:uid="{1E34468F-C16E-40AC-AF6D-6427F67FB2FC}"/>
    <cellStyle name="40% - Cor1 4 3 2 5" xfId="36989" xr:uid="{2223B026-C4C1-4826-AA3F-FA29130D2A66}"/>
    <cellStyle name="40% - Cor1 4 3 3" xfId="7187" xr:uid="{00000000-0005-0000-0000-00000F020000}"/>
    <cellStyle name="40% - Cor1 4 3 3 2" xfId="16013" xr:uid="{00000000-0005-0000-0000-00000F020000}"/>
    <cellStyle name="40% - Cor1 4 3 3 3" xfId="25439" xr:uid="{5307A90E-4E82-4A82-9611-B3EC0AD6552A}"/>
    <cellStyle name="40% - Cor1 4 3 3 4" xfId="39391" xr:uid="{4CDBBF4A-C585-44D0-A366-B4278A94546F}"/>
    <cellStyle name="40% - Cor1 4 3 4" xfId="11654" xr:uid="{00000000-0005-0000-0000-00000F020000}"/>
    <cellStyle name="40% - Cor1 4 3 4 2" xfId="29170" xr:uid="{4B5974AC-27B3-42C0-AA6B-B70DDB99E0FE}"/>
    <cellStyle name="40% - Cor1 4 3 4 3" xfId="43051" xr:uid="{F6B34606-CC1F-403A-BA90-A37BA3235BD8}"/>
    <cellStyle name="40% - Cor1 4 3 5" xfId="31772" xr:uid="{11144F8F-CBA6-47BB-8DB8-591B4E1D48DE}"/>
    <cellStyle name="40% - Cor1 4 3 5 2" xfId="45639" xr:uid="{1F71F45F-EA93-4C36-A58D-FB4A8B4E65AF}"/>
    <cellStyle name="40% - Cor1 4 3 6" xfId="21120" xr:uid="{60C660A9-F60D-4699-94A7-0A56CDFD85CD}"/>
    <cellStyle name="40% - Cor1 4 3 7" xfId="35154" xr:uid="{06289E38-500C-460B-82C2-4FFFA8F644E2}"/>
    <cellStyle name="40% - Cor1 4 4" xfId="2001" xr:uid="{00000000-0005-0000-0000-00002B020000}"/>
    <cellStyle name="40% - Cor1 4 4 2" xfId="6622" xr:uid="{00000000-0005-0000-0000-00002B020000}"/>
    <cellStyle name="40% - Cor1 4 4 2 2" xfId="15450" xr:uid="{00000000-0005-0000-0000-00002B020000}"/>
    <cellStyle name="40% - Cor1 4 4 2 3" xfId="24875" xr:uid="{F07FDD48-7E66-4DB2-B5A3-87681D65DFC1}"/>
    <cellStyle name="40% - Cor1 4 4 2 4" xfId="38829" xr:uid="{6DCE63FE-DAE9-4AEC-9E47-5C8A582CE80E}"/>
    <cellStyle name="40% - Cor1 4 4 3" xfId="11082" xr:uid="{00000000-0005-0000-0000-00002B020000}"/>
    <cellStyle name="40% - Cor1 4 4 3 2" xfId="30358" xr:uid="{728D0DCF-1D31-4A5E-A570-AA8B4BDD6F7D}"/>
    <cellStyle name="40% - Cor1 4 4 3 3" xfId="44232" xr:uid="{D690D560-7398-4AAD-8F4D-6CF59C8ECD56}"/>
    <cellStyle name="40% - Cor1 4 4 4" xfId="32950" xr:uid="{740BB293-3C62-4F29-BFE1-E3006F82AEAD}"/>
    <cellStyle name="40% - Cor1 4 4 4 2" xfId="46817" xr:uid="{A0EBA333-25D6-4007-B182-DA29865AE425}"/>
    <cellStyle name="40% - Cor1 4 4 5" xfId="20526" xr:uid="{629943CC-7043-49C0-B8D7-62E97F6558BC}"/>
    <cellStyle name="40% - Cor1 4 4 6" xfId="34592" xr:uid="{DE39EC51-6400-4A46-A2FD-5322AD268881}"/>
    <cellStyle name="40% - Cor1 4 5" xfId="4106" xr:uid="{00000000-0005-0000-0000-00002B020000}"/>
    <cellStyle name="40% - Cor1 4 5 2" xfId="8506" xr:uid="{00000000-0005-0000-0000-00002B020000}"/>
    <cellStyle name="40% - Cor1 4 5 2 2" xfId="17328" xr:uid="{00000000-0005-0000-0000-00002B020000}"/>
    <cellStyle name="40% - Cor1 4 5 2 3" xfId="26707" xr:uid="{51E03AE1-F7E4-4175-80CC-04F84DCE3B5F}"/>
    <cellStyle name="40% - Cor1 4 5 2 4" xfId="40663" xr:uid="{9D57B015-62B2-4EBE-A31A-38778C0F0C5A}"/>
    <cellStyle name="40% - Cor1 4 5 3" xfId="12975" xr:uid="{00000000-0005-0000-0000-00002B020000}"/>
    <cellStyle name="40% - Cor1 4 5 4" xfId="22449" xr:uid="{68D7B333-86E6-42BA-92F6-8F74024E2EDC}"/>
    <cellStyle name="40% - Cor1 4 5 5" xfId="36420" xr:uid="{DB5ACA86-8069-41E4-ADF8-5D674054FEDB}"/>
    <cellStyle name="40% - Cor1 4 6" xfId="28580" xr:uid="{2475C460-47CB-4423-8378-0AEBD3093A65}"/>
    <cellStyle name="40% - Cor1 4 6 2" xfId="42491" xr:uid="{D32C420F-8C89-4B42-9611-0E2C1E1CB71D}"/>
    <cellStyle name="40% - Cor1 4 7" xfId="31211" xr:uid="{DA958328-8139-42AA-82D7-890108321FCC}"/>
    <cellStyle name="40% - Cor1 4 7 2" xfId="45075" xr:uid="{A3135B17-F119-4509-974E-7CD13F45C9AE}"/>
    <cellStyle name="40% - Cor1 40" xfId="2626" xr:uid="{00000000-0005-0000-0000-000011020000}"/>
    <cellStyle name="40% - Cor1 40 2" xfId="4678" xr:uid="{00000000-0005-0000-0000-000011020000}"/>
    <cellStyle name="40% - Cor1 40 2 2" xfId="9078" xr:uid="{00000000-0005-0000-0000-000011020000}"/>
    <cellStyle name="40% - Cor1 40 2 2 2" xfId="17900" xr:uid="{00000000-0005-0000-0000-000011020000}"/>
    <cellStyle name="40% - Cor1 40 2 2 3" xfId="27278" xr:uid="{F6482192-C975-456B-949C-1D495A7E43DF}"/>
    <cellStyle name="40% - Cor1 40 2 2 4" xfId="41234" xr:uid="{B9C9131A-15D8-4CFC-8AF0-D37EFD895289}"/>
    <cellStyle name="40% - Cor1 40 2 3" xfId="13547" xr:uid="{00000000-0005-0000-0000-000011020000}"/>
    <cellStyle name="40% - Cor1 40 2 3 2" xfId="30360" xr:uid="{DCC825CC-4D4D-4C03-BFE2-AF2E9A03FA50}"/>
    <cellStyle name="40% - Cor1 40 2 3 3" xfId="44234" xr:uid="{B8CE914F-D9E2-4810-97C0-3922CE136FDE}"/>
    <cellStyle name="40% - Cor1 40 2 4" xfId="32952" xr:uid="{591D0B02-17E2-455D-9FF6-89B59FCCB7F1}"/>
    <cellStyle name="40% - Cor1 40 2 4 2" xfId="46819" xr:uid="{59EB59AC-8F31-49F9-921C-9084C9A6EFA5}"/>
    <cellStyle name="40% - Cor1 40 2 5" xfId="23020" xr:uid="{21861559-804F-4942-B786-1C28FC43332E}"/>
    <cellStyle name="40% - Cor1 40 2 6" xfId="36991" xr:uid="{3C9D345E-8E08-42C6-A83C-70EA9C58A9AC}"/>
    <cellStyle name="40% - Cor1 40 3" xfId="7189" xr:uid="{00000000-0005-0000-0000-000011020000}"/>
    <cellStyle name="40% - Cor1 40 3 2" xfId="16015" xr:uid="{00000000-0005-0000-0000-000011020000}"/>
    <cellStyle name="40% - Cor1 40 3 3" xfId="25441" xr:uid="{EFBC9614-132E-4A87-B606-12A6C027C029}"/>
    <cellStyle name="40% - Cor1 40 3 4" xfId="39393" xr:uid="{17A2088F-1620-4B81-885F-24E13648C288}"/>
    <cellStyle name="40% - Cor1 40 4" xfId="11656" xr:uid="{00000000-0005-0000-0000-000011020000}"/>
    <cellStyle name="40% - Cor1 40 4 2" xfId="29172" xr:uid="{DAA09D6B-EE2D-40F3-8689-FBB433E53A2D}"/>
    <cellStyle name="40% - Cor1 40 4 3" xfId="43053" xr:uid="{EE0B0DF3-B4D3-477D-B2D3-A50708741B5C}"/>
    <cellStyle name="40% - Cor1 40 5" xfId="31774" xr:uid="{B45FDA50-74BC-49D7-B4ED-B30C20B82F90}"/>
    <cellStyle name="40% - Cor1 40 5 2" xfId="45641" xr:uid="{C06E5238-B2EA-43E7-9E39-5381F16A3A5A}"/>
    <cellStyle name="40% - Cor1 40 6" xfId="21122" xr:uid="{573A17C8-99AF-4F62-A79B-F5BCF44B1A5E}"/>
    <cellStyle name="40% - Cor1 40 7" xfId="35156" xr:uid="{ABE0C3FC-1C9B-4682-81FC-ED5974D6D9B0}"/>
    <cellStyle name="40% - Cor1 41" xfId="2627" xr:uid="{00000000-0005-0000-0000-000012020000}"/>
    <cellStyle name="40% - Cor1 41 2" xfId="4679" xr:uid="{00000000-0005-0000-0000-000012020000}"/>
    <cellStyle name="40% - Cor1 41 2 2" xfId="9079" xr:uid="{00000000-0005-0000-0000-000012020000}"/>
    <cellStyle name="40% - Cor1 41 2 2 2" xfId="17901" xr:uid="{00000000-0005-0000-0000-000012020000}"/>
    <cellStyle name="40% - Cor1 41 2 2 3" xfId="27279" xr:uid="{B6AFB62A-E851-44E6-8A46-0B0C50F9926A}"/>
    <cellStyle name="40% - Cor1 41 2 2 4" xfId="41235" xr:uid="{E2D8F03C-4EE6-40C4-ABDB-0716FCB0DCB0}"/>
    <cellStyle name="40% - Cor1 41 2 3" xfId="13548" xr:uid="{00000000-0005-0000-0000-000012020000}"/>
    <cellStyle name="40% - Cor1 41 2 3 2" xfId="30361" xr:uid="{DB21013F-DC92-4CAE-BE96-327EE132AD33}"/>
    <cellStyle name="40% - Cor1 41 2 3 3" xfId="44235" xr:uid="{3C5D03EE-F0B1-44C3-BF35-C7BAE409FF84}"/>
    <cellStyle name="40% - Cor1 41 2 4" xfId="32953" xr:uid="{17E0BF45-0890-45EF-9135-DC0075E32F32}"/>
    <cellStyle name="40% - Cor1 41 2 4 2" xfId="46820" xr:uid="{44F7974A-34D2-4C3A-94A0-A54C3F91C743}"/>
    <cellStyle name="40% - Cor1 41 2 5" xfId="23021" xr:uid="{B95217B3-2F41-4ED2-B632-184EC3B39E74}"/>
    <cellStyle name="40% - Cor1 41 2 6" xfId="36992" xr:uid="{2F91489B-99F4-4D48-9E1D-D4B5B59BD608}"/>
    <cellStyle name="40% - Cor1 41 3" xfId="7190" xr:uid="{00000000-0005-0000-0000-000012020000}"/>
    <cellStyle name="40% - Cor1 41 3 2" xfId="16016" xr:uid="{00000000-0005-0000-0000-000012020000}"/>
    <cellStyle name="40% - Cor1 41 3 3" xfId="25442" xr:uid="{77B90211-08DB-41F8-9E37-60B7CCC61207}"/>
    <cellStyle name="40% - Cor1 41 3 4" xfId="39394" xr:uid="{E2FFA0ED-34CB-48FD-B02C-3E72EBD02A88}"/>
    <cellStyle name="40% - Cor1 41 4" xfId="11657" xr:uid="{00000000-0005-0000-0000-000012020000}"/>
    <cellStyle name="40% - Cor1 41 4 2" xfId="29173" xr:uid="{90A4BE37-D906-4343-BBC2-99173511DFBC}"/>
    <cellStyle name="40% - Cor1 41 4 3" xfId="43054" xr:uid="{E9ABE6C2-68FC-423E-908D-107DAE571739}"/>
    <cellStyle name="40% - Cor1 41 5" xfId="31775" xr:uid="{7944BBE1-EF0B-4AF6-B737-D40A1C6F8146}"/>
    <cellStyle name="40% - Cor1 41 5 2" xfId="45642" xr:uid="{3094F4C4-EF89-49C8-8135-B5F3DE6A2647}"/>
    <cellStyle name="40% - Cor1 41 6" xfId="21123" xr:uid="{7FEF302F-9305-4B88-994A-808EEE1A9AF4}"/>
    <cellStyle name="40% - Cor1 41 7" xfId="35157" xr:uid="{69B9EF01-D120-4FAE-B1F3-FC2DC6B7D9C1}"/>
    <cellStyle name="40% - Cor1 42" xfId="2628" xr:uid="{00000000-0005-0000-0000-000013020000}"/>
    <cellStyle name="40% - Cor1 42 2" xfId="4680" xr:uid="{00000000-0005-0000-0000-000013020000}"/>
    <cellStyle name="40% - Cor1 42 2 2" xfId="9080" xr:uid="{00000000-0005-0000-0000-000013020000}"/>
    <cellStyle name="40% - Cor1 42 2 2 2" xfId="17902" xr:uid="{00000000-0005-0000-0000-000013020000}"/>
    <cellStyle name="40% - Cor1 42 2 2 3" xfId="27280" xr:uid="{0D38ACBE-77D7-4B52-A975-8EB8AEFDC050}"/>
    <cellStyle name="40% - Cor1 42 2 2 4" xfId="41236" xr:uid="{3DD13F32-1BBB-4172-8A7F-92AFC3915222}"/>
    <cellStyle name="40% - Cor1 42 2 3" xfId="13549" xr:uid="{00000000-0005-0000-0000-000013020000}"/>
    <cellStyle name="40% - Cor1 42 2 3 2" xfId="30362" xr:uid="{F8DDDB42-CE3F-43DF-8779-38C892DE75F3}"/>
    <cellStyle name="40% - Cor1 42 2 3 3" xfId="44236" xr:uid="{EB115012-EF69-4D90-922F-E0842011F204}"/>
    <cellStyle name="40% - Cor1 42 2 4" xfId="32954" xr:uid="{44B34FF0-FD47-40CB-9BF9-E1722F1E503E}"/>
    <cellStyle name="40% - Cor1 42 2 4 2" xfId="46821" xr:uid="{DA804B6B-57AD-4762-8243-3EE6710F025C}"/>
    <cellStyle name="40% - Cor1 42 2 5" xfId="23022" xr:uid="{2D192B18-51A4-49E7-A8F6-B5CEFB956BFA}"/>
    <cellStyle name="40% - Cor1 42 2 6" xfId="36993" xr:uid="{DA6EF9FE-C9E6-4DE8-8BCC-37DF36D6C63D}"/>
    <cellStyle name="40% - Cor1 42 3" xfId="7191" xr:uid="{00000000-0005-0000-0000-000013020000}"/>
    <cellStyle name="40% - Cor1 42 3 2" xfId="16017" xr:uid="{00000000-0005-0000-0000-000013020000}"/>
    <cellStyle name="40% - Cor1 42 3 3" xfId="25443" xr:uid="{843B8088-145A-4D1D-B862-E92D1FB6E629}"/>
    <cellStyle name="40% - Cor1 42 3 4" xfId="39395" xr:uid="{2F885EEE-B264-4324-A5F7-C6F4ECB58A07}"/>
    <cellStyle name="40% - Cor1 42 4" xfId="11658" xr:uid="{00000000-0005-0000-0000-000013020000}"/>
    <cellStyle name="40% - Cor1 42 4 2" xfId="29174" xr:uid="{E8D17D51-8B6F-488E-B2A0-1739742E1C9D}"/>
    <cellStyle name="40% - Cor1 42 4 3" xfId="43055" xr:uid="{279DFED6-1AAD-4C99-8B41-59DD95F4FE99}"/>
    <cellStyle name="40% - Cor1 42 5" xfId="31776" xr:uid="{33CEFBC6-9FE4-4959-BCCD-A973D5FD8BC8}"/>
    <cellStyle name="40% - Cor1 42 5 2" xfId="45643" xr:uid="{5E09C83D-53FD-4F89-BD61-16BB04332FDD}"/>
    <cellStyle name="40% - Cor1 42 6" xfId="21124" xr:uid="{C185B4F8-4BFA-4A60-AA34-A038CC62A588}"/>
    <cellStyle name="40% - Cor1 42 7" xfId="35158" xr:uid="{AB17872A-DFA1-419F-98E9-3B07F365C842}"/>
    <cellStyle name="40% - Cor1 43" xfId="2629" xr:uid="{00000000-0005-0000-0000-000014020000}"/>
    <cellStyle name="40% - Cor1 43 2" xfId="4681" xr:uid="{00000000-0005-0000-0000-000014020000}"/>
    <cellStyle name="40% - Cor1 43 2 2" xfId="9081" xr:uid="{00000000-0005-0000-0000-000014020000}"/>
    <cellStyle name="40% - Cor1 43 2 2 2" xfId="17903" xr:uid="{00000000-0005-0000-0000-000014020000}"/>
    <cellStyle name="40% - Cor1 43 2 2 3" xfId="27281" xr:uid="{C32329D0-0E3A-4831-B1C5-97A74D399E30}"/>
    <cellStyle name="40% - Cor1 43 2 2 4" xfId="41237" xr:uid="{0FAF6224-39B3-4F26-9403-818934E546DD}"/>
    <cellStyle name="40% - Cor1 43 2 3" xfId="13550" xr:uid="{00000000-0005-0000-0000-000014020000}"/>
    <cellStyle name="40% - Cor1 43 2 3 2" xfId="30363" xr:uid="{C04F93AB-906D-4C8E-AB42-31B2B7213CAB}"/>
    <cellStyle name="40% - Cor1 43 2 3 3" xfId="44237" xr:uid="{04290F14-A895-44E3-B9E5-5EA7CB13B070}"/>
    <cellStyle name="40% - Cor1 43 2 4" xfId="32955" xr:uid="{E1B8EDBC-D8B5-4008-A585-21DFC552FE24}"/>
    <cellStyle name="40% - Cor1 43 2 4 2" xfId="46822" xr:uid="{565FC914-C44F-454B-851B-BC2D23335A83}"/>
    <cellStyle name="40% - Cor1 43 2 5" xfId="23023" xr:uid="{D2CE6131-597B-45D6-8E26-70F622627098}"/>
    <cellStyle name="40% - Cor1 43 2 6" xfId="36994" xr:uid="{F866933C-9B3F-4362-81C9-11183C81745F}"/>
    <cellStyle name="40% - Cor1 43 3" xfId="7192" xr:uid="{00000000-0005-0000-0000-000014020000}"/>
    <cellStyle name="40% - Cor1 43 3 2" xfId="16018" xr:uid="{00000000-0005-0000-0000-000014020000}"/>
    <cellStyle name="40% - Cor1 43 3 3" xfId="25444" xr:uid="{DDC6F84E-47FB-4F1F-A368-ABD2C8C0D8E7}"/>
    <cellStyle name="40% - Cor1 43 3 4" xfId="39396" xr:uid="{61CD786A-E3F2-4221-9C71-9F038F171255}"/>
    <cellStyle name="40% - Cor1 43 4" xfId="11659" xr:uid="{00000000-0005-0000-0000-000014020000}"/>
    <cellStyle name="40% - Cor1 43 4 2" xfId="29175" xr:uid="{8BB808FD-8B23-418E-ACD7-0EEE3BC7E9EE}"/>
    <cellStyle name="40% - Cor1 43 4 3" xfId="43056" xr:uid="{198470A8-4D0A-410D-856E-BC67D6C86252}"/>
    <cellStyle name="40% - Cor1 43 5" xfId="31777" xr:uid="{6972DE3B-6136-4288-9106-45CBF9877D9A}"/>
    <cellStyle name="40% - Cor1 43 5 2" xfId="45644" xr:uid="{9B8B562D-7B2A-4B56-9EEC-59081DB30709}"/>
    <cellStyle name="40% - Cor1 43 6" xfId="21125" xr:uid="{4E34B91A-A3FB-45AE-9704-5118A1272854}"/>
    <cellStyle name="40% - Cor1 43 7" xfId="35159" xr:uid="{E16BBD1A-92CB-47FC-9C0C-0BECD9DD72AD}"/>
    <cellStyle name="40% - Cor1 44" xfId="2630" xr:uid="{00000000-0005-0000-0000-000015020000}"/>
    <cellStyle name="40% - Cor1 44 2" xfId="4682" xr:uid="{00000000-0005-0000-0000-000015020000}"/>
    <cellStyle name="40% - Cor1 44 2 2" xfId="9082" xr:uid="{00000000-0005-0000-0000-000015020000}"/>
    <cellStyle name="40% - Cor1 44 2 2 2" xfId="17904" xr:uid="{00000000-0005-0000-0000-000015020000}"/>
    <cellStyle name="40% - Cor1 44 2 2 3" xfId="27282" xr:uid="{24DAD231-FD5D-4BFD-8343-B4781C4B3FF3}"/>
    <cellStyle name="40% - Cor1 44 2 2 4" xfId="41238" xr:uid="{DF7F0997-F874-499F-8F8B-4A1AEEED40E6}"/>
    <cellStyle name="40% - Cor1 44 2 3" xfId="13551" xr:uid="{00000000-0005-0000-0000-000015020000}"/>
    <cellStyle name="40% - Cor1 44 2 3 2" xfId="30364" xr:uid="{3A099DF9-5875-4AC7-9703-A1E90109A53A}"/>
    <cellStyle name="40% - Cor1 44 2 3 3" xfId="44238" xr:uid="{BDBAC1AF-E26C-4EBA-A7E3-3C5C09E22576}"/>
    <cellStyle name="40% - Cor1 44 2 4" xfId="32956" xr:uid="{9E3B7FD6-1B2B-4433-9279-F8FED89C1F5A}"/>
    <cellStyle name="40% - Cor1 44 2 4 2" xfId="46823" xr:uid="{EA3180B4-BDD9-48B0-A77F-9AAC6AF146C8}"/>
    <cellStyle name="40% - Cor1 44 2 5" xfId="23024" xr:uid="{BB6DD547-EEBB-4C4D-AF59-0CCB181343C5}"/>
    <cellStyle name="40% - Cor1 44 2 6" xfId="36995" xr:uid="{DE753A77-CAE1-454D-8BC8-0F9F1E07AB8F}"/>
    <cellStyle name="40% - Cor1 44 3" xfId="7193" xr:uid="{00000000-0005-0000-0000-000015020000}"/>
    <cellStyle name="40% - Cor1 44 3 2" xfId="16019" xr:uid="{00000000-0005-0000-0000-000015020000}"/>
    <cellStyle name="40% - Cor1 44 3 3" xfId="25445" xr:uid="{20B08577-B355-4E97-BA00-297298A2674F}"/>
    <cellStyle name="40% - Cor1 44 3 4" xfId="39397" xr:uid="{5283FE7C-1B40-4B0D-82AF-0DEDA691F967}"/>
    <cellStyle name="40% - Cor1 44 4" xfId="11660" xr:uid="{00000000-0005-0000-0000-000015020000}"/>
    <cellStyle name="40% - Cor1 44 4 2" xfId="29176" xr:uid="{73540BF9-40D9-45B7-AA38-839679757A9E}"/>
    <cellStyle name="40% - Cor1 44 4 3" xfId="43057" xr:uid="{57D5AC2A-1114-44D8-A910-2165530093E8}"/>
    <cellStyle name="40% - Cor1 44 5" xfId="31778" xr:uid="{33EA9B05-DDF9-4747-AD28-3E660B224F9C}"/>
    <cellStyle name="40% - Cor1 44 5 2" xfId="45645" xr:uid="{5B9E77AB-1FCC-4345-9978-031D9E78770A}"/>
    <cellStyle name="40% - Cor1 44 6" xfId="21126" xr:uid="{81FA9331-6EE4-48B0-8A7C-851D883EB3AC}"/>
    <cellStyle name="40% - Cor1 44 7" xfId="35160" xr:uid="{2A2D801B-E503-4A41-93EF-B490675DEDA1}"/>
    <cellStyle name="40% - Cor1 45" xfId="2631" xr:uid="{00000000-0005-0000-0000-000016020000}"/>
    <cellStyle name="40% - Cor1 45 2" xfId="4683" xr:uid="{00000000-0005-0000-0000-000016020000}"/>
    <cellStyle name="40% - Cor1 45 2 2" xfId="9083" xr:uid="{00000000-0005-0000-0000-000016020000}"/>
    <cellStyle name="40% - Cor1 45 2 2 2" xfId="17905" xr:uid="{00000000-0005-0000-0000-000016020000}"/>
    <cellStyle name="40% - Cor1 45 2 2 3" xfId="27283" xr:uid="{D0DDED63-58FD-4C5A-8FDD-A90605B95AF4}"/>
    <cellStyle name="40% - Cor1 45 2 2 4" xfId="41239" xr:uid="{9A67457D-E979-422D-A2B9-C5153131409E}"/>
    <cellStyle name="40% - Cor1 45 2 3" xfId="13552" xr:uid="{00000000-0005-0000-0000-000016020000}"/>
    <cellStyle name="40% - Cor1 45 2 3 2" xfId="30365" xr:uid="{2FF4C260-B6EF-48E4-9151-F3B28C88D0F9}"/>
    <cellStyle name="40% - Cor1 45 2 3 3" xfId="44239" xr:uid="{8EBA453A-AB77-4101-AF8E-70274CD52DC4}"/>
    <cellStyle name="40% - Cor1 45 2 4" xfId="32957" xr:uid="{BBFF8345-F187-4254-89B3-B4937EF5CCB3}"/>
    <cellStyle name="40% - Cor1 45 2 4 2" xfId="46824" xr:uid="{5D1E48BF-F651-44A2-83A5-DE93C7CED570}"/>
    <cellStyle name="40% - Cor1 45 2 5" xfId="23025" xr:uid="{D2BE6A70-33E9-46EF-85E7-37873C351165}"/>
    <cellStyle name="40% - Cor1 45 2 6" xfId="36996" xr:uid="{7B924CEA-5AF7-4B5F-AF61-C16FB8DF03B1}"/>
    <cellStyle name="40% - Cor1 45 3" xfId="7194" xr:uid="{00000000-0005-0000-0000-000016020000}"/>
    <cellStyle name="40% - Cor1 45 3 2" xfId="16020" xr:uid="{00000000-0005-0000-0000-000016020000}"/>
    <cellStyle name="40% - Cor1 45 3 3" xfId="25446" xr:uid="{EE7847B6-D113-4C97-BD2D-44A1AFFB9FE7}"/>
    <cellStyle name="40% - Cor1 45 3 4" xfId="39398" xr:uid="{E99F76FE-7B9E-4BE3-895E-5244C1F9B950}"/>
    <cellStyle name="40% - Cor1 45 4" xfId="11661" xr:uid="{00000000-0005-0000-0000-000016020000}"/>
    <cellStyle name="40% - Cor1 45 4 2" xfId="29177" xr:uid="{C30AAFCC-A24A-41A5-BBC9-7D76FA3A6222}"/>
    <cellStyle name="40% - Cor1 45 4 3" xfId="43058" xr:uid="{995E9A3F-CDAF-4625-9847-FB7367CECC42}"/>
    <cellStyle name="40% - Cor1 45 5" xfId="31779" xr:uid="{5849CEBD-05A8-4F45-818A-500210A2BBF6}"/>
    <cellStyle name="40% - Cor1 45 5 2" xfId="45646" xr:uid="{B484E135-C8B6-4FC8-B22D-CD61AAB61207}"/>
    <cellStyle name="40% - Cor1 45 6" xfId="21127" xr:uid="{958C6033-96F0-4D78-A2BD-7DD57963C983}"/>
    <cellStyle name="40% - Cor1 45 7" xfId="35161" xr:uid="{1A7D83D3-E8D2-4248-81F0-7C2B3AC1CE70}"/>
    <cellStyle name="40% - Cor1 46" xfId="2632" xr:uid="{00000000-0005-0000-0000-000017020000}"/>
    <cellStyle name="40% - Cor1 46 2" xfId="4684" xr:uid="{00000000-0005-0000-0000-000017020000}"/>
    <cellStyle name="40% - Cor1 46 2 2" xfId="9084" xr:uid="{00000000-0005-0000-0000-000017020000}"/>
    <cellStyle name="40% - Cor1 46 2 2 2" xfId="17906" xr:uid="{00000000-0005-0000-0000-000017020000}"/>
    <cellStyle name="40% - Cor1 46 2 2 3" xfId="27284" xr:uid="{B31C5505-1BFD-4297-8BF9-D6F723572BB0}"/>
    <cellStyle name="40% - Cor1 46 2 2 4" xfId="41240" xr:uid="{3CF96FD6-B882-4D24-81AA-6D08CDAB1C97}"/>
    <cellStyle name="40% - Cor1 46 2 3" xfId="13553" xr:uid="{00000000-0005-0000-0000-000017020000}"/>
    <cellStyle name="40% - Cor1 46 2 3 2" xfId="30366" xr:uid="{71D1367D-95FE-495A-8077-AFFA9E0DBC76}"/>
    <cellStyle name="40% - Cor1 46 2 3 3" xfId="44240" xr:uid="{E2E19F5F-8229-4A18-9A52-E3D8C18425D6}"/>
    <cellStyle name="40% - Cor1 46 2 4" xfId="32958" xr:uid="{BA592BA1-D111-4D1A-ABD7-D6C0CD90EA0E}"/>
    <cellStyle name="40% - Cor1 46 2 4 2" xfId="46825" xr:uid="{5069F5BE-049C-4A68-9BA0-D7982E804086}"/>
    <cellStyle name="40% - Cor1 46 2 5" xfId="23026" xr:uid="{6B4FC434-6222-4B6A-A47C-A276A6490576}"/>
    <cellStyle name="40% - Cor1 46 2 6" xfId="36997" xr:uid="{C196B237-4010-4F98-A4D9-FE1221798628}"/>
    <cellStyle name="40% - Cor1 46 3" xfId="7195" xr:uid="{00000000-0005-0000-0000-000017020000}"/>
    <cellStyle name="40% - Cor1 46 3 2" xfId="16021" xr:uid="{00000000-0005-0000-0000-000017020000}"/>
    <cellStyle name="40% - Cor1 46 3 3" xfId="25447" xr:uid="{B49A47DC-68D9-499A-91F8-A784B4086DA3}"/>
    <cellStyle name="40% - Cor1 46 3 4" xfId="39399" xr:uid="{729231CA-E910-4EEB-BE36-28857B3185DA}"/>
    <cellStyle name="40% - Cor1 46 4" xfId="11662" xr:uid="{00000000-0005-0000-0000-000017020000}"/>
    <cellStyle name="40% - Cor1 46 4 2" xfId="29178" xr:uid="{F1E2150B-44F1-4C10-BA15-B6C7450AC24A}"/>
    <cellStyle name="40% - Cor1 46 4 3" xfId="43059" xr:uid="{7F020BF5-39BF-4DD4-AB5E-3D471D315393}"/>
    <cellStyle name="40% - Cor1 46 5" xfId="31780" xr:uid="{8916E468-5DD6-4995-97C0-2C75DF465AC7}"/>
    <cellStyle name="40% - Cor1 46 5 2" xfId="45647" xr:uid="{A8DC7EBE-4C4E-4C2E-BDB2-665DB12A2B37}"/>
    <cellStyle name="40% - Cor1 46 6" xfId="21128" xr:uid="{28D5E5EC-1713-4AA9-AE73-DF1B1332606A}"/>
    <cellStyle name="40% - Cor1 46 7" xfId="35162" xr:uid="{EDA2CD95-EAC6-4CA6-B24E-2B71861A67A5}"/>
    <cellStyle name="40% - Cor1 47" xfId="2633" xr:uid="{00000000-0005-0000-0000-000018020000}"/>
    <cellStyle name="40% - Cor1 47 2" xfId="4685" xr:uid="{00000000-0005-0000-0000-000018020000}"/>
    <cellStyle name="40% - Cor1 47 2 2" xfId="9085" xr:uid="{00000000-0005-0000-0000-000018020000}"/>
    <cellStyle name="40% - Cor1 47 2 2 2" xfId="17907" xr:uid="{00000000-0005-0000-0000-000018020000}"/>
    <cellStyle name="40% - Cor1 47 2 2 3" xfId="27285" xr:uid="{4650F1D3-47DC-4374-8BAF-83FA24CD346E}"/>
    <cellStyle name="40% - Cor1 47 2 2 4" xfId="41241" xr:uid="{D0D957BC-2CB9-4F8B-8478-3356EDCECAD8}"/>
    <cellStyle name="40% - Cor1 47 2 3" xfId="13554" xr:uid="{00000000-0005-0000-0000-000018020000}"/>
    <cellStyle name="40% - Cor1 47 2 3 2" xfId="30367" xr:uid="{35BE5CFA-63F7-4817-8594-CD3FCBD0338A}"/>
    <cellStyle name="40% - Cor1 47 2 3 3" xfId="44241" xr:uid="{9303904D-4F5D-47AD-B4B6-7456EE8DB407}"/>
    <cellStyle name="40% - Cor1 47 2 4" xfId="32959" xr:uid="{048889E0-FCCA-4158-9B4D-E248E08D17E0}"/>
    <cellStyle name="40% - Cor1 47 2 4 2" xfId="46826" xr:uid="{14BC70D1-59C5-4DB8-88D1-B2D93408F68C}"/>
    <cellStyle name="40% - Cor1 47 2 5" xfId="23027" xr:uid="{A09804EA-1E0A-4929-9159-5D4B224A847E}"/>
    <cellStyle name="40% - Cor1 47 2 6" xfId="36998" xr:uid="{27890D83-07CD-472B-9CAF-D8497327644F}"/>
    <cellStyle name="40% - Cor1 47 3" xfId="7196" xr:uid="{00000000-0005-0000-0000-000018020000}"/>
    <cellStyle name="40% - Cor1 47 3 2" xfId="16022" xr:uid="{00000000-0005-0000-0000-000018020000}"/>
    <cellStyle name="40% - Cor1 47 3 3" xfId="25448" xr:uid="{5657A440-A6B3-4D25-A23F-F0BCEC55FA6C}"/>
    <cellStyle name="40% - Cor1 47 3 4" xfId="39400" xr:uid="{55CB8E5D-7D03-4596-BF21-A30D394774E3}"/>
    <cellStyle name="40% - Cor1 47 4" xfId="11663" xr:uid="{00000000-0005-0000-0000-000018020000}"/>
    <cellStyle name="40% - Cor1 47 4 2" xfId="29179" xr:uid="{808D47F8-0416-40D5-BE5D-F5F0093C87D2}"/>
    <cellStyle name="40% - Cor1 47 4 3" xfId="43060" xr:uid="{CC6578DE-4278-4AA6-9EDA-13EA0331721C}"/>
    <cellStyle name="40% - Cor1 47 5" xfId="31781" xr:uid="{AB4A4444-7FDB-49E6-AECD-934DCF2E380F}"/>
    <cellStyle name="40% - Cor1 47 5 2" xfId="45648" xr:uid="{B316A3E9-87D9-4CFE-B2AE-C112AAB0CFF5}"/>
    <cellStyle name="40% - Cor1 47 6" xfId="21129" xr:uid="{40C0C2E6-1CD7-492E-8141-C458363ACE37}"/>
    <cellStyle name="40% - Cor1 47 7" xfId="35163" xr:uid="{D6B98148-0E66-4CA1-8D5C-959A1E3814EE}"/>
    <cellStyle name="40% - Cor1 48" xfId="2634" xr:uid="{00000000-0005-0000-0000-000019020000}"/>
    <cellStyle name="40% - Cor1 48 2" xfId="4686" xr:uid="{00000000-0005-0000-0000-000019020000}"/>
    <cellStyle name="40% - Cor1 48 2 2" xfId="9086" xr:uid="{00000000-0005-0000-0000-000019020000}"/>
    <cellStyle name="40% - Cor1 48 2 2 2" xfId="17908" xr:uid="{00000000-0005-0000-0000-000019020000}"/>
    <cellStyle name="40% - Cor1 48 2 2 3" xfId="27286" xr:uid="{6C214D5C-0619-42E7-92AE-4C1FEBF92B86}"/>
    <cellStyle name="40% - Cor1 48 2 2 4" xfId="41242" xr:uid="{5BE1ECEA-D504-4BC4-A937-BDC4605F155A}"/>
    <cellStyle name="40% - Cor1 48 2 3" xfId="13555" xr:uid="{00000000-0005-0000-0000-000019020000}"/>
    <cellStyle name="40% - Cor1 48 2 3 2" xfId="30368" xr:uid="{618F7B95-C64D-44AD-BD0B-2A6586E93EBF}"/>
    <cellStyle name="40% - Cor1 48 2 3 3" xfId="44242" xr:uid="{68AC7FCE-F467-4B03-B0C3-6FCA7EECD11F}"/>
    <cellStyle name="40% - Cor1 48 2 4" xfId="32960" xr:uid="{B5ABF28A-2981-400E-9907-0A51E679B702}"/>
    <cellStyle name="40% - Cor1 48 2 4 2" xfId="46827" xr:uid="{A531D151-DBEE-4955-A41C-8653B018A7A6}"/>
    <cellStyle name="40% - Cor1 48 2 5" xfId="23028" xr:uid="{224307D8-B03F-468E-899B-9F715B879BFA}"/>
    <cellStyle name="40% - Cor1 48 2 6" xfId="36999" xr:uid="{246E7237-C61B-4363-9624-4969C2006553}"/>
    <cellStyle name="40% - Cor1 48 3" xfId="7197" xr:uid="{00000000-0005-0000-0000-000019020000}"/>
    <cellStyle name="40% - Cor1 48 3 2" xfId="16023" xr:uid="{00000000-0005-0000-0000-000019020000}"/>
    <cellStyle name="40% - Cor1 48 3 3" xfId="25449" xr:uid="{00E0D800-7157-4941-A5B9-E959EB749583}"/>
    <cellStyle name="40% - Cor1 48 3 4" xfId="39401" xr:uid="{7C796910-24E9-473B-A2E6-8970782EA05B}"/>
    <cellStyle name="40% - Cor1 48 4" xfId="11664" xr:uid="{00000000-0005-0000-0000-000019020000}"/>
    <cellStyle name="40% - Cor1 48 4 2" xfId="29180" xr:uid="{11A5DC7E-28F1-404B-9877-62E0CBD66FCA}"/>
    <cellStyle name="40% - Cor1 48 4 3" xfId="43061" xr:uid="{48A452E4-15C4-46AC-827E-7C1FE8220863}"/>
    <cellStyle name="40% - Cor1 48 5" xfId="31782" xr:uid="{D87CB19A-3BB6-413C-B20A-A0D468AD513B}"/>
    <cellStyle name="40% - Cor1 48 5 2" xfId="45649" xr:uid="{0ABA9824-FC3B-451D-8773-4A84DFC5C549}"/>
    <cellStyle name="40% - Cor1 48 6" xfId="21130" xr:uid="{A0611F24-DB3C-4DF6-AF15-4490CC743FDE}"/>
    <cellStyle name="40% - Cor1 48 7" xfId="35164" xr:uid="{DEAF78C0-C995-4C85-A87A-B7E21AA7C3F1}"/>
    <cellStyle name="40% - Cor1 49" xfId="2635" xr:uid="{00000000-0005-0000-0000-00001A020000}"/>
    <cellStyle name="40% - Cor1 49 2" xfId="4687" xr:uid="{00000000-0005-0000-0000-00001A020000}"/>
    <cellStyle name="40% - Cor1 49 2 2" xfId="9087" xr:uid="{00000000-0005-0000-0000-00001A020000}"/>
    <cellStyle name="40% - Cor1 49 2 2 2" xfId="17909" xr:uid="{00000000-0005-0000-0000-00001A020000}"/>
    <cellStyle name="40% - Cor1 49 2 2 3" xfId="27287" xr:uid="{0D6984DC-D975-48CF-9EB3-896E92033D6A}"/>
    <cellStyle name="40% - Cor1 49 2 2 4" xfId="41243" xr:uid="{92E14EFF-CC80-4939-839D-41471021199F}"/>
    <cellStyle name="40% - Cor1 49 2 3" xfId="13556" xr:uid="{00000000-0005-0000-0000-00001A020000}"/>
    <cellStyle name="40% - Cor1 49 2 3 2" xfId="30369" xr:uid="{69B2C314-7C0B-4916-893C-F38847E26B0A}"/>
    <cellStyle name="40% - Cor1 49 2 3 3" xfId="44243" xr:uid="{8800EF91-67DA-4C85-B150-72FD814E1E3A}"/>
    <cellStyle name="40% - Cor1 49 2 4" xfId="32961" xr:uid="{32ECAE0C-455E-405B-A51B-978843572F05}"/>
    <cellStyle name="40% - Cor1 49 2 4 2" xfId="46828" xr:uid="{029DF1E7-3999-41BB-B6E2-A9A6076EE2EC}"/>
    <cellStyle name="40% - Cor1 49 2 5" xfId="23029" xr:uid="{9391F334-7356-4094-AAF9-E13C90531FBC}"/>
    <cellStyle name="40% - Cor1 49 2 6" xfId="37000" xr:uid="{F26775A5-54A7-4B1B-B615-E1D608B72AD6}"/>
    <cellStyle name="40% - Cor1 49 3" xfId="7198" xr:uid="{00000000-0005-0000-0000-00001A020000}"/>
    <cellStyle name="40% - Cor1 49 3 2" xfId="16024" xr:uid="{00000000-0005-0000-0000-00001A020000}"/>
    <cellStyle name="40% - Cor1 49 3 3" xfId="25450" xr:uid="{20F61BF7-6E0E-4997-AF0F-2285F57CAC13}"/>
    <cellStyle name="40% - Cor1 49 3 4" xfId="39402" xr:uid="{EE2DCDB8-6134-438F-8DB9-9F4AAF5EB357}"/>
    <cellStyle name="40% - Cor1 49 4" xfId="11665" xr:uid="{00000000-0005-0000-0000-00001A020000}"/>
    <cellStyle name="40% - Cor1 49 4 2" xfId="29181" xr:uid="{498E2C0B-235C-406E-BA4E-E9127BE501BD}"/>
    <cellStyle name="40% - Cor1 49 4 3" xfId="43062" xr:uid="{6E17A914-282E-477C-880C-F724E373A8A0}"/>
    <cellStyle name="40% - Cor1 49 5" xfId="31783" xr:uid="{792A73F0-3DDD-4B36-8CB8-E9CB6DF1B669}"/>
    <cellStyle name="40% - Cor1 49 5 2" xfId="45650" xr:uid="{2E93DB90-7D46-4B01-8CC1-C49AEDB07E7B}"/>
    <cellStyle name="40% - Cor1 49 6" xfId="21131" xr:uid="{FBA2F06A-672C-44EB-AC20-ADD46D98B55F}"/>
    <cellStyle name="40% - Cor1 49 7" xfId="35165" xr:uid="{ABEF5C3F-57F7-47C1-8E02-EED23AB94D0C}"/>
    <cellStyle name="40% - Cor1 5" xfId="2026" xr:uid="{00000000-0005-0000-0000-000055020000}"/>
    <cellStyle name="40% - Cor1 5 2" xfId="2637" xr:uid="{00000000-0005-0000-0000-00001C020000}"/>
    <cellStyle name="40% - Cor1 5 2 2" xfId="4689" xr:uid="{00000000-0005-0000-0000-00001C020000}"/>
    <cellStyle name="40% - Cor1 5 2 2 2" xfId="9089" xr:uid="{00000000-0005-0000-0000-00001C020000}"/>
    <cellStyle name="40% - Cor1 5 2 2 2 2" xfId="17911" xr:uid="{00000000-0005-0000-0000-00001C020000}"/>
    <cellStyle name="40% - Cor1 5 2 2 2 3" xfId="27289" xr:uid="{988CC36D-212B-4E9F-BAA4-98279C2E939C}"/>
    <cellStyle name="40% - Cor1 5 2 2 2 4" xfId="41245" xr:uid="{B3769C45-8175-4020-8482-6D86B710F5B5}"/>
    <cellStyle name="40% - Cor1 5 2 2 3" xfId="13558" xr:uid="{00000000-0005-0000-0000-00001C020000}"/>
    <cellStyle name="40% - Cor1 5 2 2 3 2" xfId="30371" xr:uid="{87066366-9EC3-4ACF-9F5B-1E873A003D75}"/>
    <cellStyle name="40% - Cor1 5 2 2 3 3" xfId="44245" xr:uid="{CBEA5A71-22C6-4668-BEC3-25775CBBADEC}"/>
    <cellStyle name="40% - Cor1 5 2 2 4" xfId="32963" xr:uid="{6397B4D4-23EB-4BC2-8199-775CE1D3BCFB}"/>
    <cellStyle name="40% - Cor1 5 2 2 4 2" xfId="46830" xr:uid="{98510BD4-21CD-41A3-8170-492C536DFC28}"/>
    <cellStyle name="40% - Cor1 5 2 2 5" xfId="23031" xr:uid="{072C821B-FCB2-4F5A-8995-71FFDE7F9062}"/>
    <cellStyle name="40% - Cor1 5 2 2 6" xfId="37002" xr:uid="{B514D606-1085-41E3-85B1-19C51739A1E3}"/>
    <cellStyle name="40% - Cor1 5 2 3" xfId="7200" xr:uid="{00000000-0005-0000-0000-00001C020000}"/>
    <cellStyle name="40% - Cor1 5 2 3 2" xfId="16026" xr:uid="{00000000-0005-0000-0000-00001C020000}"/>
    <cellStyle name="40% - Cor1 5 2 3 3" xfId="25452" xr:uid="{39388A8D-78FA-4D97-A32D-9427AB458B63}"/>
    <cellStyle name="40% - Cor1 5 2 3 4" xfId="39404" xr:uid="{5239E41B-5866-4B8F-A719-5745BE462513}"/>
    <cellStyle name="40% - Cor1 5 2 4" xfId="11667" xr:uid="{00000000-0005-0000-0000-00001C020000}"/>
    <cellStyle name="40% - Cor1 5 2 4 2" xfId="29183" xr:uid="{75B91B05-EFB8-4AA9-8D58-18B78FF60389}"/>
    <cellStyle name="40% - Cor1 5 2 4 3" xfId="43064" xr:uid="{A7AE6717-A0DE-4768-98A8-335CB30F1EF3}"/>
    <cellStyle name="40% - Cor1 5 2 5" xfId="31785" xr:uid="{1EFF3DAC-5ECB-4368-8EF0-4EFA2C5C5AAA}"/>
    <cellStyle name="40% - Cor1 5 2 5 2" xfId="45652" xr:uid="{D9E55868-1486-427E-B3A4-B06FA3643FD5}"/>
    <cellStyle name="40% - Cor1 5 2 6" xfId="21133" xr:uid="{6CD2795E-0E84-4ABA-95CF-4D89E23B7362}"/>
    <cellStyle name="40% - Cor1 5 2 7" xfId="35167" xr:uid="{C3A71408-FE33-4B0E-AE0B-C4B8E95ECD39}"/>
    <cellStyle name="40% - Cor1 5 3" xfId="2636" xr:uid="{00000000-0005-0000-0000-00001B020000}"/>
    <cellStyle name="40% - Cor1 5 3 2" xfId="4688" xr:uid="{00000000-0005-0000-0000-00001B020000}"/>
    <cellStyle name="40% - Cor1 5 3 2 2" xfId="9088" xr:uid="{00000000-0005-0000-0000-00001B020000}"/>
    <cellStyle name="40% - Cor1 5 3 2 2 2" xfId="17910" xr:uid="{00000000-0005-0000-0000-00001B020000}"/>
    <cellStyle name="40% - Cor1 5 3 2 2 3" xfId="27288" xr:uid="{3B2C7F91-ABFC-4592-8373-734F6AABC502}"/>
    <cellStyle name="40% - Cor1 5 3 2 2 4" xfId="41244" xr:uid="{C14D9349-A178-40BA-AAB2-CAF53541B372}"/>
    <cellStyle name="40% - Cor1 5 3 2 3" xfId="13557" xr:uid="{00000000-0005-0000-0000-00001B020000}"/>
    <cellStyle name="40% - Cor1 5 3 2 4" xfId="23030" xr:uid="{6B90C6DD-65C2-4FE6-B14C-C92488206547}"/>
    <cellStyle name="40% - Cor1 5 3 2 5" xfId="37001" xr:uid="{BD23A2B8-56BD-471D-A570-4AA87A6ECE17}"/>
    <cellStyle name="40% - Cor1 5 3 3" xfId="7199" xr:uid="{00000000-0005-0000-0000-00001B020000}"/>
    <cellStyle name="40% - Cor1 5 3 3 2" xfId="16025" xr:uid="{00000000-0005-0000-0000-00001B020000}"/>
    <cellStyle name="40% - Cor1 5 3 3 3" xfId="25451" xr:uid="{E4BCD33D-389A-4F41-9FD5-628DF39E0E87}"/>
    <cellStyle name="40% - Cor1 5 3 3 4" xfId="39403" xr:uid="{83645C7C-972D-40AD-BCB5-379D17901D96}"/>
    <cellStyle name="40% - Cor1 5 3 4" xfId="11666" xr:uid="{00000000-0005-0000-0000-00001B020000}"/>
    <cellStyle name="40% - Cor1 5 3 4 2" xfId="29182" xr:uid="{ECD4C643-0C77-416C-A557-BC882E9E0626}"/>
    <cellStyle name="40% - Cor1 5 3 4 3" xfId="43063" xr:uid="{B3A4C2B8-3C1D-44BC-A713-D9CE9B9AE4DD}"/>
    <cellStyle name="40% - Cor1 5 3 5" xfId="31784" xr:uid="{DDB30B9C-2CB3-4DF7-AAC1-242A1B84EC84}"/>
    <cellStyle name="40% - Cor1 5 3 5 2" xfId="45651" xr:uid="{142F3BF4-A583-4FC1-AE1B-28B8FA3F9FD4}"/>
    <cellStyle name="40% - Cor1 5 3 6" xfId="21132" xr:uid="{E49F4C3D-59BC-4FB3-A5CD-C050BF918CAD}"/>
    <cellStyle name="40% - Cor1 5 3 7" xfId="35166" xr:uid="{66201BCB-9D42-405A-940D-F9F366F59A97}"/>
    <cellStyle name="40% - Cor1 5 4" xfId="4124" xr:uid="{00000000-0005-0000-0000-000055020000}"/>
    <cellStyle name="40% - Cor1 5 4 2" xfId="8524" xr:uid="{00000000-0005-0000-0000-000055020000}"/>
    <cellStyle name="40% - Cor1 5 4 2 2" xfId="17346" xr:uid="{00000000-0005-0000-0000-000055020000}"/>
    <cellStyle name="40% - Cor1 5 4 2 3" xfId="26724" xr:uid="{256AFF4F-24E4-4C7F-8D66-B31C3E7E6EF0}"/>
    <cellStyle name="40% - Cor1 5 4 2 4" xfId="40680" xr:uid="{00ADF67C-6F67-44B6-870D-E951FBDC3F98}"/>
    <cellStyle name="40% - Cor1 5 4 3" xfId="12993" xr:uid="{00000000-0005-0000-0000-000055020000}"/>
    <cellStyle name="40% - Cor1 5 4 3 2" xfId="30370" xr:uid="{B6246497-9D7F-4507-AF9E-29BFE03F860E}"/>
    <cellStyle name="40% - Cor1 5 4 3 3" xfId="44244" xr:uid="{3CBE7350-F958-4175-85A8-EAA7F4206F9E}"/>
    <cellStyle name="40% - Cor1 5 4 4" xfId="32962" xr:uid="{B16AB2BC-D172-4A55-AA11-9BD3160B8DE0}"/>
    <cellStyle name="40% - Cor1 5 4 4 2" xfId="46829" xr:uid="{BEC0B28C-B1A9-4234-A7C7-F339E9B88542}"/>
    <cellStyle name="40% - Cor1 5 4 5" xfId="22466" xr:uid="{32A8C45C-4582-4932-83B1-F8C7835FA2B4}"/>
    <cellStyle name="40% - Cor1 5 4 6" xfId="36437" xr:uid="{0C98F6E8-A484-4A2C-809F-D38272859A64}"/>
    <cellStyle name="40% - Cor1 5 5" xfId="6640" xr:uid="{00000000-0005-0000-0000-000055020000}"/>
    <cellStyle name="40% - Cor1 5 5 2" xfId="15468" xr:uid="{00000000-0005-0000-0000-000055020000}"/>
    <cellStyle name="40% - Cor1 5 5 3" xfId="24892" xr:uid="{1737EDD2-F045-496E-A0DB-158707DF8F5D}"/>
    <cellStyle name="40% - Cor1 5 5 4" xfId="38846" xr:uid="{EE9474A2-BA91-4E68-A9C6-9488B20EE781}"/>
    <cellStyle name="40% - Cor1 5 6" xfId="11100" xr:uid="{00000000-0005-0000-0000-000055020000}"/>
    <cellStyle name="40% - Cor1 5 6 2" xfId="28600" xr:uid="{DB4EF8EA-BD68-495F-B5B5-11F698BE6056}"/>
    <cellStyle name="40% - Cor1 5 6 3" xfId="42507" xr:uid="{80ADE2D5-DFAA-4B50-9C32-6CD2EB7CD060}"/>
    <cellStyle name="40% - Cor1 5 7" xfId="31228" xr:uid="{B155E5EE-F5D3-4045-8733-03F6B69BED32}"/>
    <cellStyle name="40% - Cor1 5 7 2" xfId="45095" xr:uid="{43C8979B-3634-483A-A965-D2B35E570BF5}"/>
    <cellStyle name="40% - Cor1 5 8" xfId="20547" xr:uid="{5574081C-34DC-417C-88C7-2BA72E3C0F07}"/>
    <cellStyle name="40% - Cor1 5 9" xfId="34609" xr:uid="{4636817E-CB05-4ECD-BB2B-E1D77C8E3273}"/>
    <cellStyle name="40% - Cor1 50" xfId="2638" xr:uid="{00000000-0005-0000-0000-00001D020000}"/>
    <cellStyle name="40% - Cor1 50 2" xfId="4690" xr:uid="{00000000-0005-0000-0000-00001D020000}"/>
    <cellStyle name="40% - Cor1 50 2 2" xfId="9090" xr:uid="{00000000-0005-0000-0000-00001D020000}"/>
    <cellStyle name="40% - Cor1 50 2 2 2" xfId="17912" xr:uid="{00000000-0005-0000-0000-00001D020000}"/>
    <cellStyle name="40% - Cor1 50 2 2 3" xfId="27290" xr:uid="{178705EE-F0BE-4016-A073-974B195A0596}"/>
    <cellStyle name="40% - Cor1 50 2 2 4" xfId="41246" xr:uid="{00330711-FBDC-4979-8151-AE48D2E2BE74}"/>
    <cellStyle name="40% - Cor1 50 2 3" xfId="13559" xr:uid="{00000000-0005-0000-0000-00001D020000}"/>
    <cellStyle name="40% - Cor1 50 2 3 2" xfId="30372" xr:uid="{75F43B49-E157-45EE-ACDD-DC437E148F55}"/>
    <cellStyle name="40% - Cor1 50 2 3 3" xfId="44246" xr:uid="{1EFE4EA8-9D7F-4736-B86A-BAFB6F12362B}"/>
    <cellStyle name="40% - Cor1 50 2 4" xfId="32964" xr:uid="{7E8BFAC8-FDC1-46E1-8031-A88EF078D73B}"/>
    <cellStyle name="40% - Cor1 50 2 4 2" xfId="46831" xr:uid="{BCDDEC2C-11F7-45CA-AF1C-5871EC770CA2}"/>
    <cellStyle name="40% - Cor1 50 2 5" xfId="23032" xr:uid="{74B94B29-CA11-405A-BAEC-8CF9BEC18A71}"/>
    <cellStyle name="40% - Cor1 50 2 6" xfId="37003" xr:uid="{428EB11E-DF0F-44FE-A4D0-ED8025CBC582}"/>
    <cellStyle name="40% - Cor1 50 3" xfId="7201" xr:uid="{00000000-0005-0000-0000-00001D020000}"/>
    <cellStyle name="40% - Cor1 50 3 2" xfId="16027" xr:uid="{00000000-0005-0000-0000-00001D020000}"/>
    <cellStyle name="40% - Cor1 50 3 3" xfId="25453" xr:uid="{66A475D1-CDCC-4F5A-A296-47CA295EA5F1}"/>
    <cellStyle name="40% - Cor1 50 3 4" xfId="39405" xr:uid="{0A1B349C-C905-4961-9890-916939273C54}"/>
    <cellStyle name="40% - Cor1 50 4" xfId="11668" xr:uid="{00000000-0005-0000-0000-00001D020000}"/>
    <cellStyle name="40% - Cor1 50 4 2" xfId="29184" xr:uid="{8A521E5D-3E3B-48CB-ABF5-2C60D24FAA0D}"/>
    <cellStyle name="40% - Cor1 50 4 3" xfId="43065" xr:uid="{83B554AB-A810-4D60-BA01-F84866CAE134}"/>
    <cellStyle name="40% - Cor1 50 5" xfId="31786" xr:uid="{1F94BA03-A3A1-42EE-A052-3220EB78EC71}"/>
    <cellStyle name="40% - Cor1 50 5 2" xfId="45653" xr:uid="{0B6455D8-788C-49F2-A7C7-CB3899B7F2B7}"/>
    <cellStyle name="40% - Cor1 50 6" xfId="21134" xr:uid="{68B43430-148F-462C-8D44-07D9A9797D3C}"/>
    <cellStyle name="40% - Cor1 50 7" xfId="35168" xr:uid="{71C6A7F8-FAA8-4EE4-A55A-5892805B2232}"/>
    <cellStyle name="40% - Cor1 51" xfId="2639" xr:uid="{00000000-0005-0000-0000-00001E020000}"/>
    <cellStyle name="40% - Cor1 51 2" xfId="4691" xr:uid="{00000000-0005-0000-0000-00001E020000}"/>
    <cellStyle name="40% - Cor1 51 2 2" xfId="9091" xr:uid="{00000000-0005-0000-0000-00001E020000}"/>
    <cellStyle name="40% - Cor1 51 2 2 2" xfId="17913" xr:uid="{00000000-0005-0000-0000-00001E020000}"/>
    <cellStyle name="40% - Cor1 51 2 2 3" xfId="27291" xr:uid="{8C2351DB-F531-4B95-92E9-CC62F67EC1FA}"/>
    <cellStyle name="40% - Cor1 51 2 2 4" xfId="41247" xr:uid="{6B4186DB-0941-4607-A7D0-B59EBDDF1D75}"/>
    <cellStyle name="40% - Cor1 51 2 3" xfId="13560" xr:uid="{00000000-0005-0000-0000-00001E020000}"/>
    <cellStyle name="40% - Cor1 51 2 3 2" xfId="30373" xr:uid="{F130AD6D-8323-4B1C-BC11-09E3A12C2398}"/>
    <cellStyle name="40% - Cor1 51 2 3 3" xfId="44247" xr:uid="{22A908CC-7162-48A7-ABCE-15349C112F27}"/>
    <cellStyle name="40% - Cor1 51 2 4" xfId="32965" xr:uid="{B3994CA3-4D47-426B-80DB-68C4D71172E1}"/>
    <cellStyle name="40% - Cor1 51 2 4 2" xfId="46832" xr:uid="{C0083D36-232F-4B2B-A6E0-FE10FBB27FD5}"/>
    <cellStyle name="40% - Cor1 51 2 5" xfId="23033" xr:uid="{EF339DBA-988D-4995-AA46-C1B947F2DE82}"/>
    <cellStyle name="40% - Cor1 51 2 6" xfId="37004" xr:uid="{894C7439-4725-428D-990D-CAA076318A09}"/>
    <cellStyle name="40% - Cor1 51 3" xfId="7202" xr:uid="{00000000-0005-0000-0000-00001E020000}"/>
    <cellStyle name="40% - Cor1 51 3 2" xfId="16028" xr:uid="{00000000-0005-0000-0000-00001E020000}"/>
    <cellStyle name="40% - Cor1 51 3 3" xfId="25454" xr:uid="{0FB4F36B-2A5B-4D76-BB79-2C94A16BB9F2}"/>
    <cellStyle name="40% - Cor1 51 3 4" xfId="39406" xr:uid="{BAFC0397-449B-404F-BD26-859099929ABC}"/>
    <cellStyle name="40% - Cor1 51 4" xfId="11669" xr:uid="{00000000-0005-0000-0000-00001E020000}"/>
    <cellStyle name="40% - Cor1 51 4 2" xfId="29185" xr:uid="{92DF7BDC-6558-4A66-B989-6E1441D8FAF5}"/>
    <cellStyle name="40% - Cor1 51 4 3" xfId="43066" xr:uid="{0A4E93FB-D965-4813-8C5B-62DCAC8F3632}"/>
    <cellStyle name="40% - Cor1 51 5" xfId="31787" xr:uid="{8BD83616-1369-4E86-9A2E-C2D9A44E640B}"/>
    <cellStyle name="40% - Cor1 51 5 2" xfId="45654" xr:uid="{25C694C6-1F00-4E72-BD91-B8A1DC77099D}"/>
    <cellStyle name="40% - Cor1 51 6" xfId="21135" xr:uid="{2C4C53B0-9271-4949-81D3-E2B47828AC15}"/>
    <cellStyle name="40% - Cor1 51 7" xfId="35169" xr:uid="{82640C1C-25EE-4A11-B489-9C977A643B7E}"/>
    <cellStyle name="40% - Cor1 52" xfId="2640" xr:uid="{00000000-0005-0000-0000-00001F020000}"/>
    <cellStyle name="40% - Cor1 52 2" xfId="4692" xr:uid="{00000000-0005-0000-0000-00001F020000}"/>
    <cellStyle name="40% - Cor1 52 2 2" xfId="9092" xr:uid="{00000000-0005-0000-0000-00001F020000}"/>
    <cellStyle name="40% - Cor1 52 2 2 2" xfId="17914" xr:uid="{00000000-0005-0000-0000-00001F020000}"/>
    <cellStyle name="40% - Cor1 52 2 2 3" xfId="27292" xr:uid="{7CD62A09-AA5C-4496-B4AA-1F3099F19D9D}"/>
    <cellStyle name="40% - Cor1 52 2 2 4" xfId="41248" xr:uid="{3AA72632-3BF2-4668-AFBB-C6BD9615AD36}"/>
    <cellStyle name="40% - Cor1 52 2 3" xfId="13561" xr:uid="{00000000-0005-0000-0000-00001F020000}"/>
    <cellStyle name="40% - Cor1 52 2 3 2" xfId="30374" xr:uid="{A95F8F17-86CD-44A4-96A3-D96D3EC8B21C}"/>
    <cellStyle name="40% - Cor1 52 2 3 3" xfId="44248" xr:uid="{F662F277-5DB2-48E7-B701-4AC2859F680F}"/>
    <cellStyle name="40% - Cor1 52 2 4" xfId="32966" xr:uid="{E2D0DF85-12DD-4395-AD6A-C46AADDA032F}"/>
    <cellStyle name="40% - Cor1 52 2 4 2" xfId="46833" xr:uid="{E57E1818-9490-4FC1-BAB6-D54A5EDF28F9}"/>
    <cellStyle name="40% - Cor1 52 2 5" xfId="23034" xr:uid="{7BA51534-ADAD-48B2-A5AE-2B6400F6077A}"/>
    <cellStyle name="40% - Cor1 52 2 6" xfId="37005" xr:uid="{31307B6C-B9D1-46F7-B432-27A911EB65B4}"/>
    <cellStyle name="40% - Cor1 52 3" xfId="7203" xr:uid="{00000000-0005-0000-0000-00001F020000}"/>
    <cellStyle name="40% - Cor1 52 3 2" xfId="16029" xr:uid="{00000000-0005-0000-0000-00001F020000}"/>
    <cellStyle name="40% - Cor1 52 3 3" xfId="25455" xr:uid="{D90EECD9-C40C-4E14-A64B-0584C50D0203}"/>
    <cellStyle name="40% - Cor1 52 3 4" xfId="39407" xr:uid="{3B0BFCDB-6E6F-4512-820C-9852B5C8C6F8}"/>
    <cellStyle name="40% - Cor1 52 4" xfId="11670" xr:uid="{00000000-0005-0000-0000-00001F020000}"/>
    <cellStyle name="40% - Cor1 52 4 2" xfId="29186" xr:uid="{345F1874-871C-4E76-B4A8-EC3E7CEEE6B6}"/>
    <cellStyle name="40% - Cor1 52 4 3" xfId="43067" xr:uid="{A5556F64-0DD2-44E9-AC90-6A0EE7B76ACA}"/>
    <cellStyle name="40% - Cor1 52 5" xfId="31788" xr:uid="{6390FDC7-C446-4314-8069-C82C9FE7E78B}"/>
    <cellStyle name="40% - Cor1 52 5 2" xfId="45655" xr:uid="{FE4AF860-FC90-44CE-B0B5-95439A8AE909}"/>
    <cellStyle name="40% - Cor1 52 6" xfId="21136" xr:uid="{9067C27A-B393-41B8-BBBE-37495163E9D4}"/>
    <cellStyle name="40% - Cor1 52 7" xfId="35170" xr:uid="{465BB2D0-3388-4433-9154-D53102B7F55E}"/>
    <cellStyle name="40% - Cor1 53" xfId="2641" xr:uid="{00000000-0005-0000-0000-000020020000}"/>
    <cellStyle name="40% - Cor1 53 2" xfId="4693" xr:uid="{00000000-0005-0000-0000-000020020000}"/>
    <cellStyle name="40% - Cor1 53 2 2" xfId="9093" xr:uid="{00000000-0005-0000-0000-000020020000}"/>
    <cellStyle name="40% - Cor1 53 2 2 2" xfId="17915" xr:uid="{00000000-0005-0000-0000-000020020000}"/>
    <cellStyle name="40% - Cor1 53 2 2 3" xfId="27293" xr:uid="{992D7215-7338-485E-830E-22B2D1515C1C}"/>
    <cellStyle name="40% - Cor1 53 2 2 4" xfId="41249" xr:uid="{9EB4244F-3797-4024-B829-CF8189C3A24B}"/>
    <cellStyle name="40% - Cor1 53 2 3" xfId="13562" xr:uid="{00000000-0005-0000-0000-000020020000}"/>
    <cellStyle name="40% - Cor1 53 2 3 2" xfId="30375" xr:uid="{EB26F9C5-D34A-4A7F-A301-22233F855319}"/>
    <cellStyle name="40% - Cor1 53 2 3 3" xfId="44249" xr:uid="{291850DF-A4C3-4A1F-8000-C6CC42CECA56}"/>
    <cellStyle name="40% - Cor1 53 2 4" xfId="32967" xr:uid="{4A740859-43D8-4A26-A16A-765A3CB5E2D8}"/>
    <cellStyle name="40% - Cor1 53 2 4 2" xfId="46834" xr:uid="{E1F698DC-183D-4476-BF75-B313110634E5}"/>
    <cellStyle name="40% - Cor1 53 2 5" xfId="23035" xr:uid="{47C243DE-0685-43AA-9AD0-74F40AF14D5E}"/>
    <cellStyle name="40% - Cor1 53 2 6" xfId="37006" xr:uid="{F334E6FB-4ACA-4B61-ADCB-BDDEF60953A8}"/>
    <cellStyle name="40% - Cor1 53 3" xfId="7204" xr:uid="{00000000-0005-0000-0000-000020020000}"/>
    <cellStyle name="40% - Cor1 53 3 2" xfId="16030" xr:uid="{00000000-0005-0000-0000-000020020000}"/>
    <cellStyle name="40% - Cor1 53 3 3" xfId="25456" xr:uid="{10180E24-F888-488E-B29A-D4DA82CD7701}"/>
    <cellStyle name="40% - Cor1 53 3 4" xfId="39408" xr:uid="{B20A583C-FC89-4634-B012-22814F1F6B4F}"/>
    <cellStyle name="40% - Cor1 53 4" xfId="11671" xr:uid="{00000000-0005-0000-0000-000020020000}"/>
    <cellStyle name="40% - Cor1 53 4 2" xfId="29187" xr:uid="{CFA5F131-35D3-48DB-A01D-651EFFEF3744}"/>
    <cellStyle name="40% - Cor1 53 4 3" xfId="43068" xr:uid="{012FDCF5-57C0-4BA4-AEB0-D97D179DB4FD}"/>
    <cellStyle name="40% - Cor1 53 5" xfId="31789" xr:uid="{7E6FFBD3-4689-456E-BF2D-11A31936BD31}"/>
    <cellStyle name="40% - Cor1 53 5 2" xfId="45656" xr:uid="{7C438539-B92E-48E4-8A49-20D2C5672DB1}"/>
    <cellStyle name="40% - Cor1 53 6" xfId="21137" xr:uid="{94819F60-D6BD-4AA9-B699-C701EC09F083}"/>
    <cellStyle name="40% - Cor1 53 7" xfId="35171" xr:uid="{D9F2C116-9B88-4AD6-BEEC-119C3766A156}"/>
    <cellStyle name="40% - Cor1 54" xfId="2642" xr:uid="{00000000-0005-0000-0000-000021020000}"/>
    <cellStyle name="40% - Cor1 54 2" xfId="4694" xr:uid="{00000000-0005-0000-0000-000021020000}"/>
    <cellStyle name="40% - Cor1 54 2 2" xfId="9094" xr:uid="{00000000-0005-0000-0000-000021020000}"/>
    <cellStyle name="40% - Cor1 54 2 2 2" xfId="17916" xr:uid="{00000000-0005-0000-0000-000021020000}"/>
    <cellStyle name="40% - Cor1 54 2 2 3" xfId="27294" xr:uid="{0616A182-B914-4C10-921E-C6D6E24D7479}"/>
    <cellStyle name="40% - Cor1 54 2 2 4" xfId="41250" xr:uid="{71CD9AD0-8928-41AB-948A-19849E09163F}"/>
    <cellStyle name="40% - Cor1 54 2 3" xfId="13563" xr:uid="{00000000-0005-0000-0000-000021020000}"/>
    <cellStyle name="40% - Cor1 54 2 3 2" xfId="30376" xr:uid="{F2C3EFC9-E45F-4400-9D0D-ED4EBE3E21AB}"/>
    <cellStyle name="40% - Cor1 54 2 3 3" xfId="44250" xr:uid="{7B7C563B-D175-43E6-826B-E023ECF2370A}"/>
    <cellStyle name="40% - Cor1 54 2 4" xfId="32968" xr:uid="{5BA9CD79-FA88-46F1-87CC-F5E6DB916A37}"/>
    <cellStyle name="40% - Cor1 54 2 4 2" xfId="46835" xr:uid="{F34AC69B-847A-4334-9B4C-E53E9E84D61B}"/>
    <cellStyle name="40% - Cor1 54 2 5" xfId="23036" xr:uid="{1337801A-B0FE-4FDE-BE8B-516E0F5DEF16}"/>
    <cellStyle name="40% - Cor1 54 2 6" xfId="37007" xr:uid="{13442093-F810-4F48-9414-2E16FBA15971}"/>
    <cellStyle name="40% - Cor1 54 3" xfId="7205" xr:uid="{00000000-0005-0000-0000-000021020000}"/>
    <cellStyle name="40% - Cor1 54 3 2" xfId="16031" xr:uid="{00000000-0005-0000-0000-000021020000}"/>
    <cellStyle name="40% - Cor1 54 3 3" xfId="25457" xr:uid="{7D33EB3B-7C92-4E36-9CC5-403105203A5D}"/>
    <cellStyle name="40% - Cor1 54 3 4" xfId="39409" xr:uid="{B5DB68E7-7E80-4E02-A76C-0F43998F5D2C}"/>
    <cellStyle name="40% - Cor1 54 4" xfId="11672" xr:uid="{00000000-0005-0000-0000-000021020000}"/>
    <cellStyle name="40% - Cor1 54 4 2" xfId="29188" xr:uid="{FD92E68F-7B7B-40BF-B654-33D03B1A83C5}"/>
    <cellStyle name="40% - Cor1 54 4 3" xfId="43069" xr:uid="{1D585D8C-D08D-4D5A-B931-CE8E8EC01351}"/>
    <cellStyle name="40% - Cor1 54 5" xfId="31790" xr:uid="{C4BF9D49-E01A-4FC3-81FD-8A9B99955C27}"/>
    <cellStyle name="40% - Cor1 54 5 2" xfId="45657" xr:uid="{76B3AF46-9034-4A79-8F15-39A1748E4BE7}"/>
    <cellStyle name="40% - Cor1 54 6" xfId="21138" xr:uid="{AC9D1410-C3C2-44A6-B746-2D09550DE6E7}"/>
    <cellStyle name="40% - Cor1 54 7" xfId="35172" xr:uid="{6CA49D02-A460-4A3C-A7B5-71F68A279E4A}"/>
    <cellStyle name="40% - Cor1 55" xfId="2643" xr:uid="{00000000-0005-0000-0000-000022020000}"/>
    <cellStyle name="40% - Cor1 55 2" xfId="4695" xr:uid="{00000000-0005-0000-0000-000022020000}"/>
    <cellStyle name="40% - Cor1 55 2 2" xfId="9095" xr:uid="{00000000-0005-0000-0000-000022020000}"/>
    <cellStyle name="40% - Cor1 55 2 2 2" xfId="17917" xr:uid="{00000000-0005-0000-0000-000022020000}"/>
    <cellStyle name="40% - Cor1 55 2 2 3" xfId="27295" xr:uid="{2811BA43-0CFD-45EC-86D5-F330952EFB8F}"/>
    <cellStyle name="40% - Cor1 55 2 2 4" xfId="41251" xr:uid="{3D2E6833-0120-46A1-B25B-EBEDB2EA5913}"/>
    <cellStyle name="40% - Cor1 55 2 3" xfId="13564" xr:uid="{00000000-0005-0000-0000-000022020000}"/>
    <cellStyle name="40% - Cor1 55 2 3 2" xfId="30377" xr:uid="{082D3DB0-8CD1-4510-9377-063AFA94A29F}"/>
    <cellStyle name="40% - Cor1 55 2 3 3" xfId="44251" xr:uid="{A22699AC-1775-4B55-AB4A-E414E2B6DE71}"/>
    <cellStyle name="40% - Cor1 55 2 4" xfId="32969" xr:uid="{1A1BFEE5-D978-4B78-B91D-6DBD985CE72D}"/>
    <cellStyle name="40% - Cor1 55 2 4 2" xfId="46836" xr:uid="{983D0FD6-3D00-436A-88B4-DE2B0E4B1DA7}"/>
    <cellStyle name="40% - Cor1 55 2 5" xfId="23037" xr:uid="{6E46245A-0767-4D13-A783-BABF9E095164}"/>
    <cellStyle name="40% - Cor1 55 2 6" xfId="37008" xr:uid="{1F0A970A-1B3A-43A4-B6E1-272AEC56190D}"/>
    <cellStyle name="40% - Cor1 55 3" xfId="7206" xr:uid="{00000000-0005-0000-0000-000022020000}"/>
    <cellStyle name="40% - Cor1 55 3 2" xfId="16032" xr:uid="{00000000-0005-0000-0000-000022020000}"/>
    <cellStyle name="40% - Cor1 55 3 3" xfId="25458" xr:uid="{066CB323-2E06-498F-9BE7-741D2B13D254}"/>
    <cellStyle name="40% - Cor1 55 3 4" xfId="39410" xr:uid="{53AEA7D1-FDE7-49E0-92CE-B8F0BF8C54BA}"/>
    <cellStyle name="40% - Cor1 55 4" xfId="11673" xr:uid="{00000000-0005-0000-0000-000022020000}"/>
    <cellStyle name="40% - Cor1 55 4 2" xfId="29189" xr:uid="{C8636BB6-1AAB-48F1-AF1C-D2205482E5B7}"/>
    <cellStyle name="40% - Cor1 55 4 3" xfId="43070" xr:uid="{142DD3EF-2906-4DEB-B56A-877016C53A72}"/>
    <cellStyle name="40% - Cor1 55 5" xfId="31791" xr:uid="{0D1CEE6D-A787-4C1A-8FC9-94971702F776}"/>
    <cellStyle name="40% - Cor1 55 5 2" xfId="45658" xr:uid="{8D2EF120-1435-43A7-B3F6-D58D6D848058}"/>
    <cellStyle name="40% - Cor1 55 6" xfId="21139" xr:uid="{2F3E628F-2206-4C30-BC5D-81A3FEF70DC3}"/>
    <cellStyle name="40% - Cor1 55 7" xfId="35173" xr:uid="{E24C8869-8CA1-4FDF-B092-F9E8E17DF349}"/>
    <cellStyle name="40% - Cor1 56" xfId="2644" xr:uid="{00000000-0005-0000-0000-000023020000}"/>
    <cellStyle name="40% - Cor1 56 2" xfId="4696" xr:uid="{00000000-0005-0000-0000-000023020000}"/>
    <cellStyle name="40% - Cor1 56 2 2" xfId="9096" xr:uid="{00000000-0005-0000-0000-000023020000}"/>
    <cellStyle name="40% - Cor1 56 2 2 2" xfId="17918" xr:uid="{00000000-0005-0000-0000-000023020000}"/>
    <cellStyle name="40% - Cor1 56 2 2 3" xfId="27296" xr:uid="{6D7819FB-28D7-4EE6-9987-783B3F8C0B92}"/>
    <cellStyle name="40% - Cor1 56 2 2 4" xfId="41252" xr:uid="{33606F9B-9B55-420D-86BE-852A218960C6}"/>
    <cellStyle name="40% - Cor1 56 2 3" xfId="13565" xr:uid="{00000000-0005-0000-0000-000023020000}"/>
    <cellStyle name="40% - Cor1 56 2 3 2" xfId="30378" xr:uid="{9FC28D54-C9A9-4D9F-8256-F7E40A84741C}"/>
    <cellStyle name="40% - Cor1 56 2 3 3" xfId="44252" xr:uid="{E0F0F99B-1937-442B-8B07-F944A7B2EB94}"/>
    <cellStyle name="40% - Cor1 56 2 4" xfId="32970" xr:uid="{858E36C3-5D91-49CB-B4C0-4A8A193A7416}"/>
    <cellStyle name="40% - Cor1 56 2 4 2" xfId="46837" xr:uid="{D00DF247-1232-4BB0-8B25-F62A063AF96F}"/>
    <cellStyle name="40% - Cor1 56 2 5" xfId="23038" xr:uid="{8BAC4DED-D5F2-4535-8CF6-BFE492D205B7}"/>
    <cellStyle name="40% - Cor1 56 2 6" xfId="37009" xr:uid="{9416BAFF-DD75-4DF5-89C0-303F17B093E7}"/>
    <cellStyle name="40% - Cor1 56 3" xfId="7207" xr:uid="{00000000-0005-0000-0000-000023020000}"/>
    <cellStyle name="40% - Cor1 56 3 2" xfId="16033" xr:uid="{00000000-0005-0000-0000-000023020000}"/>
    <cellStyle name="40% - Cor1 56 3 3" xfId="25459" xr:uid="{654B0EE1-BADF-47D7-9DAC-585E78096FAD}"/>
    <cellStyle name="40% - Cor1 56 3 4" xfId="39411" xr:uid="{4B5DAFAA-DC79-45E8-99A9-755D3A62BC73}"/>
    <cellStyle name="40% - Cor1 56 4" xfId="11674" xr:uid="{00000000-0005-0000-0000-000023020000}"/>
    <cellStyle name="40% - Cor1 56 4 2" xfId="29190" xr:uid="{AE359C46-EB59-4D89-9556-229D890C4D46}"/>
    <cellStyle name="40% - Cor1 56 4 3" xfId="43071" xr:uid="{9E4B40DF-372A-4CB5-AA37-015D167E6ACF}"/>
    <cellStyle name="40% - Cor1 56 5" xfId="31792" xr:uid="{8CE412A5-C2C8-41DF-BCCB-C50F64F4DFDA}"/>
    <cellStyle name="40% - Cor1 56 5 2" xfId="45659" xr:uid="{04437081-91B7-46EB-A27E-8537C02CFED0}"/>
    <cellStyle name="40% - Cor1 56 6" xfId="21140" xr:uid="{0694F84F-7574-4E80-B4CB-19BA0D53D7EB}"/>
    <cellStyle name="40% - Cor1 56 7" xfId="35174" xr:uid="{B1914405-D5EB-48A8-B67B-E1E2C6DDFA92}"/>
    <cellStyle name="40% - Cor1 57" xfId="2645" xr:uid="{00000000-0005-0000-0000-000024020000}"/>
    <cellStyle name="40% - Cor1 57 2" xfId="4697" xr:uid="{00000000-0005-0000-0000-000024020000}"/>
    <cellStyle name="40% - Cor1 57 2 2" xfId="9097" xr:uid="{00000000-0005-0000-0000-000024020000}"/>
    <cellStyle name="40% - Cor1 57 2 2 2" xfId="17919" xr:uid="{00000000-0005-0000-0000-000024020000}"/>
    <cellStyle name="40% - Cor1 57 2 2 3" xfId="27297" xr:uid="{6E5E18D8-003F-4873-A16C-D064460687C1}"/>
    <cellStyle name="40% - Cor1 57 2 2 4" xfId="41253" xr:uid="{486A5AC6-8E05-44AB-ABA1-85CAFA28DE60}"/>
    <cellStyle name="40% - Cor1 57 2 3" xfId="13566" xr:uid="{00000000-0005-0000-0000-000024020000}"/>
    <cellStyle name="40% - Cor1 57 2 3 2" xfId="30379" xr:uid="{48832C18-A4CE-4C11-B5A5-E4D0636BB932}"/>
    <cellStyle name="40% - Cor1 57 2 3 3" xfId="44253" xr:uid="{62D8FC88-83A0-44DC-8FA8-A2BE2EA8EF5C}"/>
    <cellStyle name="40% - Cor1 57 2 4" xfId="32971" xr:uid="{6806EDD2-DFDE-453B-81D0-F6A7DCB7D2D5}"/>
    <cellStyle name="40% - Cor1 57 2 4 2" xfId="46838" xr:uid="{E97C364E-7D40-42C7-A316-6AC7075CC42D}"/>
    <cellStyle name="40% - Cor1 57 2 5" xfId="23039" xr:uid="{105DFCC4-E72D-4542-9D89-429FC86F78A8}"/>
    <cellStyle name="40% - Cor1 57 2 6" xfId="37010" xr:uid="{72055115-A1A9-4DB0-BB3D-4E84BC3916FA}"/>
    <cellStyle name="40% - Cor1 57 3" xfId="7208" xr:uid="{00000000-0005-0000-0000-000024020000}"/>
    <cellStyle name="40% - Cor1 57 3 2" xfId="16034" xr:uid="{00000000-0005-0000-0000-000024020000}"/>
    <cellStyle name="40% - Cor1 57 3 3" xfId="25460" xr:uid="{DBA4D84B-E280-4C6C-8614-360A240A7CFE}"/>
    <cellStyle name="40% - Cor1 57 3 4" xfId="39412" xr:uid="{8067DC31-D06C-4E04-AA72-EC27C1DD8219}"/>
    <cellStyle name="40% - Cor1 57 4" xfId="11675" xr:uid="{00000000-0005-0000-0000-000024020000}"/>
    <cellStyle name="40% - Cor1 57 4 2" xfId="29191" xr:uid="{E05D5712-619F-4197-B09B-2ABA922513F4}"/>
    <cellStyle name="40% - Cor1 57 4 3" xfId="43072" xr:uid="{97A61410-B19A-44AF-894C-A7BD9616B9A2}"/>
    <cellStyle name="40% - Cor1 57 5" xfId="31793" xr:uid="{BF3B399C-5AFA-422D-9974-CA9BF5D8657E}"/>
    <cellStyle name="40% - Cor1 57 5 2" xfId="45660" xr:uid="{22EDD6CF-5A44-46CC-86DB-3ACFEC6CD96C}"/>
    <cellStyle name="40% - Cor1 57 6" xfId="21141" xr:uid="{EF8BD237-8C9A-4C63-9737-72D65F89D93C}"/>
    <cellStyle name="40% - Cor1 57 7" xfId="35175" xr:uid="{6DC4F03E-1DC6-466A-A5C0-B34B697E32F8}"/>
    <cellStyle name="40% - Cor1 58" xfId="2646" xr:uid="{00000000-0005-0000-0000-000025020000}"/>
    <cellStyle name="40% - Cor1 58 2" xfId="4698" xr:uid="{00000000-0005-0000-0000-000025020000}"/>
    <cellStyle name="40% - Cor1 58 2 2" xfId="9098" xr:uid="{00000000-0005-0000-0000-000025020000}"/>
    <cellStyle name="40% - Cor1 58 2 2 2" xfId="17920" xr:uid="{00000000-0005-0000-0000-000025020000}"/>
    <cellStyle name="40% - Cor1 58 2 2 3" xfId="27298" xr:uid="{4D6D9F1D-120A-44FB-88E2-79B0A2A67702}"/>
    <cellStyle name="40% - Cor1 58 2 2 4" xfId="41254" xr:uid="{8D0294B2-DEF3-4336-A0F1-9433F1AE870D}"/>
    <cellStyle name="40% - Cor1 58 2 3" xfId="13567" xr:uid="{00000000-0005-0000-0000-000025020000}"/>
    <cellStyle name="40% - Cor1 58 2 3 2" xfId="30380" xr:uid="{FB6BB363-FF2C-45A7-910C-0CCC4A36C885}"/>
    <cellStyle name="40% - Cor1 58 2 3 3" xfId="44254" xr:uid="{1BBE3DAB-3CF0-481C-8ACA-261AF2812A45}"/>
    <cellStyle name="40% - Cor1 58 2 4" xfId="32972" xr:uid="{5D17D1CC-5D26-4C93-93C2-17E2B44541A9}"/>
    <cellStyle name="40% - Cor1 58 2 4 2" xfId="46839" xr:uid="{A074CD8B-4C90-4D24-A0CB-684CD21FDA40}"/>
    <cellStyle name="40% - Cor1 58 2 5" xfId="23040" xr:uid="{957CEB5D-B7F8-433C-ACD7-6314B8D0931D}"/>
    <cellStyle name="40% - Cor1 58 2 6" xfId="37011" xr:uid="{B8B215CD-CE3D-4C2D-BC3E-0FCC156F4798}"/>
    <cellStyle name="40% - Cor1 58 3" xfId="7209" xr:uid="{00000000-0005-0000-0000-000025020000}"/>
    <cellStyle name="40% - Cor1 58 3 2" xfId="16035" xr:uid="{00000000-0005-0000-0000-000025020000}"/>
    <cellStyle name="40% - Cor1 58 3 3" xfId="25461" xr:uid="{7BAA4ADF-B480-45AC-8EE3-C34789516C1F}"/>
    <cellStyle name="40% - Cor1 58 3 4" xfId="39413" xr:uid="{73DCAAFF-C551-4F78-B5FF-7469386AAB46}"/>
    <cellStyle name="40% - Cor1 58 4" xfId="11676" xr:uid="{00000000-0005-0000-0000-000025020000}"/>
    <cellStyle name="40% - Cor1 58 4 2" xfId="29192" xr:uid="{A0FAA5AA-B6F9-4274-AAB5-F723B7A90E3E}"/>
    <cellStyle name="40% - Cor1 58 4 3" xfId="43073" xr:uid="{E6576210-9315-4A90-8A25-4B0730C66CD8}"/>
    <cellStyle name="40% - Cor1 58 5" xfId="31794" xr:uid="{D55EA982-3EE1-45E2-A344-5EF5BE6C89CD}"/>
    <cellStyle name="40% - Cor1 58 5 2" xfId="45661" xr:uid="{A83E46AE-E37E-416E-8F87-5D90084B0706}"/>
    <cellStyle name="40% - Cor1 58 6" xfId="21142" xr:uid="{37FF9DC2-87BA-495A-B1BF-2950AB07EB9C}"/>
    <cellStyle name="40% - Cor1 58 7" xfId="35176" xr:uid="{7E10B3B2-F824-4CB0-BCD2-D647BAC26988}"/>
    <cellStyle name="40% - Cor1 59" xfId="2647" xr:uid="{00000000-0005-0000-0000-000026020000}"/>
    <cellStyle name="40% - Cor1 59 2" xfId="4699" xr:uid="{00000000-0005-0000-0000-000026020000}"/>
    <cellStyle name="40% - Cor1 59 2 2" xfId="9099" xr:uid="{00000000-0005-0000-0000-000026020000}"/>
    <cellStyle name="40% - Cor1 59 2 2 2" xfId="17921" xr:uid="{00000000-0005-0000-0000-000026020000}"/>
    <cellStyle name="40% - Cor1 59 2 2 3" xfId="27299" xr:uid="{F7ABD7B3-8268-4BFC-B33B-C5D7789CF5FF}"/>
    <cellStyle name="40% - Cor1 59 2 2 4" xfId="41255" xr:uid="{5BDD4CB4-C825-4701-A0FE-2212FDC1DE35}"/>
    <cellStyle name="40% - Cor1 59 2 3" xfId="13568" xr:uid="{00000000-0005-0000-0000-000026020000}"/>
    <cellStyle name="40% - Cor1 59 2 3 2" xfId="30381" xr:uid="{38B676F1-EDCA-4DFC-9876-AEFC2D7DD305}"/>
    <cellStyle name="40% - Cor1 59 2 3 3" xfId="44255" xr:uid="{70E34D8B-E714-471A-964C-7A8F2E77F6AE}"/>
    <cellStyle name="40% - Cor1 59 2 4" xfId="32973" xr:uid="{B38F8C2B-6E07-44B2-977D-4B4074F190DE}"/>
    <cellStyle name="40% - Cor1 59 2 4 2" xfId="46840" xr:uid="{F0EC1081-A04C-4918-B8C9-0BDD25D5956B}"/>
    <cellStyle name="40% - Cor1 59 2 5" xfId="23041" xr:uid="{3C047749-60AB-480A-AF54-3B20993B81C7}"/>
    <cellStyle name="40% - Cor1 59 2 6" xfId="37012" xr:uid="{6B2630C5-088C-4F38-9461-ACD74C022CBB}"/>
    <cellStyle name="40% - Cor1 59 3" xfId="7210" xr:uid="{00000000-0005-0000-0000-000026020000}"/>
    <cellStyle name="40% - Cor1 59 3 2" xfId="16036" xr:uid="{00000000-0005-0000-0000-000026020000}"/>
    <cellStyle name="40% - Cor1 59 3 3" xfId="25462" xr:uid="{7CCEE900-4F74-4243-818D-AC5A82713258}"/>
    <cellStyle name="40% - Cor1 59 3 4" xfId="39414" xr:uid="{78D596B8-51B0-4036-B474-B1983297DCE9}"/>
    <cellStyle name="40% - Cor1 59 4" xfId="11677" xr:uid="{00000000-0005-0000-0000-000026020000}"/>
    <cellStyle name="40% - Cor1 59 4 2" xfId="29193" xr:uid="{38FA40C8-4155-4C5F-9B8C-EB6D6DCD487F}"/>
    <cellStyle name="40% - Cor1 59 4 3" xfId="43074" xr:uid="{87541853-7897-4247-98D1-817B91F6C3FC}"/>
    <cellStyle name="40% - Cor1 59 5" xfId="31795" xr:uid="{C246C570-C818-4896-9AC5-F0BA2D73E766}"/>
    <cellStyle name="40% - Cor1 59 5 2" xfId="45662" xr:uid="{DDE9252D-DE45-485C-BEFF-1365BB8824A2}"/>
    <cellStyle name="40% - Cor1 59 6" xfId="21143" xr:uid="{B5C91858-6793-429B-A375-B56AEABCE897}"/>
    <cellStyle name="40% - Cor1 59 7" xfId="35177" xr:uid="{211E2DA2-CBA0-4474-A9C0-3F4FEE5240F7}"/>
    <cellStyle name="40% - Cor1 6" xfId="2648" xr:uid="{00000000-0005-0000-0000-000027020000}"/>
    <cellStyle name="40% - Cor1 6 2" xfId="2649" xr:uid="{00000000-0005-0000-0000-000028020000}"/>
    <cellStyle name="40% - Cor1 6 2 2" xfId="4701" xr:uid="{00000000-0005-0000-0000-000028020000}"/>
    <cellStyle name="40% - Cor1 6 2 2 2" xfId="9101" xr:uid="{00000000-0005-0000-0000-000028020000}"/>
    <cellStyle name="40% - Cor1 6 2 2 2 2" xfId="17923" xr:uid="{00000000-0005-0000-0000-000028020000}"/>
    <cellStyle name="40% - Cor1 6 2 2 2 3" xfId="27301" xr:uid="{59F6F7AD-D4C3-4181-B5A8-9F010BC07C64}"/>
    <cellStyle name="40% - Cor1 6 2 2 2 4" xfId="41257" xr:uid="{0D688813-CD6A-4C39-8860-C0FC8557F11E}"/>
    <cellStyle name="40% - Cor1 6 2 2 3" xfId="13570" xr:uid="{00000000-0005-0000-0000-000028020000}"/>
    <cellStyle name="40% - Cor1 6 2 2 3 2" xfId="30383" xr:uid="{EE99147C-926D-4925-ACFE-A6490DB81088}"/>
    <cellStyle name="40% - Cor1 6 2 2 3 3" xfId="44257" xr:uid="{43CF2E6E-51C3-4939-8F27-6F9317477EBC}"/>
    <cellStyle name="40% - Cor1 6 2 2 4" xfId="32975" xr:uid="{F7ED54FD-028E-4281-A584-E25FCF321D19}"/>
    <cellStyle name="40% - Cor1 6 2 2 4 2" xfId="46842" xr:uid="{29F03BA6-41D4-457C-B2D6-66884AA7FCE2}"/>
    <cellStyle name="40% - Cor1 6 2 2 5" xfId="23043" xr:uid="{A155401D-D5DC-4152-9E3F-A09AB0FE2340}"/>
    <cellStyle name="40% - Cor1 6 2 2 6" xfId="37014" xr:uid="{5204775C-8FF4-4A20-AEFC-C9A11DCB118A}"/>
    <cellStyle name="40% - Cor1 6 2 3" xfId="7212" xr:uid="{00000000-0005-0000-0000-000028020000}"/>
    <cellStyle name="40% - Cor1 6 2 3 2" xfId="16038" xr:uid="{00000000-0005-0000-0000-000028020000}"/>
    <cellStyle name="40% - Cor1 6 2 3 3" xfId="25464" xr:uid="{7332820F-02E8-4B02-9CEE-EF3D781C7C63}"/>
    <cellStyle name="40% - Cor1 6 2 3 4" xfId="39416" xr:uid="{8CC1E7E5-BD09-487E-B54B-C54688EE8E3A}"/>
    <cellStyle name="40% - Cor1 6 2 4" xfId="11679" xr:uid="{00000000-0005-0000-0000-000028020000}"/>
    <cellStyle name="40% - Cor1 6 2 4 2" xfId="29195" xr:uid="{AE00F103-AF96-4058-919B-F824B25189B6}"/>
    <cellStyle name="40% - Cor1 6 2 4 3" xfId="43076" xr:uid="{FDB51490-363E-4267-8B6C-1EEAC074E5F1}"/>
    <cellStyle name="40% - Cor1 6 2 5" xfId="31797" xr:uid="{7875D707-5342-4007-9CA9-D53AF9D3A8B2}"/>
    <cellStyle name="40% - Cor1 6 2 5 2" xfId="45664" xr:uid="{DA2C00E8-C481-4EB8-95CD-A2CDFBF520EC}"/>
    <cellStyle name="40% - Cor1 6 2 6" xfId="21145" xr:uid="{E7B0FC27-84E6-4A7E-B701-921BAB19A20E}"/>
    <cellStyle name="40% - Cor1 6 2 7" xfId="35179" xr:uid="{DAA6CAE4-2898-46B0-9FB3-552ECA997E5E}"/>
    <cellStyle name="40% - Cor1 6 3" xfId="4700" xr:uid="{00000000-0005-0000-0000-000027020000}"/>
    <cellStyle name="40% - Cor1 6 3 2" xfId="9100" xr:uid="{00000000-0005-0000-0000-000027020000}"/>
    <cellStyle name="40% - Cor1 6 3 2 2" xfId="17922" xr:uid="{00000000-0005-0000-0000-000027020000}"/>
    <cellStyle name="40% - Cor1 6 3 2 3" xfId="27300" xr:uid="{93E5F434-1347-4F51-8403-93E86CF69A6B}"/>
    <cellStyle name="40% - Cor1 6 3 2 4" xfId="41256" xr:uid="{5AF98FB5-D782-4E6C-886B-F7DE5AAEC980}"/>
    <cellStyle name="40% - Cor1 6 3 3" xfId="13569" xr:uid="{00000000-0005-0000-0000-000027020000}"/>
    <cellStyle name="40% - Cor1 6 3 3 2" xfId="30382" xr:uid="{36327DA4-2A94-4871-9881-EBAFAB2C4641}"/>
    <cellStyle name="40% - Cor1 6 3 3 3" xfId="44256" xr:uid="{A59E90CB-3C42-4F4B-9DC9-3AF5B958B6CF}"/>
    <cellStyle name="40% - Cor1 6 3 4" xfId="32974" xr:uid="{4775E6B8-CD6B-41E7-9805-F5B99E6BDFFE}"/>
    <cellStyle name="40% - Cor1 6 3 4 2" xfId="46841" xr:uid="{CC0F9AE6-8ADB-4043-90B3-B5359515AEEB}"/>
    <cellStyle name="40% - Cor1 6 3 5" xfId="23042" xr:uid="{9B39E1A4-6143-4A23-86DA-59C4BAB791C1}"/>
    <cellStyle name="40% - Cor1 6 3 6" xfId="37013" xr:uid="{3A7257DC-6A40-4D2A-95E9-CF3B097FE691}"/>
    <cellStyle name="40% - Cor1 6 4" xfId="7211" xr:uid="{00000000-0005-0000-0000-000027020000}"/>
    <cellStyle name="40% - Cor1 6 4 2" xfId="16037" xr:uid="{00000000-0005-0000-0000-000027020000}"/>
    <cellStyle name="40% - Cor1 6 4 3" xfId="25463" xr:uid="{6A49DF7E-16FF-4624-A87E-C15CA7E841AC}"/>
    <cellStyle name="40% - Cor1 6 4 4" xfId="39415" xr:uid="{8D92A1A5-6496-4799-8CE9-20FD04F54ED9}"/>
    <cellStyle name="40% - Cor1 6 5" xfId="11678" xr:uid="{00000000-0005-0000-0000-000027020000}"/>
    <cellStyle name="40% - Cor1 6 5 2" xfId="29194" xr:uid="{73D65B6E-D20B-41F6-B66A-59D1AA8942A1}"/>
    <cellStyle name="40% - Cor1 6 5 3" xfId="43075" xr:uid="{6F6458D0-5BF8-4AE0-909B-4B3208AD4564}"/>
    <cellStyle name="40% - Cor1 6 6" xfId="31796" xr:uid="{1C9C2E17-9280-4D7A-A1A1-28DA8BCFA2AB}"/>
    <cellStyle name="40% - Cor1 6 6 2" xfId="45663" xr:uid="{AE464CE9-1B3C-4A85-9E2B-74316CEA1032}"/>
    <cellStyle name="40% - Cor1 6 7" xfId="21144" xr:uid="{2D33C889-7D2D-4ED8-9FDC-00BA1EF44471}"/>
    <cellStyle name="40% - Cor1 6 8" xfId="35178" xr:uid="{3C102E15-5374-4806-A60C-01FEB3FA6486}"/>
    <cellStyle name="40% - Cor1 60" xfId="2650" xr:uid="{00000000-0005-0000-0000-000029020000}"/>
    <cellStyle name="40% - Cor1 60 2" xfId="4702" xr:uid="{00000000-0005-0000-0000-000029020000}"/>
    <cellStyle name="40% - Cor1 60 2 2" xfId="9102" xr:uid="{00000000-0005-0000-0000-000029020000}"/>
    <cellStyle name="40% - Cor1 60 2 2 2" xfId="17924" xr:uid="{00000000-0005-0000-0000-000029020000}"/>
    <cellStyle name="40% - Cor1 60 2 2 3" xfId="27302" xr:uid="{37C98EB7-6C30-47AF-96EB-F805CD790981}"/>
    <cellStyle name="40% - Cor1 60 2 2 4" xfId="41258" xr:uid="{86371DBD-E646-4712-8BA8-D988F3126666}"/>
    <cellStyle name="40% - Cor1 60 2 3" xfId="13571" xr:uid="{00000000-0005-0000-0000-000029020000}"/>
    <cellStyle name="40% - Cor1 60 2 3 2" xfId="30384" xr:uid="{25509DB6-F7C6-4FC6-8BA1-135EBA1F7E08}"/>
    <cellStyle name="40% - Cor1 60 2 3 3" xfId="44258" xr:uid="{8310530A-BC73-4094-AB33-1D41E9675D32}"/>
    <cellStyle name="40% - Cor1 60 2 4" xfId="32976" xr:uid="{C11B04CF-5F38-4D0B-8943-6C5070B2C3D6}"/>
    <cellStyle name="40% - Cor1 60 2 4 2" xfId="46843" xr:uid="{1E08363E-34EA-4548-867D-00BBFD84C978}"/>
    <cellStyle name="40% - Cor1 60 2 5" xfId="23044" xr:uid="{06872F40-FFC7-4C62-8F71-0604F769C652}"/>
    <cellStyle name="40% - Cor1 60 2 6" xfId="37015" xr:uid="{0409FF0B-34D2-4EDC-9117-9BCFFD19D2E2}"/>
    <cellStyle name="40% - Cor1 60 3" xfId="7213" xr:uid="{00000000-0005-0000-0000-000029020000}"/>
    <cellStyle name="40% - Cor1 60 3 2" xfId="16039" xr:uid="{00000000-0005-0000-0000-000029020000}"/>
    <cellStyle name="40% - Cor1 60 3 3" xfId="25465" xr:uid="{4C3A3B58-4649-4757-B6DF-10D97BA27F61}"/>
    <cellStyle name="40% - Cor1 60 3 4" xfId="39417" xr:uid="{67D446E7-6091-40D0-98F6-06E088B9CBD5}"/>
    <cellStyle name="40% - Cor1 60 4" xfId="11680" xr:uid="{00000000-0005-0000-0000-000029020000}"/>
    <cellStyle name="40% - Cor1 60 4 2" xfId="29196" xr:uid="{BBEE9C57-DFDE-4283-B6B1-2A3B9159328D}"/>
    <cellStyle name="40% - Cor1 60 4 3" xfId="43077" xr:uid="{5C8910B5-622F-46C9-AD5A-6EC747C9F05A}"/>
    <cellStyle name="40% - Cor1 60 5" xfId="31798" xr:uid="{CB5FB173-96FC-4793-9E52-FA03FAB8E980}"/>
    <cellStyle name="40% - Cor1 60 5 2" xfId="45665" xr:uid="{B04B3DE2-A681-4924-8205-DB3531559A00}"/>
    <cellStyle name="40% - Cor1 60 6" xfId="21146" xr:uid="{23F58E80-782B-4777-996B-276BF1CCD483}"/>
    <cellStyle name="40% - Cor1 60 7" xfId="35180" xr:uid="{011DE429-E466-415C-8F6C-4F4A1AE786AD}"/>
    <cellStyle name="40% - Cor1 61" xfId="2651" xr:uid="{00000000-0005-0000-0000-00002A020000}"/>
    <cellStyle name="40% - Cor1 61 2" xfId="4703" xr:uid="{00000000-0005-0000-0000-00002A020000}"/>
    <cellStyle name="40% - Cor1 61 2 2" xfId="9103" xr:uid="{00000000-0005-0000-0000-00002A020000}"/>
    <cellStyle name="40% - Cor1 61 2 2 2" xfId="17925" xr:uid="{00000000-0005-0000-0000-00002A020000}"/>
    <cellStyle name="40% - Cor1 61 2 2 3" xfId="27303" xr:uid="{10D0BC67-FA14-472F-ACD0-3D3D8D782A0D}"/>
    <cellStyle name="40% - Cor1 61 2 2 4" xfId="41259" xr:uid="{D535F4D3-A303-4BCC-9622-7718D802F3C4}"/>
    <cellStyle name="40% - Cor1 61 2 3" xfId="13572" xr:uid="{00000000-0005-0000-0000-00002A020000}"/>
    <cellStyle name="40% - Cor1 61 2 3 2" xfId="30385" xr:uid="{93C8B5A2-D643-45EF-A04C-9F2BCE386C83}"/>
    <cellStyle name="40% - Cor1 61 2 3 3" xfId="44259" xr:uid="{94564D31-A2F8-43AC-8718-753178EC4D9B}"/>
    <cellStyle name="40% - Cor1 61 2 4" xfId="32977" xr:uid="{B7EDD96A-4F24-4735-82E7-B67126DC35E8}"/>
    <cellStyle name="40% - Cor1 61 2 4 2" xfId="46844" xr:uid="{3A37286D-B676-4BEF-9C9F-2CD7168B8AF1}"/>
    <cellStyle name="40% - Cor1 61 2 5" xfId="23045" xr:uid="{82F828C3-44F4-4EEB-9521-DAC219B83A65}"/>
    <cellStyle name="40% - Cor1 61 2 6" xfId="37016" xr:uid="{DFDE395D-4A03-4F03-A0DA-B2518A82DC6F}"/>
    <cellStyle name="40% - Cor1 61 3" xfId="7214" xr:uid="{00000000-0005-0000-0000-00002A020000}"/>
    <cellStyle name="40% - Cor1 61 3 2" xfId="16040" xr:uid="{00000000-0005-0000-0000-00002A020000}"/>
    <cellStyle name="40% - Cor1 61 3 3" xfId="25466" xr:uid="{E2F37D75-5A2C-4AF7-B8E6-F3F52FC5477D}"/>
    <cellStyle name="40% - Cor1 61 3 4" xfId="39418" xr:uid="{48B6D578-4204-437B-A36B-8F8C2D7AA9AC}"/>
    <cellStyle name="40% - Cor1 61 4" xfId="11681" xr:uid="{00000000-0005-0000-0000-00002A020000}"/>
    <cellStyle name="40% - Cor1 61 4 2" xfId="29197" xr:uid="{B219E303-EC82-49EC-A329-F5142ACCF6BC}"/>
    <cellStyle name="40% - Cor1 61 4 3" xfId="43078" xr:uid="{B13DF5B1-8677-45E5-B2CE-4F0FD5F3EE67}"/>
    <cellStyle name="40% - Cor1 61 5" xfId="31799" xr:uid="{29FE2DBA-A62A-4BC8-A0F2-1D1B26F5E683}"/>
    <cellStyle name="40% - Cor1 61 5 2" xfId="45666" xr:uid="{AABF0127-7707-45AA-A3D2-9BE583BC1A3C}"/>
    <cellStyle name="40% - Cor1 61 6" xfId="21147" xr:uid="{D115CB38-F732-4870-9BE5-5DF71AEC2F54}"/>
    <cellStyle name="40% - Cor1 61 7" xfId="35181" xr:uid="{9A625FFC-60A4-4035-AB08-DEEBEA480248}"/>
    <cellStyle name="40% - Cor1 62" xfId="2652" xr:uid="{00000000-0005-0000-0000-00002B020000}"/>
    <cellStyle name="40% - Cor1 62 2" xfId="4704" xr:uid="{00000000-0005-0000-0000-00002B020000}"/>
    <cellStyle name="40% - Cor1 62 2 2" xfId="9104" xr:uid="{00000000-0005-0000-0000-00002B020000}"/>
    <cellStyle name="40% - Cor1 62 2 2 2" xfId="17926" xr:uid="{00000000-0005-0000-0000-00002B020000}"/>
    <cellStyle name="40% - Cor1 62 2 2 3" xfId="27304" xr:uid="{67C2EF1D-81FA-4C8A-8331-60C9A9344D42}"/>
    <cellStyle name="40% - Cor1 62 2 2 4" xfId="41260" xr:uid="{732840E8-4B72-46E3-B6B4-6C369095215A}"/>
    <cellStyle name="40% - Cor1 62 2 3" xfId="13573" xr:uid="{00000000-0005-0000-0000-00002B020000}"/>
    <cellStyle name="40% - Cor1 62 2 3 2" xfId="30386" xr:uid="{F7699BD4-91F7-438A-A9EE-9DE04DF0736D}"/>
    <cellStyle name="40% - Cor1 62 2 3 3" xfId="44260" xr:uid="{5792A182-891E-4828-8F33-8BFCD8614649}"/>
    <cellStyle name="40% - Cor1 62 2 4" xfId="32978" xr:uid="{A273B106-973F-47D2-99AE-B4756F8C5D91}"/>
    <cellStyle name="40% - Cor1 62 2 4 2" xfId="46845" xr:uid="{FFBFDF40-D8B1-4339-876E-150E824094BC}"/>
    <cellStyle name="40% - Cor1 62 2 5" xfId="23046" xr:uid="{818DAF4C-3D3C-4F91-AABA-55A75F35F24F}"/>
    <cellStyle name="40% - Cor1 62 2 6" xfId="37017" xr:uid="{3ED351BC-B2B6-4D8C-92FC-E63DA578179E}"/>
    <cellStyle name="40% - Cor1 62 3" xfId="7215" xr:uid="{00000000-0005-0000-0000-00002B020000}"/>
    <cellStyle name="40% - Cor1 62 3 2" xfId="16041" xr:uid="{00000000-0005-0000-0000-00002B020000}"/>
    <cellStyle name="40% - Cor1 62 3 3" xfId="25467" xr:uid="{4DF1244D-69F1-425F-8418-20B2C9E9170C}"/>
    <cellStyle name="40% - Cor1 62 3 4" xfId="39419" xr:uid="{CD982D5F-7D66-47CF-A7EC-05A1BFB3C6BA}"/>
    <cellStyle name="40% - Cor1 62 4" xfId="11682" xr:uid="{00000000-0005-0000-0000-00002B020000}"/>
    <cellStyle name="40% - Cor1 62 4 2" xfId="29198" xr:uid="{5C439002-8AB1-4D66-8A73-2A4F31717CDB}"/>
    <cellStyle name="40% - Cor1 62 4 3" xfId="43079" xr:uid="{B202BF36-B08F-4555-8782-A19DE1FC30F6}"/>
    <cellStyle name="40% - Cor1 62 5" xfId="31800" xr:uid="{F989C2A5-2FB6-4888-A8EF-FCD4DFBA1F6E}"/>
    <cellStyle name="40% - Cor1 62 5 2" xfId="45667" xr:uid="{7EFA06E1-5EED-4C45-BAE0-6F65DE93DBD0}"/>
    <cellStyle name="40% - Cor1 62 6" xfId="21148" xr:uid="{39E6A0AE-8D3C-4FD4-A054-27EC7A850C77}"/>
    <cellStyle name="40% - Cor1 62 7" xfId="35182" xr:uid="{EF086263-8FBB-4DDD-AC02-53E27C938E54}"/>
    <cellStyle name="40% - Cor1 63" xfId="2653" xr:uid="{00000000-0005-0000-0000-00002C020000}"/>
    <cellStyle name="40% - Cor1 63 2" xfId="4705" xr:uid="{00000000-0005-0000-0000-00002C020000}"/>
    <cellStyle name="40% - Cor1 63 2 2" xfId="9105" xr:uid="{00000000-0005-0000-0000-00002C020000}"/>
    <cellStyle name="40% - Cor1 63 2 2 2" xfId="17927" xr:uid="{00000000-0005-0000-0000-00002C020000}"/>
    <cellStyle name="40% - Cor1 63 2 2 3" xfId="27305" xr:uid="{A42753CB-4C7E-4457-9D14-648D129252FF}"/>
    <cellStyle name="40% - Cor1 63 2 2 4" xfId="41261" xr:uid="{089F1884-3A5C-48B8-A966-5B83448632B9}"/>
    <cellStyle name="40% - Cor1 63 2 3" xfId="13574" xr:uid="{00000000-0005-0000-0000-00002C020000}"/>
    <cellStyle name="40% - Cor1 63 2 3 2" xfId="30387" xr:uid="{ADE2F020-3F6C-46C6-8DAD-70AF992EB7FE}"/>
    <cellStyle name="40% - Cor1 63 2 3 3" xfId="44261" xr:uid="{7B654CFB-9472-4018-B3AF-E64E0A74F79C}"/>
    <cellStyle name="40% - Cor1 63 2 4" xfId="32979" xr:uid="{72C24342-EB48-490E-AA95-2ABC805B1FD5}"/>
    <cellStyle name="40% - Cor1 63 2 4 2" xfId="46846" xr:uid="{8538DE16-46CE-4BF0-BBEE-A61F4F2962FF}"/>
    <cellStyle name="40% - Cor1 63 2 5" xfId="23047" xr:uid="{DD9540E9-5084-4490-9F2E-D9A6655C3464}"/>
    <cellStyle name="40% - Cor1 63 2 6" xfId="37018" xr:uid="{0DBA351E-3F17-46E0-9CEB-867F60D2087C}"/>
    <cellStyle name="40% - Cor1 63 3" xfId="7216" xr:uid="{00000000-0005-0000-0000-00002C020000}"/>
    <cellStyle name="40% - Cor1 63 3 2" xfId="16042" xr:uid="{00000000-0005-0000-0000-00002C020000}"/>
    <cellStyle name="40% - Cor1 63 3 3" xfId="25468" xr:uid="{AE1AA44D-309F-483B-BC53-BF37DFAC650E}"/>
    <cellStyle name="40% - Cor1 63 3 4" xfId="39420" xr:uid="{EC1A3C3D-68B3-45B2-8BF8-7788F0D2354A}"/>
    <cellStyle name="40% - Cor1 63 4" xfId="11683" xr:uid="{00000000-0005-0000-0000-00002C020000}"/>
    <cellStyle name="40% - Cor1 63 4 2" xfId="29199" xr:uid="{ACD4BBAC-6162-47AD-9197-1E2CB75F3D3D}"/>
    <cellStyle name="40% - Cor1 63 4 3" xfId="43080" xr:uid="{545FADDA-68F7-4CEE-98F2-BEFD49A19289}"/>
    <cellStyle name="40% - Cor1 63 5" xfId="31801" xr:uid="{7ED5EFDA-8BCA-41B0-8F15-BE4D644992F6}"/>
    <cellStyle name="40% - Cor1 63 5 2" xfId="45668" xr:uid="{8C9F2CC0-0BCD-41B0-B16F-0E5BEF877BF9}"/>
    <cellStyle name="40% - Cor1 63 6" xfId="21149" xr:uid="{B73CF1BF-5D40-4A58-8C2C-2AAFB12367EA}"/>
    <cellStyle name="40% - Cor1 63 7" xfId="35183" xr:uid="{C5348713-C5F9-4985-B05C-E232A011E64C}"/>
    <cellStyle name="40% - Cor1 64" xfId="2654" xr:uid="{00000000-0005-0000-0000-00002D020000}"/>
    <cellStyle name="40% - Cor1 64 2" xfId="4706" xr:uid="{00000000-0005-0000-0000-00002D020000}"/>
    <cellStyle name="40% - Cor1 64 2 2" xfId="9106" xr:uid="{00000000-0005-0000-0000-00002D020000}"/>
    <cellStyle name="40% - Cor1 64 2 2 2" xfId="17928" xr:uid="{00000000-0005-0000-0000-00002D020000}"/>
    <cellStyle name="40% - Cor1 64 2 2 3" xfId="27306" xr:uid="{4204C9C4-1612-4EDD-907B-35C1A4F98D1F}"/>
    <cellStyle name="40% - Cor1 64 2 2 4" xfId="41262" xr:uid="{44AF3CB1-D24F-489A-B5D6-0CD62C5BD08D}"/>
    <cellStyle name="40% - Cor1 64 2 3" xfId="13575" xr:uid="{00000000-0005-0000-0000-00002D020000}"/>
    <cellStyle name="40% - Cor1 64 2 3 2" xfId="30388" xr:uid="{2EEC4B2A-D79F-4304-A9F2-B5C288DFBADA}"/>
    <cellStyle name="40% - Cor1 64 2 3 3" xfId="44262" xr:uid="{8118B9C6-21FE-4394-8A41-7E377F436053}"/>
    <cellStyle name="40% - Cor1 64 2 4" xfId="32980" xr:uid="{A71AA7D6-9440-4E91-9B2D-F30BEB86471B}"/>
    <cellStyle name="40% - Cor1 64 2 4 2" xfId="46847" xr:uid="{8A68CA9A-104B-4244-AE4B-2F1112453825}"/>
    <cellStyle name="40% - Cor1 64 2 5" xfId="23048" xr:uid="{FF9F2545-DF8A-477E-9AAE-5E9C61E37230}"/>
    <cellStyle name="40% - Cor1 64 2 6" xfId="37019" xr:uid="{D67EC6C6-769E-47DA-8FA6-C537BCC4984A}"/>
    <cellStyle name="40% - Cor1 64 3" xfId="7217" xr:uid="{00000000-0005-0000-0000-00002D020000}"/>
    <cellStyle name="40% - Cor1 64 3 2" xfId="16043" xr:uid="{00000000-0005-0000-0000-00002D020000}"/>
    <cellStyle name="40% - Cor1 64 3 3" xfId="25469" xr:uid="{3661D780-200B-4A72-B81C-6928D3CA08E9}"/>
    <cellStyle name="40% - Cor1 64 3 4" xfId="39421" xr:uid="{743F82DB-E66D-41EA-BCFB-1452D2D21677}"/>
    <cellStyle name="40% - Cor1 64 4" xfId="11684" xr:uid="{00000000-0005-0000-0000-00002D020000}"/>
    <cellStyle name="40% - Cor1 64 4 2" xfId="29200" xr:uid="{FC4C5C98-A509-465C-9092-E02A822F48F8}"/>
    <cellStyle name="40% - Cor1 64 4 3" xfId="43081" xr:uid="{D0510252-7905-4BE6-B901-904F7CE50FB8}"/>
    <cellStyle name="40% - Cor1 64 5" xfId="31802" xr:uid="{B85D299D-8AA5-4FB4-BABA-6740EA7E807C}"/>
    <cellStyle name="40% - Cor1 64 5 2" xfId="45669" xr:uid="{4D2769E8-986D-433A-B5B1-C576B2B0D8DA}"/>
    <cellStyle name="40% - Cor1 64 6" xfId="21150" xr:uid="{72272FDE-C791-4DD7-AF20-F2113CAFCE8F}"/>
    <cellStyle name="40% - Cor1 64 7" xfId="35184" xr:uid="{FC5255F8-676E-462D-8A4D-86636CB5F4EC}"/>
    <cellStyle name="40% - Cor1 65" xfId="2655" xr:uid="{00000000-0005-0000-0000-00002E020000}"/>
    <cellStyle name="40% - Cor1 65 2" xfId="4707" xr:uid="{00000000-0005-0000-0000-00002E020000}"/>
    <cellStyle name="40% - Cor1 65 2 2" xfId="9107" xr:uid="{00000000-0005-0000-0000-00002E020000}"/>
    <cellStyle name="40% - Cor1 65 2 2 2" xfId="17929" xr:uid="{00000000-0005-0000-0000-00002E020000}"/>
    <cellStyle name="40% - Cor1 65 2 2 3" xfId="27307" xr:uid="{DE4B3E26-BF8F-4D2B-A74A-1F41F715B5CE}"/>
    <cellStyle name="40% - Cor1 65 2 2 4" xfId="41263" xr:uid="{287EC943-A99E-4D69-AFF4-F6E3E1630166}"/>
    <cellStyle name="40% - Cor1 65 2 3" xfId="13576" xr:uid="{00000000-0005-0000-0000-00002E020000}"/>
    <cellStyle name="40% - Cor1 65 2 3 2" xfId="30389" xr:uid="{CB2DE4CE-2176-47DB-8FD0-8F9496872C8C}"/>
    <cellStyle name="40% - Cor1 65 2 3 3" xfId="44263" xr:uid="{A6A2AA43-D563-4BA6-974F-A162890407E5}"/>
    <cellStyle name="40% - Cor1 65 2 4" xfId="32981" xr:uid="{33C05F8F-7932-4AED-B4CC-5CE490C32B23}"/>
    <cellStyle name="40% - Cor1 65 2 4 2" xfId="46848" xr:uid="{33B11611-18F0-460B-980A-70350CDE7ADD}"/>
    <cellStyle name="40% - Cor1 65 2 5" xfId="23049" xr:uid="{5D679EBE-1DA0-4848-9563-DE8398ECBDBC}"/>
    <cellStyle name="40% - Cor1 65 2 6" xfId="37020" xr:uid="{7577A622-DF6E-4207-91A6-242359C12B55}"/>
    <cellStyle name="40% - Cor1 65 3" xfId="7218" xr:uid="{00000000-0005-0000-0000-00002E020000}"/>
    <cellStyle name="40% - Cor1 65 3 2" xfId="16044" xr:uid="{00000000-0005-0000-0000-00002E020000}"/>
    <cellStyle name="40% - Cor1 65 3 3" xfId="25470" xr:uid="{CD797FD6-C3C2-4B62-B3BF-54002E61016F}"/>
    <cellStyle name="40% - Cor1 65 3 4" xfId="39422" xr:uid="{C298CCC9-E84E-41D6-8FDC-594C87FB431A}"/>
    <cellStyle name="40% - Cor1 65 4" xfId="11685" xr:uid="{00000000-0005-0000-0000-00002E020000}"/>
    <cellStyle name="40% - Cor1 65 4 2" xfId="29201" xr:uid="{4B5BE8AA-4576-4BDE-BCE5-D34125229513}"/>
    <cellStyle name="40% - Cor1 65 4 3" xfId="43082" xr:uid="{5D6A8D4C-7506-41EC-8F8B-ED6110FA9F7B}"/>
    <cellStyle name="40% - Cor1 65 5" xfId="31803" xr:uid="{47A07639-55DD-44A4-A157-438F2164320A}"/>
    <cellStyle name="40% - Cor1 65 5 2" xfId="45670" xr:uid="{60D781B3-5529-4AC1-AB8C-9B70DC68097D}"/>
    <cellStyle name="40% - Cor1 65 6" xfId="21151" xr:uid="{77C2FB5A-BAEF-491F-AF05-6047445A6C21}"/>
    <cellStyle name="40% - Cor1 65 7" xfId="35185" xr:uid="{75E03827-1CE8-4235-A146-ABE0E88406DF}"/>
    <cellStyle name="40% - Cor1 66" xfId="2656" xr:uid="{00000000-0005-0000-0000-00002F020000}"/>
    <cellStyle name="40% - Cor1 66 2" xfId="4708" xr:uid="{00000000-0005-0000-0000-00002F020000}"/>
    <cellStyle name="40% - Cor1 66 2 2" xfId="9108" xr:uid="{00000000-0005-0000-0000-00002F020000}"/>
    <cellStyle name="40% - Cor1 66 2 2 2" xfId="17930" xr:uid="{00000000-0005-0000-0000-00002F020000}"/>
    <cellStyle name="40% - Cor1 66 2 2 3" xfId="27308" xr:uid="{BD180BE6-7B86-4A53-A666-90E5E21E0474}"/>
    <cellStyle name="40% - Cor1 66 2 2 4" xfId="41264" xr:uid="{BB5A1AAF-F39C-4012-82FB-65A1C4C977B1}"/>
    <cellStyle name="40% - Cor1 66 2 3" xfId="13577" xr:uid="{00000000-0005-0000-0000-00002F020000}"/>
    <cellStyle name="40% - Cor1 66 2 3 2" xfId="30390" xr:uid="{1F1AF39B-B18A-42E4-A866-BF7A864063B6}"/>
    <cellStyle name="40% - Cor1 66 2 3 3" xfId="44264" xr:uid="{C3F83FB6-EB25-4E1A-AAD6-69B868B88BD8}"/>
    <cellStyle name="40% - Cor1 66 2 4" xfId="32982" xr:uid="{F9CDDB5B-D749-487A-93F7-2C8E28C59A6C}"/>
    <cellStyle name="40% - Cor1 66 2 4 2" xfId="46849" xr:uid="{59E432D6-432B-477D-ADE3-E49307A38DC9}"/>
    <cellStyle name="40% - Cor1 66 2 5" xfId="23050" xr:uid="{83D3FA25-A7E0-4273-8267-9EE018AF5377}"/>
    <cellStyle name="40% - Cor1 66 2 6" xfId="37021" xr:uid="{7FE007E1-D4D6-4451-A664-E515FB0ED450}"/>
    <cellStyle name="40% - Cor1 66 3" xfId="7219" xr:uid="{00000000-0005-0000-0000-00002F020000}"/>
    <cellStyle name="40% - Cor1 66 3 2" xfId="16045" xr:uid="{00000000-0005-0000-0000-00002F020000}"/>
    <cellStyle name="40% - Cor1 66 3 3" xfId="25471" xr:uid="{8913DA9D-5954-4A8A-930E-6DE232C1E987}"/>
    <cellStyle name="40% - Cor1 66 3 4" xfId="39423" xr:uid="{059877EB-0EAF-41AE-963B-806390DB04E0}"/>
    <cellStyle name="40% - Cor1 66 4" xfId="11686" xr:uid="{00000000-0005-0000-0000-00002F020000}"/>
    <cellStyle name="40% - Cor1 66 4 2" xfId="29202" xr:uid="{2BC12441-D182-4397-912F-9D0EC5333D91}"/>
    <cellStyle name="40% - Cor1 66 4 3" xfId="43083" xr:uid="{E93F12D9-C30A-450E-8AEB-17424F692CB4}"/>
    <cellStyle name="40% - Cor1 66 5" xfId="31804" xr:uid="{E19CCB41-F417-47C4-B1A3-95C899A8B569}"/>
    <cellStyle name="40% - Cor1 66 5 2" xfId="45671" xr:uid="{FCAEE3C4-6F23-424D-ACB8-E2080BA0E3C4}"/>
    <cellStyle name="40% - Cor1 66 6" xfId="21152" xr:uid="{1ABCEEA6-E9A8-4DEF-9AA9-99B52BC5D471}"/>
    <cellStyle name="40% - Cor1 66 7" xfId="35186" xr:uid="{30DC7CAA-F81F-49CE-83DD-A56E348305A1}"/>
    <cellStyle name="40% - Cor1 67" xfId="2657" xr:uid="{00000000-0005-0000-0000-000030020000}"/>
    <cellStyle name="40% - Cor1 67 2" xfId="4709" xr:uid="{00000000-0005-0000-0000-000030020000}"/>
    <cellStyle name="40% - Cor1 67 2 2" xfId="9109" xr:uid="{00000000-0005-0000-0000-000030020000}"/>
    <cellStyle name="40% - Cor1 67 2 2 2" xfId="17931" xr:uid="{00000000-0005-0000-0000-000030020000}"/>
    <cellStyle name="40% - Cor1 67 2 2 3" xfId="27309" xr:uid="{D1EDBCE4-4D96-4AD4-860C-1FB4BDE5661A}"/>
    <cellStyle name="40% - Cor1 67 2 2 4" xfId="41265" xr:uid="{64E51515-3153-4D86-A4C0-35874AA0DD65}"/>
    <cellStyle name="40% - Cor1 67 2 3" xfId="13578" xr:uid="{00000000-0005-0000-0000-000030020000}"/>
    <cellStyle name="40% - Cor1 67 2 3 2" xfId="30391" xr:uid="{3F3FA05C-41FD-48CC-B144-B0E9F9651500}"/>
    <cellStyle name="40% - Cor1 67 2 3 3" xfId="44265" xr:uid="{81756654-C478-4162-85C5-6A0C07018EFE}"/>
    <cellStyle name="40% - Cor1 67 2 4" xfId="32983" xr:uid="{28342AC9-5511-47EF-8AE5-FF80B1D9EF14}"/>
    <cellStyle name="40% - Cor1 67 2 4 2" xfId="46850" xr:uid="{BC44D7E8-347E-4720-B003-A43681333B48}"/>
    <cellStyle name="40% - Cor1 67 2 5" xfId="23051" xr:uid="{8FD14137-1496-421D-8B8D-912388A029A1}"/>
    <cellStyle name="40% - Cor1 67 2 6" xfId="37022" xr:uid="{357EE556-C7E6-4283-AFFF-0314048FA846}"/>
    <cellStyle name="40% - Cor1 67 3" xfId="7220" xr:uid="{00000000-0005-0000-0000-000030020000}"/>
    <cellStyle name="40% - Cor1 67 3 2" xfId="16046" xr:uid="{00000000-0005-0000-0000-000030020000}"/>
    <cellStyle name="40% - Cor1 67 3 3" xfId="25472" xr:uid="{99613516-10A9-465E-BE45-9FFA90A78B81}"/>
    <cellStyle name="40% - Cor1 67 3 4" xfId="39424" xr:uid="{AF29390B-4393-47B3-8259-2AB9BF99D2B7}"/>
    <cellStyle name="40% - Cor1 67 4" xfId="11687" xr:uid="{00000000-0005-0000-0000-000030020000}"/>
    <cellStyle name="40% - Cor1 67 4 2" xfId="29203" xr:uid="{0C39E38F-0A7C-424E-BF25-27705A77BE67}"/>
    <cellStyle name="40% - Cor1 67 4 3" xfId="43084" xr:uid="{8F560381-B9FA-44DA-A19B-3FC0FE24E75C}"/>
    <cellStyle name="40% - Cor1 67 5" xfId="31805" xr:uid="{8235DCA6-176D-41CE-AC54-3F7B987B836F}"/>
    <cellStyle name="40% - Cor1 67 5 2" xfId="45672" xr:uid="{FC95C37F-F91E-452A-891D-7BD33519EAF5}"/>
    <cellStyle name="40% - Cor1 67 6" xfId="21153" xr:uid="{18AA10D3-16E4-403E-8562-02F26490254B}"/>
    <cellStyle name="40% - Cor1 67 7" xfId="35187" xr:uid="{EE4230F9-CD3E-43DC-B3F5-C8A65CD6DC84}"/>
    <cellStyle name="40% - Cor1 68" xfId="2658" xr:uid="{00000000-0005-0000-0000-000031020000}"/>
    <cellStyle name="40% - Cor1 68 2" xfId="4710" xr:uid="{00000000-0005-0000-0000-000031020000}"/>
    <cellStyle name="40% - Cor1 68 2 2" xfId="9110" xr:uid="{00000000-0005-0000-0000-000031020000}"/>
    <cellStyle name="40% - Cor1 68 2 2 2" xfId="17932" xr:uid="{00000000-0005-0000-0000-000031020000}"/>
    <cellStyle name="40% - Cor1 68 2 2 3" xfId="27310" xr:uid="{332CABD7-DA2F-4622-8CE2-E1A5320517D3}"/>
    <cellStyle name="40% - Cor1 68 2 2 4" xfId="41266" xr:uid="{BEF77DB4-0616-4680-ACF7-F5DCA3C2E8D4}"/>
    <cellStyle name="40% - Cor1 68 2 3" xfId="13579" xr:uid="{00000000-0005-0000-0000-000031020000}"/>
    <cellStyle name="40% - Cor1 68 2 3 2" xfId="30392" xr:uid="{5FFAD2F0-E796-4A78-BB6F-58568A32A79D}"/>
    <cellStyle name="40% - Cor1 68 2 3 3" xfId="44266" xr:uid="{622E5B4E-C902-43C4-A207-E315CD885BD7}"/>
    <cellStyle name="40% - Cor1 68 2 4" xfId="32984" xr:uid="{3EC9A1D5-A2E7-46CD-A6B1-F4489A974A7F}"/>
    <cellStyle name="40% - Cor1 68 2 4 2" xfId="46851" xr:uid="{9BE24A14-2D83-42C2-8EB9-554DDAAAEA31}"/>
    <cellStyle name="40% - Cor1 68 2 5" xfId="23052" xr:uid="{27D6AAB2-7511-4251-B427-1C51B1256BC6}"/>
    <cellStyle name="40% - Cor1 68 2 6" xfId="37023" xr:uid="{FC5796DC-8152-48E3-A084-2E0227D85EB3}"/>
    <cellStyle name="40% - Cor1 68 3" xfId="7221" xr:uid="{00000000-0005-0000-0000-000031020000}"/>
    <cellStyle name="40% - Cor1 68 3 2" xfId="16047" xr:uid="{00000000-0005-0000-0000-000031020000}"/>
    <cellStyle name="40% - Cor1 68 3 3" xfId="25473" xr:uid="{A5EE3B2B-AC3B-40B5-A2CC-93622FE8BA78}"/>
    <cellStyle name="40% - Cor1 68 3 4" xfId="39425" xr:uid="{440005A6-9F89-4EBC-ABB2-F76925A8D352}"/>
    <cellStyle name="40% - Cor1 68 4" xfId="11688" xr:uid="{00000000-0005-0000-0000-000031020000}"/>
    <cellStyle name="40% - Cor1 68 4 2" xfId="29204" xr:uid="{16B3B0EE-7AF0-45AD-A7CD-CB78BF0812C4}"/>
    <cellStyle name="40% - Cor1 68 4 3" xfId="43085" xr:uid="{D8782422-9099-4677-8B33-C5709A6526E2}"/>
    <cellStyle name="40% - Cor1 68 5" xfId="31806" xr:uid="{EEB698F1-F305-493B-815D-B9AFC7986EBF}"/>
    <cellStyle name="40% - Cor1 68 5 2" xfId="45673" xr:uid="{502625C5-BD99-42B6-85AE-E87911692102}"/>
    <cellStyle name="40% - Cor1 68 6" xfId="21154" xr:uid="{F44B4247-39FF-482D-BC1C-75801CBAAB07}"/>
    <cellStyle name="40% - Cor1 68 7" xfId="35188" xr:uid="{6877C67F-99ED-4397-A1BB-74DD6C4AC999}"/>
    <cellStyle name="40% - Cor1 69" xfId="2659" xr:uid="{00000000-0005-0000-0000-000032020000}"/>
    <cellStyle name="40% - Cor1 69 2" xfId="4711" xr:uid="{00000000-0005-0000-0000-000032020000}"/>
    <cellStyle name="40% - Cor1 69 2 2" xfId="9111" xr:uid="{00000000-0005-0000-0000-000032020000}"/>
    <cellStyle name="40% - Cor1 69 2 2 2" xfId="17933" xr:uid="{00000000-0005-0000-0000-000032020000}"/>
    <cellStyle name="40% - Cor1 69 2 2 3" xfId="27311" xr:uid="{D1C56F11-0F5C-42CD-BDD1-1385621E172A}"/>
    <cellStyle name="40% - Cor1 69 2 2 4" xfId="41267" xr:uid="{278EF72C-EE74-4009-A92A-BF32D686CA7B}"/>
    <cellStyle name="40% - Cor1 69 2 3" xfId="13580" xr:uid="{00000000-0005-0000-0000-000032020000}"/>
    <cellStyle name="40% - Cor1 69 2 3 2" xfId="30393" xr:uid="{DB5D936E-28BA-405C-975E-1C449C00AD19}"/>
    <cellStyle name="40% - Cor1 69 2 3 3" xfId="44267" xr:uid="{10ABDFCE-BE85-4E01-B4BF-DA21B7551CE2}"/>
    <cellStyle name="40% - Cor1 69 2 4" xfId="32985" xr:uid="{74824348-9E60-4B5E-A507-7A78B48ACD72}"/>
    <cellStyle name="40% - Cor1 69 2 4 2" xfId="46852" xr:uid="{D88B7FF5-11F7-4148-82E3-94833ED250B0}"/>
    <cellStyle name="40% - Cor1 69 2 5" xfId="23053" xr:uid="{49F5546E-2CDD-405F-9E34-D8C1D451437A}"/>
    <cellStyle name="40% - Cor1 69 2 6" xfId="37024" xr:uid="{D3EE5B16-5BA0-4FAD-83CF-CF33037B0C00}"/>
    <cellStyle name="40% - Cor1 69 3" xfId="7222" xr:uid="{00000000-0005-0000-0000-000032020000}"/>
    <cellStyle name="40% - Cor1 69 3 2" xfId="16048" xr:uid="{00000000-0005-0000-0000-000032020000}"/>
    <cellStyle name="40% - Cor1 69 3 3" xfId="25474" xr:uid="{9F960E65-794B-4648-9044-2FD216068327}"/>
    <cellStyle name="40% - Cor1 69 3 4" xfId="39426" xr:uid="{7C3521A8-89BF-467E-9D71-9B1ACD107E26}"/>
    <cellStyle name="40% - Cor1 69 4" xfId="11689" xr:uid="{00000000-0005-0000-0000-000032020000}"/>
    <cellStyle name="40% - Cor1 69 4 2" xfId="29205" xr:uid="{B676251B-AF27-49F0-B1F4-7B406119550A}"/>
    <cellStyle name="40% - Cor1 69 4 3" xfId="43086" xr:uid="{D30CB347-A005-4EEA-BAEB-B26667CD2223}"/>
    <cellStyle name="40% - Cor1 69 5" xfId="31807" xr:uid="{E2827A82-506F-4250-9ACA-FC3AC9F42A0B}"/>
    <cellStyle name="40% - Cor1 69 5 2" xfId="45674" xr:uid="{4BEFF78E-02CD-44EE-8E8B-30F912D8F07D}"/>
    <cellStyle name="40% - Cor1 69 6" xfId="21155" xr:uid="{97E7D0DA-AD14-4DCA-832C-17461AACF990}"/>
    <cellStyle name="40% - Cor1 69 7" xfId="35189" xr:uid="{72916C81-1E0D-44C3-BC52-1FF8BD47976B}"/>
    <cellStyle name="40% - Cor1 7" xfId="2660" xr:uid="{00000000-0005-0000-0000-000033020000}"/>
    <cellStyle name="40% - Cor1 7 2" xfId="2661" xr:uid="{00000000-0005-0000-0000-000034020000}"/>
    <cellStyle name="40% - Cor1 7 2 2" xfId="4713" xr:uid="{00000000-0005-0000-0000-000034020000}"/>
    <cellStyle name="40% - Cor1 7 2 2 2" xfId="9113" xr:uid="{00000000-0005-0000-0000-000034020000}"/>
    <cellStyle name="40% - Cor1 7 2 2 2 2" xfId="17935" xr:uid="{00000000-0005-0000-0000-000034020000}"/>
    <cellStyle name="40% - Cor1 7 2 2 2 3" xfId="27313" xr:uid="{F611B769-985B-4551-8FE2-C6256B459168}"/>
    <cellStyle name="40% - Cor1 7 2 2 2 4" xfId="41269" xr:uid="{5697D0EC-D44D-45CA-AA6F-8BB879B860E2}"/>
    <cellStyle name="40% - Cor1 7 2 2 3" xfId="13582" xr:uid="{00000000-0005-0000-0000-000034020000}"/>
    <cellStyle name="40% - Cor1 7 2 2 3 2" xfId="30395" xr:uid="{883D5491-2EB8-489F-BF28-7CF886C3E6FD}"/>
    <cellStyle name="40% - Cor1 7 2 2 3 3" xfId="44269" xr:uid="{E21A309A-12BE-412C-940A-C1B03CC49F89}"/>
    <cellStyle name="40% - Cor1 7 2 2 4" xfId="32987" xr:uid="{D8FAF12B-F33E-45B8-9C8B-92EAD54911FE}"/>
    <cellStyle name="40% - Cor1 7 2 2 4 2" xfId="46854" xr:uid="{BA1D70C5-3EA5-47F2-BE57-03276F1D940F}"/>
    <cellStyle name="40% - Cor1 7 2 2 5" xfId="23055" xr:uid="{737906BD-D2D8-4C26-89C2-9E3460F0CB98}"/>
    <cellStyle name="40% - Cor1 7 2 2 6" xfId="37026" xr:uid="{61B998CA-C922-48F0-97FF-A486E9CB542D}"/>
    <cellStyle name="40% - Cor1 7 2 3" xfId="7224" xr:uid="{00000000-0005-0000-0000-000034020000}"/>
    <cellStyle name="40% - Cor1 7 2 3 2" xfId="16050" xr:uid="{00000000-0005-0000-0000-000034020000}"/>
    <cellStyle name="40% - Cor1 7 2 3 3" xfId="25476" xr:uid="{C4A311FE-7E93-4B9B-802C-0B2BF37E20FA}"/>
    <cellStyle name="40% - Cor1 7 2 3 4" xfId="39428" xr:uid="{37DCB64C-3D94-4A06-95B6-DB50C5F6CAE7}"/>
    <cellStyle name="40% - Cor1 7 2 4" xfId="11691" xr:uid="{00000000-0005-0000-0000-000034020000}"/>
    <cellStyle name="40% - Cor1 7 2 4 2" xfId="29207" xr:uid="{F3496E86-5D7F-4437-BCC8-C548A0283E07}"/>
    <cellStyle name="40% - Cor1 7 2 4 3" xfId="43088" xr:uid="{86C3BA0C-78A4-4D2A-BBB8-A319E9DAC606}"/>
    <cellStyle name="40% - Cor1 7 2 5" xfId="31809" xr:uid="{195B00F0-BBA7-4F6D-AA41-AE44ED6D904E}"/>
    <cellStyle name="40% - Cor1 7 2 5 2" xfId="45676" xr:uid="{33349F72-B6C0-43D5-A86D-3692B3DDD56C}"/>
    <cellStyle name="40% - Cor1 7 2 6" xfId="21157" xr:uid="{CD4094E4-BAFB-4C68-8455-BB0827603E39}"/>
    <cellStyle name="40% - Cor1 7 2 7" xfId="35191" xr:uid="{9944C156-7111-46F2-9F1A-B677DCCD1EE7}"/>
    <cellStyle name="40% - Cor1 7 3" xfId="4712" xr:uid="{00000000-0005-0000-0000-000033020000}"/>
    <cellStyle name="40% - Cor1 7 3 2" xfId="9112" xr:uid="{00000000-0005-0000-0000-000033020000}"/>
    <cellStyle name="40% - Cor1 7 3 2 2" xfId="17934" xr:uid="{00000000-0005-0000-0000-000033020000}"/>
    <cellStyle name="40% - Cor1 7 3 2 3" xfId="27312" xr:uid="{ABFF5BF5-A880-4B74-BC37-DC8FF7B0CA13}"/>
    <cellStyle name="40% - Cor1 7 3 2 4" xfId="41268" xr:uid="{0CCF4C16-C4EF-4981-A8F6-C72B26FDACE1}"/>
    <cellStyle name="40% - Cor1 7 3 3" xfId="13581" xr:uid="{00000000-0005-0000-0000-000033020000}"/>
    <cellStyle name="40% - Cor1 7 3 3 2" xfId="30394" xr:uid="{CB3BDAB5-7B03-41FA-ABF2-9291F3851B3C}"/>
    <cellStyle name="40% - Cor1 7 3 3 3" xfId="44268" xr:uid="{84398478-D7FD-4102-9485-3AE7105619DE}"/>
    <cellStyle name="40% - Cor1 7 3 4" xfId="32986" xr:uid="{0EFA589F-29ED-474A-A879-8BD0AC014270}"/>
    <cellStyle name="40% - Cor1 7 3 4 2" xfId="46853" xr:uid="{1C2986A1-BF96-41AE-8B2F-BD804D6F142B}"/>
    <cellStyle name="40% - Cor1 7 3 5" xfId="23054" xr:uid="{31BA5A6E-5CEA-4796-AC03-766A3531625F}"/>
    <cellStyle name="40% - Cor1 7 3 6" xfId="37025" xr:uid="{EC2183E0-2208-450F-A258-B0ABBA5994BB}"/>
    <cellStyle name="40% - Cor1 7 4" xfId="7223" xr:uid="{00000000-0005-0000-0000-000033020000}"/>
    <cellStyle name="40% - Cor1 7 4 2" xfId="16049" xr:uid="{00000000-0005-0000-0000-000033020000}"/>
    <cellStyle name="40% - Cor1 7 4 3" xfId="25475" xr:uid="{E2A7DBE9-D89A-4793-974D-13B9390E558F}"/>
    <cellStyle name="40% - Cor1 7 4 4" xfId="39427" xr:uid="{5C499DCC-4293-4CF3-B3D5-E05C738F9234}"/>
    <cellStyle name="40% - Cor1 7 5" xfId="11690" xr:uid="{00000000-0005-0000-0000-000033020000}"/>
    <cellStyle name="40% - Cor1 7 5 2" xfId="29206" xr:uid="{BFC1A4D5-6C75-4C8A-8139-57DDCAC8B25A}"/>
    <cellStyle name="40% - Cor1 7 5 3" xfId="43087" xr:uid="{0402CA17-E481-4024-A5E2-40D2DB2C9861}"/>
    <cellStyle name="40% - Cor1 7 6" xfId="31808" xr:uid="{16460569-5035-4B36-A4EB-7A4FA1D54197}"/>
    <cellStyle name="40% - Cor1 7 6 2" xfId="45675" xr:uid="{DB14DB20-B855-4612-871F-9EB7EE93ABB9}"/>
    <cellStyle name="40% - Cor1 7 7" xfId="21156" xr:uid="{27AA11B5-8799-4A78-9C77-B53EC1F7D75E}"/>
    <cellStyle name="40% - Cor1 7 8" xfId="35190" xr:uid="{75E001FA-44AD-45E9-8F3C-596C470E6F2F}"/>
    <cellStyle name="40% - Cor1 70" xfId="2662" xr:uid="{00000000-0005-0000-0000-000035020000}"/>
    <cellStyle name="40% - Cor1 70 2" xfId="4714" xr:uid="{00000000-0005-0000-0000-000035020000}"/>
    <cellStyle name="40% - Cor1 70 2 2" xfId="9114" xr:uid="{00000000-0005-0000-0000-000035020000}"/>
    <cellStyle name="40% - Cor1 70 2 2 2" xfId="17936" xr:uid="{00000000-0005-0000-0000-000035020000}"/>
    <cellStyle name="40% - Cor1 70 2 2 3" xfId="27314" xr:uid="{FDA770E2-E57F-4B9E-8152-5FC860FDF2D7}"/>
    <cellStyle name="40% - Cor1 70 2 2 4" xfId="41270" xr:uid="{76F07CE9-5F7A-4F14-8AFA-84E8A6964635}"/>
    <cellStyle name="40% - Cor1 70 2 3" xfId="13583" xr:uid="{00000000-0005-0000-0000-000035020000}"/>
    <cellStyle name="40% - Cor1 70 2 3 2" xfId="30396" xr:uid="{E4F979B4-D5F3-4EA4-8BBC-82C3764E61CC}"/>
    <cellStyle name="40% - Cor1 70 2 3 3" xfId="44270" xr:uid="{EDB56272-5ED6-40AA-89F7-5C7EA9FD82C8}"/>
    <cellStyle name="40% - Cor1 70 2 4" xfId="32988" xr:uid="{D2EA59CE-82AE-4AEE-8D40-CC7EEA8FE9F9}"/>
    <cellStyle name="40% - Cor1 70 2 4 2" xfId="46855" xr:uid="{9FE95A01-790C-483C-A596-2A86E89D7D3B}"/>
    <cellStyle name="40% - Cor1 70 2 5" xfId="23056" xr:uid="{E8D48EAF-AD5A-495F-91F2-1679F97F631A}"/>
    <cellStyle name="40% - Cor1 70 2 6" xfId="37027" xr:uid="{FDC243F9-CA53-423B-A546-C143D7F69803}"/>
    <cellStyle name="40% - Cor1 70 3" xfId="7225" xr:uid="{00000000-0005-0000-0000-000035020000}"/>
    <cellStyle name="40% - Cor1 70 3 2" xfId="16051" xr:uid="{00000000-0005-0000-0000-000035020000}"/>
    <cellStyle name="40% - Cor1 70 3 3" xfId="25477" xr:uid="{0E8A123E-FD1C-4124-80D6-25C8FFF5F6CD}"/>
    <cellStyle name="40% - Cor1 70 3 4" xfId="39429" xr:uid="{4BED3365-FA9D-4C86-86C9-F6CC591A7A46}"/>
    <cellStyle name="40% - Cor1 70 4" xfId="11692" xr:uid="{00000000-0005-0000-0000-000035020000}"/>
    <cellStyle name="40% - Cor1 70 4 2" xfId="29208" xr:uid="{9FCA0FA0-E276-4FC7-B4C6-E337F8445B03}"/>
    <cellStyle name="40% - Cor1 70 4 3" xfId="43089" xr:uid="{8085219C-F45D-4FA0-880B-4C135906BEF0}"/>
    <cellStyle name="40% - Cor1 70 5" xfId="31810" xr:uid="{86D25D35-2E09-445E-A0FB-E384BBEE871F}"/>
    <cellStyle name="40% - Cor1 70 5 2" xfId="45677" xr:uid="{D47A39C5-907F-44D8-9300-99AC5BDD89EB}"/>
    <cellStyle name="40% - Cor1 70 6" xfId="21158" xr:uid="{2187E367-C80A-432E-A6AE-C25E177928BE}"/>
    <cellStyle name="40% - Cor1 70 7" xfId="35192" xr:uid="{A744F05F-5555-4FCC-8CB9-40088D0BED5C}"/>
    <cellStyle name="40% - Cor1 71" xfId="2663" xr:uid="{00000000-0005-0000-0000-000036020000}"/>
    <cellStyle name="40% - Cor1 71 2" xfId="4715" xr:uid="{00000000-0005-0000-0000-000036020000}"/>
    <cellStyle name="40% - Cor1 71 2 2" xfId="9115" xr:uid="{00000000-0005-0000-0000-000036020000}"/>
    <cellStyle name="40% - Cor1 71 2 2 2" xfId="17937" xr:uid="{00000000-0005-0000-0000-000036020000}"/>
    <cellStyle name="40% - Cor1 71 2 2 3" xfId="27315" xr:uid="{292141B4-6188-4E03-B3D9-744286E57799}"/>
    <cellStyle name="40% - Cor1 71 2 2 4" xfId="41271" xr:uid="{F9742E7D-3CB2-4977-BD98-B65F86432C11}"/>
    <cellStyle name="40% - Cor1 71 2 3" xfId="13584" xr:uid="{00000000-0005-0000-0000-000036020000}"/>
    <cellStyle name="40% - Cor1 71 2 3 2" xfId="30397" xr:uid="{964F0ADD-B6C7-4A27-BA58-9AD45EA803BC}"/>
    <cellStyle name="40% - Cor1 71 2 3 3" xfId="44271" xr:uid="{8886CB7B-7FAD-47B6-8E6B-C7BD0E41BCEF}"/>
    <cellStyle name="40% - Cor1 71 2 4" xfId="32989" xr:uid="{13C5184F-2D07-451C-A65C-BFB8BDCAD671}"/>
    <cellStyle name="40% - Cor1 71 2 4 2" xfId="46856" xr:uid="{188E359C-DEC2-4628-B2AD-268D61FDF597}"/>
    <cellStyle name="40% - Cor1 71 2 5" xfId="23057" xr:uid="{09CAFA56-8C3B-4CEE-9B2C-587D8A3B84FC}"/>
    <cellStyle name="40% - Cor1 71 2 6" xfId="37028" xr:uid="{BD187746-4571-436E-AA4C-9280DB6D99CD}"/>
    <cellStyle name="40% - Cor1 71 3" xfId="7226" xr:uid="{00000000-0005-0000-0000-000036020000}"/>
    <cellStyle name="40% - Cor1 71 3 2" xfId="16052" xr:uid="{00000000-0005-0000-0000-000036020000}"/>
    <cellStyle name="40% - Cor1 71 3 3" xfId="25478" xr:uid="{D8110EF0-8D7C-4A9C-990C-F3C4AE903A56}"/>
    <cellStyle name="40% - Cor1 71 3 4" xfId="39430" xr:uid="{8125972E-B1D1-4858-9556-1E3CC9D83A3E}"/>
    <cellStyle name="40% - Cor1 71 4" xfId="11693" xr:uid="{00000000-0005-0000-0000-000036020000}"/>
    <cellStyle name="40% - Cor1 71 4 2" xfId="29209" xr:uid="{C7EAD033-C098-4FDA-8C86-F896ADAB1476}"/>
    <cellStyle name="40% - Cor1 71 4 3" xfId="43090" xr:uid="{67E5006C-2953-4F0D-B6C3-8C450DB03AA4}"/>
    <cellStyle name="40% - Cor1 71 5" xfId="31811" xr:uid="{DF580E52-8C35-4735-96F8-59550E75F280}"/>
    <cellStyle name="40% - Cor1 71 5 2" xfId="45678" xr:uid="{3A559799-2A84-4E50-A7D4-5A74A2E0BCB2}"/>
    <cellStyle name="40% - Cor1 71 6" xfId="21159" xr:uid="{3106A53A-5B8E-4169-B47B-8AB3D377A18B}"/>
    <cellStyle name="40% - Cor1 71 7" xfId="35193" xr:uid="{15F20082-BAE8-47D8-BA1B-0C740AA014FB}"/>
    <cellStyle name="40% - Cor1 72" xfId="2664" xr:uid="{00000000-0005-0000-0000-000037020000}"/>
    <cellStyle name="40% - Cor1 72 2" xfId="4716" xr:uid="{00000000-0005-0000-0000-000037020000}"/>
    <cellStyle name="40% - Cor1 72 2 2" xfId="9116" xr:uid="{00000000-0005-0000-0000-000037020000}"/>
    <cellStyle name="40% - Cor1 72 2 2 2" xfId="17938" xr:uid="{00000000-0005-0000-0000-000037020000}"/>
    <cellStyle name="40% - Cor1 72 2 2 3" xfId="27316" xr:uid="{A2CE5B6E-D7B5-49CD-B555-7A7DC579DD38}"/>
    <cellStyle name="40% - Cor1 72 2 2 4" xfId="41272" xr:uid="{24799A18-911A-43CC-AF41-5136A16CA310}"/>
    <cellStyle name="40% - Cor1 72 2 3" xfId="13585" xr:uid="{00000000-0005-0000-0000-000037020000}"/>
    <cellStyle name="40% - Cor1 72 2 3 2" xfId="30398" xr:uid="{D175B206-E3CC-476C-9ABB-AE7C0EA99BC0}"/>
    <cellStyle name="40% - Cor1 72 2 3 3" xfId="44272" xr:uid="{505EF89B-3CA5-40D5-A322-E48FF51C189A}"/>
    <cellStyle name="40% - Cor1 72 2 4" xfId="32990" xr:uid="{F74A19FD-07F5-4DBE-AFB2-6D826E23EDD7}"/>
    <cellStyle name="40% - Cor1 72 2 4 2" xfId="46857" xr:uid="{527FA429-2F2B-46B6-9F12-21F12A5EF952}"/>
    <cellStyle name="40% - Cor1 72 2 5" xfId="23058" xr:uid="{2869AB1B-49DD-488B-9E2B-8CC4AD17FF82}"/>
    <cellStyle name="40% - Cor1 72 2 6" xfId="37029" xr:uid="{41A7D145-A9E7-47D9-B327-10F6AA804935}"/>
    <cellStyle name="40% - Cor1 72 3" xfId="7227" xr:uid="{00000000-0005-0000-0000-000037020000}"/>
    <cellStyle name="40% - Cor1 72 3 2" xfId="16053" xr:uid="{00000000-0005-0000-0000-000037020000}"/>
    <cellStyle name="40% - Cor1 72 3 3" xfId="25479" xr:uid="{8A532BC0-AEDA-4DD0-AC92-3C56757C3162}"/>
    <cellStyle name="40% - Cor1 72 3 4" xfId="39431" xr:uid="{BDDB12BE-2D2C-4DDC-A090-12B55A87B4CA}"/>
    <cellStyle name="40% - Cor1 72 4" xfId="11694" xr:uid="{00000000-0005-0000-0000-000037020000}"/>
    <cellStyle name="40% - Cor1 72 4 2" xfId="29210" xr:uid="{BBAC695F-26A0-4529-9744-4185D4258C5C}"/>
    <cellStyle name="40% - Cor1 72 4 3" xfId="43091" xr:uid="{A0ECC310-7D0C-4B4F-8A3D-8B9C2E420874}"/>
    <cellStyle name="40% - Cor1 72 5" xfId="31812" xr:uid="{7A04D92B-5C47-4B3F-A227-851C0B7267BD}"/>
    <cellStyle name="40% - Cor1 72 5 2" xfId="45679" xr:uid="{13B9F3F0-CA06-4019-9A54-DE0F86F3A1E0}"/>
    <cellStyle name="40% - Cor1 72 6" xfId="21160" xr:uid="{96CDC5BB-A53F-4A66-92BA-A447A4B8F273}"/>
    <cellStyle name="40% - Cor1 72 7" xfId="35194" xr:uid="{070F4826-04D9-4BB3-9E8C-A82A011D7E24}"/>
    <cellStyle name="40% - Cor1 73" xfId="2665" xr:uid="{00000000-0005-0000-0000-000038020000}"/>
    <cellStyle name="40% - Cor1 73 2" xfId="4717" xr:uid="{00000000-0005-0000-0000-000038020000}"/>
    <cellStyle name="40% - Cor1 73 2 2" xfId="9117" xr:uid="{00000000-0005-0000-0000-000038020000}"/>
    <cellStyle name="40% - Cor1 73 2 2 2" xfId="17939" xr:uid="{00000000-0005-0000-0000-000038020000}"/>
    <cellStyle name="40% - Cor1 73 2 2 3" xfId="27317" xr:uid="{FB3B65C5-77AC-4011-840E-D8D3779F9FA8}"/>
    <cellStyle name="40% - Cor1 73 2 2 4" xfId="41273" xr:uid="{BC9BAAB7-0FA0-4794-B176-4B84CCB40A6D}"/>
    <cellStyle name="40% - Cor1 73 2 3" xfId="13586" xr:uid="{00000000-0005-0000-0000-000038020000}"/>
    <cellStyle name="40% - Cor1 73 2 3 2" xfId="30399" xr:uid="{88B6DA6A-08A8-49D4-86AA-9D4E68A1E744}"/>
    <cellStyle name="40% - Cor1 73 2 3 3" xfId="44273" xr:uid="{347D3F0F-B64E-457E-817D-501FBADD6E53}"/>
    <cellStyle name="40% - Cor1 73 2 4" xfId="32991" xr:uid="{585E233F-2064-4850-AF2F-6310B648F380}"/>
    <cellStyle name="40% - Cor1 73 2 4 2" xfId="46858" xr:uid="{42FF45FB-D529-4961-97EC-1EB6782BE1FF}"/>
    <cellStyle name="40% - Cor1 73 2 5" xfId="23059" xr:uid="{C2B4E816-61CB-4B18-AE5E-2E9DAE07D991}"/>
    <cellStyle name="40% - Cor1 73 2 6" xfId="37030" xr:uid="{FC32C958-4C2F-4215-BA22-77AD84F968A8}"/>
    <cellStyle name="40% - Cor1 73 3" xfId="7228" xr:uid="{00000000-0005-0000-0000-000038020000}"/>
    <cellStyle name="40% - Cor1 73 3 2" xfId="16054" xr:uid="{00000000-0005-0000-0000-000038020000}"/>
    <cellStyle name="40% - Cor1 73 3 3" xfId="25480" xr:uid="{13E3F8FD-D287-4DA3-AFE5-FA70AB19D355}"/>
    <cellStyle name="40% - Cor1 73 3 4" xfId="39432" xr:uid="{9F380D72-1DEA-4F59-9EC0-6C337939DD77}"/>
    <cellStyle name="40% - Cor1 73 4" xfId="11695" xr:uid="{00000000-0005-0000-0000-000038020000}"/>
    <cellStyle name="40% - Cor1 73 4 2" xfId="29211" xr:uid="{0F1EF231-2E09-4B3C-AC6B-A9874EC37CEB}"/>
    <cellStyle name="40% - Cor1 73 4 3" xfId="43092" xr:uid="{8E781EBC-569C-4B50-8A5F-6DEA51424310}"/>
    <cellStyle name="40% - Cor1 73 5" xfId="31813" xr:uid="{D6C3D254-3387-4BEC-A6DD-C08389825FA3}"/>
    <cellStyle name="40% - Cor1 73 5 2" xfId="45680" xr:uid="{9198E440-3448-45D3-AC1E-989AAEEFFEE6}"/>
    <cellStyle name="40% - Cor1 73 6" xfId="21161" xr:uid="{0A026C57-CF51-4A1D-A54D-A775ACCBB99D}"/>
    <cellStyle name="40% - Cor1 73 7" xfId="35195" xr:uid="{7E438838-892C-4B16-9A32-8AB1F92ED751}"/>
    <cellStyle name="40% - Cor1 74" xfId="2076" xr:uid="{00000000-0005-0000-0000-000053040000}"/>
    <cellStyle name="40% - Cor1 74 2" xfId="4150" xr:uid="{00000000-0005-0000-0000-000053040000}"/>
    <cellStyle name="40% - Cor1 74 2 2" xfId="8550" xr:uid="{00000000-0005-0000-0000-000053040000}"/>
    <cellStyle name="40% - Cor1 74 2 2 2" xfId="17372" xr:uid="{00000000-0005-0000-0000-000053040000}"/>
    <cellStyle name="40% - Cor1 74 2 2 3" xfId="26750" xr:uid="{DB7FB370-E824-4111-9A92-6EACE0F861A2}"/>
    <cellStyle name="40% - Cor1 74 2 2 4" xfId="40706" xr:uid="{7298126B-7246-4DDA-A9F2-B31165AD647D}"/>
    <cellStyle name="40% - Cor1 74 2 3" xfId="13019" xr:uid="{00000000-0005-0000-0000-000053040000}"/>
    <cellStyle name="40% - Cor1 74 2 4" xfId="22492" xr:uid="{380E05C4-2227-4C59-8E41-DC2B090C8A85}"/>
    <cellStyle name="40% - Cor1 74 2 5" xfId="36463" xr:uid="{2E42DEC4-93A3-4C3E-AEE5-279E6605500D}"/>
    <cellStyle name="40% - Cor1 74 3" xfId="6666" xr:uid="{00000000-0005-0000-0000-000053040000}"/>
    <cellStyle name="40% - Cor1 74 3 2" xfId="15492" xr:uid="{00000000-0005-0000-0000-000053040000}"/>
    <cellStyle name="40% - Cor1 74 3 3" xfId="24918" xr:uid="{F09E5580-7977-4B18-9537-7FBD2FCCD136}"/>
    <cellStyle name="40% - Cor1 74 3 4" xfId="38870" xr:uid="{C0939D49-9FFE-4BBD-A6AD-A20B9F00FB28}"/>
    <cellStyle name="40% - Cor1 74 4" xfId="11125" xr:uid="{00000000-0005-0000-0000-000053040000}"/>
    <cellStyle name="40% - Cor1 74 4 2" xfId="28650" xr:uid="{47CA7BC6-E0DA-4D0B-974A-4DE960BABF7A}"/>
    <cellStyle name="40% - Cor1 74 4 3" xfId="42531" xr:uid="{8FC540DE-A62E-4026-BBEB-DC0920FC3921}"/>
    <cellStyle name="40% - Cor1 74 5" xfId="31252" xr:uid="{AD507D62-A387-4CA6-B3D6-507479270721}"/>
    <cellStyle name="40% - Cor1 74 5 2" xfId="45119" xr:uid="{E0A5FF33-4F0A-4B69-9A65-7CC61C1E9E49}"/>
    <cellStyle name="40% - Cor1 74 6" xfId="20597" xr:uid="{6AB077B3-1AE8-417B-9B1F-FB589E5C32C6}"/>
    <cellStyle name="40% - Cor1 74 7" xfId="34633" xr:uid="{7960A89F-D023-4A05-87E8-5610A8AEE202}"/>
    <cellStyle name="40% - Cor1 75" xfId="4083" xr:uid="{00000000-0005-0000-0000-000077110000}"/>
    <cellStyle name="40% - Cor1 75 2" xfId="8483" xr:uid="{00000000-0005-0000-0000-000077110000}"/>
    <cellStyle name="40% - Cor1 75 2 2" xfId="17305" xr:uid="{00000000-0005-0000-0000-000077110000}"/>
    <cellStyle name="40% - Cor1 75 2 3" xfId="26685" xr:uid="{969B0521-740E-4C92-9536-1031E677E66A}"/>
    <cellStyle name="40% - Cor1 75 2 4" xfId="40640" xr:uid="{9E2BAC22-0975-4897-8271-0107CCBDAE69}"/>
    <cellStyle name="40% - Cor1 75 3" xfId="12953" xr:uid="{00000000-0005-0000-0000-000077110000}"/>
    <cellStyle name="40% - Cor1 75 3 2" xfId="29801" xr:uid="{F6A44A2F-738E-4DEC-8CD5-4332527DDB23}"/>
    <cellStyle name="40% - Cor1 75 3 3" xfId="43682" xr:uid="{507C4062-5233-48C1-9C61-7519C842D298}"/>
    <cellStyle name="40% - Cor1 75 4" xfId="32401" xr:uid="{CFDECB3A-BA64-4245-984A-AB35CF4B087E}"/>
    <cellStyle name="40% - Cor1 75 4 2" xfId="46268" xr:uid="{0617FC5F-A03A-4A16-AC31-1CC5B3577D54}"/>
    <cellStyle name="40% - Cor1 75 5" xfId="22426" xr:uid="{6B5EA8BC-C662-4981-8E1B-D057021EBDEF}"/>
    <cellStyle name="40% - Cor1 75 6" xfId="36398" xr:uid="{E8138F86-85AE-4544-9297-F2D342089149}"/>
    <cellStyle name="40% - Cor1 76" xfId="5747" xr:uid="{00000000-0005-0000-0000-0000EF1A0000}"/>
    <cellStyle name="40% - Cor1 76 2" xfId="14596" xr:uid="{00000000-0005-0000-0000-0000EF1A0000}"/>
    <cellStyle name="40% - Cor1 76 2 2" xfId="29838" xr:uid="{F00B7401-ACB9-4C73-8482-4303887F86EF}"/>
    <cellStyle name="40% - Cor1 76 2 3" xfId="43712" xr:uid="{27DB8BD5-13EF-45A8-BDEB-B588B1EFAC0B}"/>
    <cellStyle name="40% - Cor1 76 3" xfId="32430" xr:uid="{E9ACEE63-4BDF-4453-AE04-695712E34D64}"/>
    <cellStyle name="40% - Cor1 76 3 2" xfId="46297" xr:uid="{CE231E23-6469-4880-AAE1-EEBC1427FB2F}"/>
    <cellStyle name="40% - Cor1 76 4" xfId="24076" xr:uid="{CD899BDF-1BF6-41AE-8207-EDBB96A8D7CC}"/>
    <cellStyle name="40% - Cor1 76 5" xfId="38031" xr:uid="{47FC5AC6-AB7E-4091-B0A4-0DFE10C29E3F}"/>
    <cellStyle name="40% - Cor1 77" xfId="10812" xr:uid="{00000000-0005-0000-0000-000067300000}"/>
    <cellStyle name="40% - Cor1 77 2" xfId="28545" xr:uid="{5B275FAB-CC86-4684-9E89-0D52CB4A5FCE}"/>
    <cellStyle name="40% - Cor1 77 3" xfId="42470" xr:uid="{4AB709AE-0B59-4B1E-B920-6A34EA7BD3F6}"/>
    <cellStyle name="40% - Cor1 78" xfId="33602" xr:uid="{3EF4EE9C-A178-4D59-A2AF-2F2A507155E0}"/>
    <cellStyle name="40% - Cor1 78 2" xfId="47467" xr:uid="{16B79838-6322-43A6-A3CA-BE60C50242B8}"/>
    <cellStyle name="40% - Cor1 79" xfId="34366" xr:uid="{856DF588-5FAD-4E83-B046-037A7993CFFB}"/>
    <cellStyle name="40% - Cor1 8" xfId="2666" xr:uid="{00000000-0005-0000-0000-000039020000}"/>
    <cellStyle name="40% - Cor1 8 2" xfId="2667" xr:uid="{00000000-0005-0000-0000-00003A020000}"/>
    <cellStyle name="40% - Cor1 8 2 2" xfId="4719" xr:uid="{00000000-0005-0000-0000-00003A020000}"/>
    <cellStyle name="40% - Cor1 8 2 2 2" xfId="9119" xr:uid="{00000000-0005-0000-0000-00003A020000}"/>
    <cellStyle name="40% - Cor1 8 2 2 2 2" xfId="17941" xr:uid="{00000000-0005-0000-0000-00003A020000}"/>
    <cellStyle name="40% - Cor1 8 2 2 2 3" xfId="27319" xr:uid="{47A94191-FACF-49F2-8BF3-C2AA2BE64F78}"/>
    <cellStyle name="40% - Cor1 8 2 2 2 4" xfId="41275" xr:uid="{3BDC4A69-643F-4FAA-A52B-D426D99B8117}"/>
    <cellStyle name="40% - Cor1 8 2 2 3" xfId="13588" xr:uid="{00000000-0005-0000-0000-00003A020000}"/>
    <cellStyle name="40% - Cor1 8 2 2 3 2" xfId="30401" xr:uid="{127F9906-E44E-439F-8A99-D4E0CCC059FA}"/>
    <cellStyle name="40% - Cor1 8 2 2 3 3" xfId="44275" xr:uid="{61C9438F-19AF-47C3-A76E-B933DACDFC21}"/>
    <cellStyle name="40% - Cor1 8 2 2 4" xfId="32993" xr:uid="{0080C84D-E9C3-43D6-8F75-9C434A7CC2CE}"/>
    <cellStyle name="40% - Cor1 8 2 2 4 2" xfId="46860" xr:uid="{6CFBAD1C-5BE3-408D-9D84-169DF9D5F895}"/>
    <cellStyle name="40% - Cor1 8 2 2 5" xfId="23061" xr:uid="{B13F14FF-A934-44A2-BDE0-8B08FB3D6D6A}"/>
    <cellStyle name="40% - Cor1 8 2 2 6" xfId="37032" xr:uid="{A12D0040-5AFB-40DF-B361-6B1EE09467B5}"/>
    <cellStyle name="40% - Cor1 8 2 3" xfId="7230" xr:uid="{00000000-0005-0000-0000-00003A020000}"/>
    <cellStyle name="40% - Cor1 8 2 3 2" xfId="16056" xr:uid="{00000000-0005-0000-0000-00003A020000}"/>
    <cellStyle name="40% - Cor1 8 2 3 3" xfId="25482" xr:uid="{B42402D4-0AB4-4071-BAF2-3E6C6DDEA4D1}"/>
    <cellStyle name="40% - Cor1 8 2 3 4" xfId="39434" xr:uid="{6AC48FE8-356B-4EDD-BCA4-8010CDD20F8A}"/>
    <cellStyle name="40% - Cor1 8 2 4" xfId="11697" xr:uid="{00000000-0005-0000-0000-00003A020000}"/>
    <cellStyle name="40% - Cor1 8 2 4 2" xfId="29213" xr:uid="{6275051E-E805-4AB1-ACEA-9A9F98B9A753}"/>
    <cellStyle name="40% - Cor1 8 2 4 3" xfId="43094" xr:uid="{A0306480-60DA-4882-A68A-277B931CD195}"/>
    <cellStyle name="40% - Cor1 8 2 5" xfId="31815" xr:uid="{F0A09EFB-7C90-4A51-8CAE-22BD41E24BBA}"/>
    <cellStyle name="40% - Cor1 8 2 5 2" xfId="45682" xr:uid="{28805BAF-CE14-4679-9A59-85B37AF77E88}"/>
    <cellStyle name="40% - Cor1 8 2 6" xfId="21163" xr:uid="{08E79D2E-2A1D-4E97-94C5-BAC464FBDDDA}"/>
    <cellStyle name="40% - Cor1 8 2 7" xfId="35197" xr:uid="{B9CCD606-9C50-4ECE-87FA-58D112D2DF1D}"/>
    <cellStyle name="40% - Cor1 8 3" xfId="4718" xr:uid="{00000000-0005-0000-0000-000039020000}"/>
    <cellStyle name="40% - Cor1 8 3 2" xfId="9118" xr:uid="{00000000-0005-0000-0000-000039020000}"/>
    <cellStyle name="40% - Cor1 8 3 2 2" xfId="17940" xr:uid="{00000000-0005-0000-0000-000039020000}"/>
    <cellStyle name="40% - Cor1 8 3 2 3" xfId="27318" xr:uid="{668C717D-535C-444B-9787-4D52A9EAB093}"/>
    <cellStyle name="40% - Cor1 8 3 2 4" xfId="41274" xr:uid="{B04196C0-7E24-42FC-B7F1-6D4BE0971768}"/>
    <cellStyle name="40% - Cor1 8 3 3" xfId="13587" xr:uid="{00000000-0005-0000-0000-000039020000}"/>
    <cellStyle name="40% - Cor1 8 3 3 2" xfId="30400" xr:uid="{37625396-FA3E-49C4-A215-06C4DB2AAFF1}"/>
    <cellStyle name="40% - Cor1 8 3 3 3" xfId="44274" xr:uid="{ACD8547B-D60F-4E20-924A-CFC5627E7827}"/>
    <cellStyle name="40% - Cor1 8 3 4" xfId="32992" xr:uid="{12292D75-362B-467F-B671-7CD8A43C4FF0}"/>
    <cellStyle name="40% - Cor1 8 3 4 2" xfId="46859" xr:uid="{6E9CB5B2-7AE5-4E43-9F14-C15E7F27F305}"/>
    <cellStyle name="40% - Cor1 8 3 5" xfId="23060" xr:uid="{E24AD053-6B71-4815-859E-7F4D4E09B327}"/>
    <cellStyle name="40% - Cor1 8 3 6" xfId="37031" xr:uid="{FD0E84DD-98A8-474C-83C6-9D76AFC735C9}"/>
    <cellStyle name="40% - Cor1 8 4" xfId="7229" xr:uid="{00000000-0005-0000-0000-000039020000}"/>
    <cellStyle name="40% - Cor1 8 4 2" xfId="16055" xr:uid="{00000000-0005-0000-0000-000039020000}"/>
    <cellStyle name="40% - Cor1 8 4 3" xfId="25481" xr:uid="{365A77FE-FE1C-402D-A689-EBCD35BD4EE0}"/>
    <cellStyle name="40% - Cor1 8 4 4" xfId="39433" xr:uid="{0B4541F9-DBDD-4DE5-8B24-51408A12F7F8}"/>
    <cellStyle name="40% - Cor1 8 5" xfId="11696" xr:uid="{00000000-0005-0000-0000-000039020000}"/>
    <cellStyle name="40% - Cor1 8 5 2" xfId="29212" xr:uid="{B1E39D1C-D3DA-43AF-872F-58345EB02F86}"/>
    <cellStyle name="40% - Cor1 8 5 3" xfId="43093" xr:uid="{409BE467-7DB2-481F-85E0-F821AD940297}"/>
    <cellStyle name="40% - Cor1 8 6" xfId="31814" xr:uid="{9ECF7570-48FB-48D0-99E2-2E61BCEB723B}"/>
    <cellStyle name="40% - Cor1 8 6 2" xfId="45681" xr:uid="{04DABDDD-B7C2-4951-A760-8F86AD9283D5}"/>
    <cellStyle name="40% - Cor1 8 7" xfId="21162" xr:uid="{E9FF6B62-96FF-413D-B440-DEB74A942F1E}"/>
    <cellStyle name="40% - Cor1 8 8" xfId="35196" xr:uid="{53BA3D05-3A72-474B-93EA-7B9469D2B544}"/>
    <cellStyle name="40% - Cor1 9" xfId="2668" xr:uid="{00000000-0005-0000-0000-00003B020000}"/>
    <cellStyle name="40% - Cor1 9 2" xfId="2669" xr:uid="{00000000-0005-0000-0000-00003C020000}"/>
    <cellStyle name="40% - Cor1 9 2 2" xfId="4721" xr:uid="{00000000-0005-0000-0000-00003C020000}"/>
    <cellStyle name="40% - Cor1 9 2 2 2" xfId="9121" xr:uid="{00000000-0005-0000-0000-00003C020000}"/>
    <cellStyle name="40% - Cor1 9 2 2 2 2" xfId="17943" xr:uid="{00000000-0005-0000-0000-00003C020000}"/>
    <cellStyle name="40% - Cor1 9 2 2 2 3" xfId="27321" xr:uid="{6E1A9FD0-52F1-405B-AA91-F15F0BC9061A}"/>
    <cellStyle name="40% - Cor1 9 2 2 2 4" xfId="41277" xr:uid="{BAB2D4E8-0DF8-4C06-9ACA-8436F2EE3080}"/>
    <cellStyle name="40% - Cor1 9 2 2 3" xfId="13590" xr:uid="{00000000-0005-0000-0000-00003C020000}"/>
    <cellStyle name="40% - Cor1 9 2 2 3 2" xfId="30403" xr:uid="{4668626E-0A37-4E25-B9CA-CBE2C5E8FC4C}"/>
    <cellStyle name="40% - Cor1 9 2 2 3 3" xfId="44277" xr:uid="{6AF9AA98-FE88-4391-9940-19CEFA781E25}"/>
    <cellStyle name="40% - Cor1 9 2 2 4" xfId="32995" xr:uid="{CEA85D4C-1B1F-4152-A738-9B0B8D8F1F28}"/>
    <cellStyle name="40% - Cor1 9 2 2 4 2" xfId="46862" xr:uid="{6E637E15-3AE4-47CD-83B0-B9BDDD88F5AE}"/>
    <cellStyle name="40% - Cor1 9 2 2 5" xfId="23063" xr:uid="{BB48AD25-C54B-4CE3-B74C-AEE54A6D31BB}"/>
    <cellStyle name="40% - Cor1 9 2 2 6" xfId="37034" xr:uid="{3314BEF0-C264-4FC9-A3CC-00AC68A7CD9B}"/>
    <cellStyle name="40% - Cor1 9 2 3" xfId="7232" xr:uid="{00000000-0005-0000-0000-00003C020000}"/>
    <cellStyle name="40% - Cor1 9 2 3 2" xfId="16058" xr:uid="{00000000-0005-0000-0000-00003C020000}"/>
    <cellStyle name="40% - Cor1 9 2 3 3" xfId="25484" xr:uid="{BFA9A7C4-3643-4569-9B6F-D5F35D46C52A}"/>
    <cellStyle name="40% - Cor1 9 2 3 4" xfId="39436" xr:uid="{2221223A-FED2-4068-B7A1-1776532C3735}"/>
    <cellStyle name="40% - Cor1 9 2 4" xfId="11699" xr:uid="{00000000-0005-0000-0000-00003C020000}"/>
    <cellStyle name="40% - Cor1 9 2 4 2" xfId="29215" xr:uid="{69A7ABD9-31F4-4D60-AF54-E277CF0850EE}"/>
    <cellStyle name="40% - Cor1 9 2 4 3" xfId="43096" xr:uid="{932D03D1-EC25-4E46-A068-1787AA8C93DF}"/>
    <cellStyle name="40% - Cor1 9 2 5" xfId="31817" xr:uid="{A8289597-3318-4E5A-9E95-E428C6967706}"/>
    <cellStyle name="40% - Cor1 9 2 5 2" xfId="45684" xr:uid="{0B3C7BC0-DAF4-47BE-A6F0-71F3800CEAD4}"/>
    <cellStyle name="40% - Cor1 9 2 6" xfId="21165" xr:uid="{1525337A-C4F9-4800-A68A-43BCDCFE6C9A}"/>
    <cellStyle name="40% - Cor1 9 2 7" xfId="35199" xr:uid="{2EEEAFF1-FAEF-4CE7-8E21-0C615F6DF42C}"/>
    <cellStyle name="40% - Cor1 9 3" xfId="4720" xr:uid="{00000000-0005-0000-0000-00003B020000}"/>
    <cellStyle name="40% - Cor1 9 3 2" xfId="9120" xr:uid="{00000000-0005-0000-0000-00003B020000}"/>
    <cellStyle name="40% - Cor1 9 3 2 2" xfId="17942" xr:uid="{00000000-0005-0000-0000-00003B020000}"/>
    <cellStyle name="40% - Cor1 9 3 2 3" xfId="27320" xr:uid="{DA86BA8A-A399-4499-8C74-DCDFA051AF84}"/>
    <cellStyle name="40% - Cor1 9 3 2 4" xfId="41276" xr:uid="{677D31C0-43F0-4AC4-96C6-53C99FF2CD64}"/>
    <cellStyle name="40% - Cor1 9 3 3" xfId="13589" xr:uid="{00000000-0005-0000-0000-00003B020000}"/>
    <cellStyle name="40% - Cor1 9 3 3 2" xfId="30402" xr:uid="{C0D1437F-624F-4E1D-BDC4-1670EBAA9287}"/>
    <cellStyle name="40% - Cor1 9 3 3 3" xfId="44276" xr:uid="{59D5D170-67D9-4D34-AB7C-BA4A85D75950}"/>
    <cellStyle name="40% - Cor1 9 3 4" xfId="32994" xr:uid="{35801E7D-34D8-43AA-ABAD-7C15207A93E6}"/>
    <cellStyle name="40% - Cor1 9 3 4 2" xfId="46861" xr:uid="{04C6F066-D860-40D9-8D1D-52261260F0A9}"/>
    <cellStyle name="40% - Cor1 9 3 5" xfId="23062" xr:uid="{2D0EEBA4-07CF-4FC0-8028-E6DD091B068D}"/>
    <cellStyle name="40% - Cor1 9 3 6" xfId="37033" xr:uid="{5EC134CE-DCAB-4EF4-B573-44E3D4DA3A3B}"/>
    <cellStyle name="40% - Cor1 9 4" xfId="7231" xr:uid="{00000000-0005-0000-0000-00003B020000}"/>
    <cellStyle name="40% - Cor1 9 4 2" xfId="16057" xr:uid="{00000000-0005-0000-0000-00003B020000}"/>
    <cellStyle name="40% - Cor1 9 4 3" xfId="25483" xr:uid="{F6EE73B3-C317-4490-AF57-4F27AEED7988}"/>
    <cellStyle name="40% - Cor1 9 4 4" xfId="39435" xr:uid="{82FEF3F7-2A52-4F5E-828F-C9D99A9B2968}"/>
    <cellStyle name="40% - Cor1 9 5" xfId="11698" xr:uid="{00000000-0005-0000-0000-00003B020000}"/>
    <cellStyle name="40% - Cor1 9 5 2" xfId="29214" xr:uid="{6BEB3E47-CDB7-4930-B39D-6149A7DC1A4D}"/>
    <cellStyle name="40% - Cor1 9 5 3" xfId="43095" xr:uid="{97E8E3A6-C5D4-4703-8972-E374F3631155}"/>
    <cellStyle name="40% - Cor1 9 6" xfId="31816" xr:uid="{2FE151F4-C2DA-493B-85A6-6E6F35CC94F9}"/>
    <cellStyle name="40% - Cor1 9 6 2" xfId="45683" xr:uid="{4C527D6D-FDB5-455E-9432-D4B82D90E580}"/>
    <cellStyle name="40% - Cor1 9 7" xfId="21164" xr:uid="{44155A8E-0E5E-4AF9-B4AB-17406DE080E5}"/>
    <cellStyle name="40% - Cor1 9 8" xfId="35198" xr:uid="{8704A944-12C4-4829-833E-803A43DCCDF5}"/>
    <cellStyle name="40% - Cor2" xfId="19602" builtinId="35" customBuiltin="1"/>
    <cellStyle name="40% - Cor2 10" xfId="2670" xr:uid="{00000000-0005-0000-0000-00003E020000}"/>
    <cellStyle name="40% - Cor2 10 2" xfId="4722" xr:uid="{00000000-0005-0000-0000-00003E020000}"/>
    <cellStyle name="40% - Cor2 10 2 2" xfId="9122" xr:uid="{00000000-0005-0000-0000-00003E020000}"/>
    <cellStyle name="40% - Cor2 10 2 2 2" xfId="17944" xr:uid="{00000000-0005-0000-0000-00003E020000}"/>
    <cellStyle name="40% - Cor2 10 2 2 3" xfId="27322" xr:uid="{A08ACF71-DCC7-4D9D-8C4A-A4B80103C747}"/>
    <cellStyle name="40% - Cor2 10 2 2 4" xfId="41278" xr:uid="{8C3D4380-1119-4785-8577-0BA450534196}"/>
    <cellStyle name="40% - Cor2 10 2 3" xfId="13591" xr:uid="{00000000-0005-0000-0000-00003E020000}"/>
    <cellStyle name="40% - Cor2 10 2 3 2" xfId="30404" xr:uid="{9CFE6236-BF50-4128-A660-EA7EC1927132}"/>
    <cellStyle name="40% - Cor2 10 2 3 3" xfId="44278" xr:uid="{329E3E4C-6D07-4576-A049-D5CA3DB57A79}"/>
    <cellStyle name="40% - Cor2 10 2 4" xfId="32996" xr:uid="{3D3D7F52-50D7-462A-ABC0-8580F0E40ADE}"/>
    <cellStyle name="40% - Cor2 10 2 4 2" xfId="46863" xr:uid="{BA00B973-F7E0-4011-A49D-B1FD63B8DB00}"/>
    <cellStyle name="40% - Cor2 10 2 5" xfId="23064" xr:uid="{8910B49B-F22D-4F03-8DF2-A640717B06C6}"/>
    <cellStyle name="40% - Cor2 10 2 6" xfId="37035" xr:uid="{AA71945B-6FF8-4759-990F-4EDEE800D5CD}"/>
    <cellStyle name="40% - Cor2 10 3" xfId="7233" xr:uid="{00000000-0005-0000-0000-00003E020000}"/>
    <cellStyle name="40% - Cor2 10 3 2" xfId="16059" xr:uid="{00000000-0005-0000-0000-00003E020000}"/>
    <cellStyle name="40% - Cor2 10 3 3" xfId="25485" xr:uid="{DD944554-8C50-4DF0-897C-319F16F90E62}"/>
    <cellStyle name="40% - Cor2 10 3 4" xfId="39437" xr:uid="{7DDC9D21-5C60-45A6-9C6C-BEF00B36EDE3}"/>
    <cellStyle name="40% - Cor2 10 4" xfId="11700" xr:uid="{00000000-0005-0000-0000-00003E020000}"/>
    <cellStyle name="40% - Cor2 10 4 2" xfId="29216" xr:uid="{B8257A7F-D8FF-479D-8D86-48AA669F7A22}"/>
    <cellStyle name="40% - Cor2 10 4 3" xfId="43097" xr:uid="{A5255CCD-68B0-44CE-9A1B-0B4B3A6ABAF9}"/>
    <cellStyle name="40% - Cor2 10 5" xfId="31818" xr:uid="{C9866D62-2520-4DB2-8706-FCEB24663767}"/>
    <cellStyle name="40% - Cor2 10 5 2" xfId="45685" xr:uid="{434863EC-84B4-47A1-BFA3-25C5F9615FFF}"/>
    <cellStyle name="40% - Cor2 10 6" xfId="21166" xr:uid="{4DD5E519-03F6-49A3-ADF7-BE351CA561F6}"/>
    <cellStyle name="40% - Cor2 10 7" xfId="35200" xr:uid="{BD0D1915-1B16-4A82-A2F1-94029E082438}"/>
    <cellStyle name="40% - Cor2 11" xfId="2671" xr:uid="{00000000-0005-0000-0000-00003F020000}"/>
    <cellStyle name="40% - Cor2 11 2" xfId="4723" xr:uid="{00000000-0005-0000-0000-00003F020000}"/>
    <cellStyle name="40% - Cor2 11 2 2" xfId="9123" xr:uid="{00000000-0005-0000-0000-00003F020000}"/>
    <cellStyle name="40% - Cor2 11 2 2 2" xfId="17945" xr:uid="{00000000-0005-0000-0000-00003F020000}"/>
    <cellStyle name="40% - Cor2 11 2 2 3" xfId="27323" xr:uid="{4F707CE8-7A3E-4852-A99A-77419D1D692F}"/>
    <cellStyle name="40% - Cor2 11 2 2 4" xfId="41279" xr:uid="{DF0DA89B-269B-43F5-A81B-782EA7372F1E}"/>
    <cellStyle name="40% - Cor2 11 2 3" xfId="13592" xr:uid="{00000000-0005-0000-0000-00003F020000}"/>
    <cellStyle name="40% - Cor2 11 2 3 2" xfId="30405" xr:uid="{6850CDED-3BBF-4A5A-98F8-20D1A577102E}"/>
    <cellStyle name="40% - Cor2 11 2 3 3" xfId="44279" xr:uid="{D97D744D-86A6-4D69-9DC4-EC3EE4598B66}"/>
    <cellStyle name="40% - Cor2 11 2 4" xfId="32997" xr:uid="{4FF18811-49AE-4B1A-81A5-0101CDC5FD28}"/>
    <cellStyle name="40% - Cor2 11 2 4 2" xfId="46864" xr:uid="{4BD887B8-C44B-4BEB-93E3-FEA37D483091}"/>
    <cellStyle name="40% - Cor2 11 2 5" xfId="23065" xr:uid="{E463341E-2106-45BE-930B-F05C69A4023E}"/>
    <cellStyle name="40% - Cor2 11 2 6" xfId="37036" xr:uid="{2A2804BE-2920-43F6-ACD8-9E3E4856FECB}"/>
    <cellStyle name="40% - Cor2 11 3" xfId="7234" xr:uid="{00000000-0005-0000-0000-00003F020000}"/>
    <cellStyle name="40% - Cor2 11 3 2" xfId="16060" xr:uid="{00000000-0005-0000-0000-00003F020000}"/>
    <cellStyle name="40% - Cor2 11 3 3" xfId="25486" xr:uid="{ADA135CE-4DB0-48C2-92BC-05F82D1B14E2}"/>
    <cellStyle name="40% - Cor2 11 3 4" xfId="39438" xr:uid="{8F3B41A7-CA61-4A78-AC8F-E118A5E2610C}"/>
    <cellStyle name="40% - Cor2 11 4" xfId="11701" xr:uid="{00000000-0005-0000-0000-00003F020000}"/>
    <cellStyle name="40% - Cor2 11 4 2" xfId="29217" xr:uid="{31361D64-4F34-4174-8850-67EED82FDC99}"/>
    <cellStyle name="40% - Cor2 11 4 3" xfId="43098" xr:uid="{9998C7F3-E16B-4A55-A614-505D68BE9501}"/>
    <cellStyle name="40% - Cor2 11 5" xfId="31819" xr:uid="{B3434963-F7A0-4763-86B6-6A20660237DB}"/>
    <cellStyle name="40% - Cor2 11 5 2" xfId="45686" xr:uid="{02D29A47-E7CB-43FF-82F1-2A215F5AA16D}"/>
    <cellStyle name="40% - Cor2 11 6" xfId="21167" xr:uid="{7597D163-911E-48AE-837F-5E61E7689F7D}"/>
    <cellStyle name="40% - Cor2 11 7" xfId="35201" xr:uid="{038AF89E-5A79-419F-A4B3-F5E73457E958}"/>
    <cellStyle name="40% - Cor2 12" xfId="2672" xr:uid="{00000000-0005-0000-0000-000040020000}"/>
    <cellStyle name="40% - Cor2 12 2" xfId="4724" xr:uid="{00000000-0005-0000-0000-000040020000}"/>
    <cellStyle name="40% - Cor2 12 2 2" xfId="9124" xr:uid="{00000000-0005-0000-0000-000040020000}"/>
    <cellStyle name="40% - Cor2 12 2 2 2" xfId="17946" xr:uid="{00000000-0005-0000-0000-000040020000}"/>
    <cellStyle name="40% - Cor2 12 2 2 3" xfId="27324" xr:uid="{7B971F57-C396-4168-A8D4-B142CBCF4291}"/>
    <cellStyle name="40% - Cor2 12 2 2 4" xfId="41280" xr:uid="{C4F4556F-0B23-435A-A355-EC4599BBBC92}"/>
    <cellStyle name="40% - Cor2 12 2 3" xfId="13593" xr:uid="{00000000-0005-0000-0000-000040020000}"/>
    <cellStyle name="40% - Cor2 12 2 3 2" xfId="30406" xr:uid="{7A034EDD-127E-4577-8A14-5EDA75EE4F0B}"/>
    <cellStyle name="40% - Cor2 12 2 3 3" xfId="44280" xr:uid="{A6DF8DB8-ACF5-4718-878D-459E5083A31E}"/>
    <cellStyle name="40% - Cor2 12 2 4" xfId="32998" xr:uid="{372B27F8-8885-4699-82BE-8E512952F3A2}"/>
    <cellStyle name="40% - Cor2 12 2 4 2" xfId="46865" xr:uid="{96A5814B-8707-42E3-8921-E8C15AD7FBCB}"/>
    <cellStyle name="40% - Cor2 12 2 5" xfId="23066" xr:uid="{ACE367B8-144B-4280-9A08-4BB37F961A0E}"/>
    <cellStyle name="40% - Cor2 12 2 6" xfId="37037" xr:uid="{7EF6ABC3-61F5-40DE-AC5A-D6A0230BA74B}"/>
    <cellStyle name="40% - Cor2 12 3" xfId="7235" xr:uid="{00000000-0005-0000-0000-000040020000}"/>
    <cellStyle name="40% - Cor2 12 3 2" xfId="16061" xr:uid="{00000000-0005-0000-0000-000040020000}"/>
    <cellStyle name="40% - Cor2 12 3 3" xfId="25487" xr:uid="{0F1ABA45-FB40-43CB-8339-AE82F1CBA572}"/>
    <cellStyle name="40% - Cor2 12 3 4" xfId="39439" xr:uid="{3250B36A-0C07-4036-9A76-6E6FD392E8F8}"/>
    <cellStyle name="40% - Cor2 12 4" xfId="11702" xr:uid="{00000000-0005-0000-0000-000040020000}"/>
    <cellStyle name="40% - Cor2 12 4 2" xfId="29218" xr:uid="{34A349F9-89CB-4CEC-BC99-72502F19F901}"/>
    <cellStyle name="40% - Cor2 12 4 3" xfId="43099" xr:uid="{15101824-C565-4E99-8BF9-CBB144810AB2}"/>
    <cellStyle name="40% - Cor2 12 5" xfId="31820" xr:uid="{683C41AF-4450-4E42-9DB9-E5B3C356FED0}"/>
    <cellStyle name="40% - Cor2 12 5 2" xfId="45687" xr:uid="{4A81F387-7E01-40DF-9877-E9A03D35BEB4}"/>
    <cellStyle name="40% - Cor2 12 6" xfId="21168" xr:uid="{CED1061A-D8BE-429E-978E-6ADBCA6AEE58}"/>
    <cellStyle name="40% - Cor2 12 7" xfId="35202" xr:uid="{AA552F37-F366-4EE1-8697-986500091D92}"/>
    <cellStyle name="40% - Cor2 13" xfId="2673" xr:uid="{00000000-0005-0000-0000-000041020000}"/>
    <cellStyle name="40% - Cor2 13 2" xfId="4725" xr:uid="{00000000-0005-0000-0000-000041020000}"/>
    <cellStyle name="40% - Cor2 13 2 2" xfId="9125" xr:uid="{00000000-0005-0000-0000-000041020000}"/>
    <cellStyle name="40% - Cor2 13 2 2 2" xfId="17947" xr:uid="{00000000-0005-0000-0000-000041020000}"/>
    <cellStyle name="40% - Cor2 13 2 2 3" xfId="27325" xr:uid="{96BECA27-6E69-4A79-9950-37D275023D2A}"/>
    <cellStyle name="40% - Cor2 13 2 2 4" xfId="41281" xr:uid="{4F3D4B3A-05C8-4303-8482-8BB9D7498700}"/>
    <cellStyle name="40% - Cor2 13 2 3" xfId="13594" xr:uid="{00000000-0005-0000-0000-000041020000}"/>
    <cellStyle name="40% - Cor2 13 2 3 2" xfId="30407" xr:uid="{9A0B09A3-1EAF-43BA-978F-32EF2276EAA1}"/>
    <cellStyle name="40% - Cor2 13 2 3 3" xfId="44281" xr:uid="{346B5726-744E-4F63-86ED-FB7E6BFCFE29}"/>
    <cellStyle name="40% - Cor2 13 2 4" xfId="32999" xr:uid="{C33D3498-D62A-4B39-8AB6-8A4E92140BBD}"/>
    <cellStyle name="40% - Cor2 13 2 4 2" xfId="46866" xr:uid="{498C4CE8-F419-414E-B0B0-1933578B956E}"/>
    <cellStyle name="40% - Cor2 13 2 5" xfId="23067" xr:uid="{0C4A3C30-42A5-40D1-8080-34E2A0E00BB6}"/>
    <cellStyle name="40% - Cor2 13 2 6" xfId="37038" xr:uid="{B7B1D753-5661-472C-B499-0D4726DC4CDB}"/>
    <cellStyle name="40% - Cor2 13 3" xfId="7236" xr:uid="{00000000-0005-0000-0000-000041020000}"/>
    <cellStyle name="40% - Cor2 13 3 2" xfId="16062" xr:uid="{00000000-0005-0000-0000-000041020000}"/>
    <cellStyle name="40% - Cor2 13 3 3" xfId="25488" xr:uid="{EC4835EA-7840-4A43-A3E2-3220087233A4}"/>
    <cellStyle name="40% - Cor2 13 3 4" xfId="39440" xr:uid="{76C33938-9284-4D6C-83A3-75D5A81E60B6}"/>
    <cellStyle name="40% - Cor2 13 4" xfId="11703" xr:uid="{00000000-0005-0000-0000-000041020000}"/>
    <cellStyle name="40% - Cor2 13 4 2" xfId="29219" xr:uid="{23094FAE-D247-4F2A-A442-81728CAEA8CA}"/>
    <cellStyle name="40% - Cor2 13 4 3" xfId="43100" xr:uid="{EE56050E-75FB-4124-B03C-09F42532057E}"/>
    <cellStyle name="40% - Cor2 13 5" xfId="31821" xr:uid="{35C182F6-403E-41AF-BA60-C67C2F7E9DA3}"/>
    <cellStyle name="40% - Cor2 13 5 2" xfId="45688" xr:uid="{6049C9D5-C87F-409A-AC7D-399D97F3D08A}"/>
    <cellStyle name="40% - Cor2 13 6" xfId="21169" xr:uid="{82ECEF65-BFE0-4407-8C27-EB702E695FAA}"/>
    <cellStyle name="40% - Cor2 13 7" xfId="35203" xr:uid="{899ADF75-9291-4194-921B-25CB72C4B619}"/>
    <cellStyle name="40% - Cor2 14" xfId="2674" xr:uid="{00000000-0005-0000-0000-000042020000}"/>
    <cellStyle name="40% - Cor2 14 2" xfId="4726" xr:uid="{00000000-0005-0000-0000-000042020000}"/>
    <cellStyle name="40% - Cor2 14 2 2" xfId="9126" xr:uid="{00000000-0005-0000-0000-000042020000}"/>
    <cellStyle name="40% - Cor2 14 2 2 2" xfId="17948" xr:uid="{00000000-0005-0000-0000-000042020000}"/>
    <cellStyle name="40% - Cor2 14 2 2 3" xfId="27326" xr:uid="{1EC146D7-E696-4ECA-B754-794EBD46ACCE}"/>
    <cellStyle name="40% - Cor2 14 2 2 4" xfId="41282" xr:uid="{C59BB1D8-7876-4033-9977-F90C494366B9}"/>
    <cellStyle name="40% - Cor2 14 2 3" xfId="13595" xr:uid="{00000000-0005-0000-0000-000042020000}"/>
    <cellStyle name="40% - Cor2 14 2 3 2" xfId="30408" xr:uid="{82F96D07-04F2-4B28-962F-E27B57B434DC}"/>
    <cellStyle name="40% - Cor2 14 2 3 3" xfId="44282" xr:uid="{B74707A1-876D-41CB-B826-0F0406F61701}"/>
    <cellStyle name="40% - Cor2 14 2 4" xfId="33000" xr:uid="{1314C679-1B0F-49BB-B53B-6B4F1E1530B3}"/>
    <cellStyle name="40% - Cor2 14 2 4 2" xfId="46867" xr:uid="{C9491400-97BF-4A8F-A9C0-7ADBBDE8E6AB}"/>
    <cellStyle name="40% - Cor2 14 2 5" xfId="23068" xr:uid="{BF4376A5-AB3A-4CD8-952A-54C240243AEC}"/>
    <cellStyle name="40% - Cor2 14 2 6" xfId="37039" xr:uid="{AF145F67-43A6-47A4-8B2E-9EF74799AD9D}"/>
    <cellStyle name="40% - Cor2 14 3" xfId="7237" xr:uid="{00000000-0005-0000-0000-000042020000}"/>
    <cellStyle name="40% - Cor2 14 3 2" xfId="16063" xr:uid="{00000000-0005-0000-0000-000042020000}"/>
    <cellStyle name="40% - Cor2 14 3 3" xfId="25489" xr:uid="{C70E3E6A-4F0C-43CA-966B-BD2C22ADC977}"/>
    <cellStyle name="40% - Cor2 14 3 4" xfId="39441" xr:uid="{A4A3C5D9-95A0-41BD-8F23-63825123D23C}"/>
    <cellStyle name="40% - Cor2 14 4" xfId="11704" xr:uid="{00000000-0005-0000-0000-000042020000}"/>
    <cellStyle name="40% - Cor2 14 4 2" xfId="29220" xr:uid="{9A25737B-7FC2-41C2-8016-4BD699B2909F}"/>
    <cellStyle name="40% - Cor2 14 4 3" xfId="43101" xr:uid="{3F72B700-4442-4460-A2CC-099A6E341BFD}"/>
    <cellStyle name="40% - Cor2 14 5" xfId="31822" xr:uid="{AAE86B50-3B80-4DEB-8E65-BEDB410DA19D}"/>
    <cellStyle name="40% - Cor2 14 5 2" xfId="45689" xr:uid="{DD0375E3-2A80-4924-80C6-9BBDA4ECB493}"/>
    <cellStyle name="40% - Cor2 14 6" xfId="21170" xr:uid="{BD307B3F-0E65-4E30-B3EA-32BB2F76F4E6}"/>
    <cellStyle name="40% - Cor2 14 7" xfId="35204" xr:uid="{7A483876-655A-4D8C-A202-6EBDEA46A797}"/>
    <cellStyle name="40% - Cor2 15" xfId="2675" xr:uid="{00000000-0005-0000-0000-000043020000}"/>
    <cellStyle name="40% - Cor2 15 2" xfId="4727" xr:uid="{00000000-0005-0000-0000-000043020000}"/>
    <cellStyle name="40% - Cor2 15 2 2" xfId="9127" xr:uid="{00000000-0005-0000-0000-000043020000}"/>
    <cellStyle name="40% - Cor2 15 2 2 2" xfId="17949" xr:uid="{00000000-0005-0000-0000-000043020000}"/>
    <cellStyle name="40% - Cor2 15 2 2 3" xfId="27327" xr:uid="{6B27D0DB-7098-4DAE-B449-1D068A96C34B}"/>
    <cellStyle name="40% - Cor2 15 2 2 4" xfId="41283" xr:uid="{596715AE-0B51-4A3C-A403-D5A70E539541}"/>
    <cellStyle name="40% - Cor2 15 2 3" xfId="13596" xr:uid="{00000000-0005-0000-0000-000043020000}"/>
    <cellStyle name="40% - Cor2 15 2 3 2" xfId="30409" xr:uid="{C2EFF5AE-F3D1-45BD-B013-3EEA6B2CBBFD}"/>
    <cellStyle name="40% - Cor2 15 2 3 3" xfId="44283" xr:uid="{FC5820FF-27E6-4FE7-96F3-BF7A723325C0}"/>
    <cellStyle name="40% - Cor2 15 2 4" xfId="33001" xr:uid="{46489BC6-6040-45BB-8EC7-1E826B408A99}"/>
    <cellStyle name="40% - Cor2 15 2 4 2" xfId="46868" xr:uid="{97E7627D-820D-447A-BD60-4CCFD445657F}"/>
    <cellStyle name="40% - Cor2 15 2 5" xfId="23069" xr:uid="{5C99FC4F-56CC-4D15-BE96-21D40405447E}"/>
    <cellStyle name="40% - Cor2 15 2 6" xfId="37040" xr:uid="{8F04A706-4B4E-43C1-B6DC-71BABBB62C3B}"/>
    <cellStyle name="40% - Cor2 15 3" xfId="7238" xr:uid="{00000000-0005-0000-0000-000043020000}"/>
    <cellStyle name="40% - Cor2 15 3 2" xfId="16064" xr:uid="{00000000-0005-0000-0000-000043020000}"/>
    <cellStyle name="40% - Cor2 15 3 3" xfId="25490" xr:uid="{5B46CF56-E29D-4851-9D98-A3945623E164}"/>
    <cellStyle name="40% - Cor2 15 3 4" xfId="39442" xr:uid="{E6984F9D-0757-4EFF-9E09-D45FB8FF62D5}"/>
    <cellStyle name="40% - Cor2 15 4" xfId="11705" xr:uid="{00000000-0005-0000-0000-000043020000}"/>
    <cellStyle name="40% - Cor2 15 4 2" xfId="29221" xr:uid="{7CA86BBF-233B-4E97-AB1E-B9C9B4AD7002}"/>
    <cellStyle name="40% - Cor2 15 4 3" xfId="43102" xr:uid="{99A8AE7F-5DCE-45AD-B408-15C45CC0D32A}"/>
    <cellStyle name="40% - Cor2 15 5" xfId="31823" xr:uid="{FBEB14AD-DEDA-4BB1-8AD5-7C19ACFB6BAF}"/>
    <cellStyle name="40% - Cor2 15 5 2" xfId="45690" xr:uid="{F3EEB719-970E-4ED1-8D4C-D1D31D251136}"/>
    <cellStyle name="40% - Cor2 15 6" xfId="21171" xr:uid="{B765C4BA-B505-4230-8051-9A564AA6D54A}"/>
    <cellStyle name="40% - Cor2 15 7" xfId="35205" xr:uid="{D8F103AE-2DBF-4A07-948D-C13B9672015E}"/>
    <cellStyle name="40% - Cor2 16" xfId="2676" xr:uid="{00000000-0005-0000-0000-000044020000}"/>
    <cellStyle name="40% - Cor2 16 2" xfId="4728" xr:uid="{00000000-0005-0000-0000-000044020000}"/>
    <cellStyle name="40% - Cor2 16 2 2" xfId="9128" xr:uid="{00000000-0005-0000-0000-000044020000}"/>
    <cellStyle name="40% - Cor2 16 2 2 2" xfId="17950" xr:uid="{00000000-0005-0000-0000-000044020000}"/>
    <cellStyle name="40% - Cor2 16 2 2 3" xfId="27328" xr:uid="{227A23F8-A92C-4FB8-ACEE-A2EDA8829120}"/>
    <cellStyle name="40% - Cor2 16 2 2 4" xfId="41284" xr:uid="{44B5ADD5-6CC0-45D6-8EF2-B772FE7E9EDA}"/>
    <cellStyle name="40% - Cor2 16 2 3" xfId="13597" xr:uid="{00000000-0005-0000-0000-000044020000}"/>
    <cellStyle name="40% - Cor2 16 2 3 2" xfId="30410" xr:uid="{4BD1DD99-C84E-4E08-8596-D7012499D719}"/>
    <cellStyle name="40% - Cor2 16 2 3 3" xfId="44284" xr:uid="{CE20501A-F893-4F32-ADC9-EB2D43EAA68C}"/>
    <cellStyle name="40% - Cor2 16 2 4" xfId="33002" xr:uid="{76DA9AAF-34C7-4198-98E6-188561067F56}"/>
    <cellStyle name="40% - Cor2 16 2 4 2" xfId="46869" xr:uid="{D711BA39-AA6E-4943-AEA3-EE71A21A7EF3}"/>
    <cellStyle name="40% - Cor2 16 2 5" xfId="23070" xr:uid="{3AD8548E-C880-4229-8521-7A6D7A13228A}"/>
    <cellStyle name="40% - Cor2 16 2 6" xfId="37041" xr:uid="{AEE40F59-56D1-4B52-BA85-233DF5C69762}"/>
    <cellStyle name="40% - Cor2 16 3" xfId="7239" xr:uid="{00000000-0005-0000-0000-000044020000}"/>
    <cellStyle name="40% - Cor2 16 3 2" xfId="16065" xr:uid="{00000000-0005-0000-0000-000044020000}"/>
    <cellStyle name="40% - Cor2 16 3 3" xfId="25491" xr:uid="{A4E3BEE2-08F3-488F-9112-E60204DB70FF}"/>
    <cellStyle name="40% - Cor2 16 3 4" xfId="39443" xr:uid="{DD9BA975-C732-400A-BA42-A90F43B7506E}"/>
    <cellStyle name="40% - Cor2 16 4" xfId="11706" xr:uid="{00000000-0005-0000-0000-000044020000}"/>
    <cellStyle name="40% - Cor2 16 4 2" xfId="29222" xr:uid="{641A701F-9DE3-487A-9A50-7FC5083861C0}"/>
    <cellStyle name="40% - Cor2 16 4 3" xfId="43103" xr:uid="{E65A4FCA-78FD-4521-83E5-8B65E6791248}"/>
    <cellStyle name="40% - Cor2 16 5" xfId="31824" xr:uid="{E4360BEB-FE84-4590-A768-F0A58BC0B952}"/>
    <cellStyle name="40% - Cor2 16 5 2" xfId="45691" xr:uid="{B2DF9996-DB37-4231-9438-9EF3B8E310DA}"/>
    <cellStyle name="40% - Cor2 16 6" xfId="21172" xr:uid="{3BA43602-E49C-4AA7-A493-38E996237DB4}"/>
    <cellStyle name="40% - Cor2 16 7" xfId="35206" xr:uid="{509D6118-087B-4641-B529-860F4180D13C}"/>
    <cellStyle name="40% - Cor2 17" xfId="2677" xr:uid="{00000000-0005-0000-0000-000045020000}"/>
    <cellStyle name="40% - Cor2 17 2" xfId="4729" xr:uid="{00000000-0005-0000-0000-000045020000}"/>
    <cellStyle name="40% - Cor2 17 2 2" xfId="9129" xr:uid="{00000000-0005-0000-0000-000045020000}"/>
    <cellStyle name="40% - Cor2 17 2 2 2" xfId="17951" xr:uid="{00000000-0005-0000-0000-000045020000}"/>
    <cellStyle name="40% - Cor2 17 2 2 3" xfId="27329" xr:uid="{E0A2C771-F4BB-4F8C-89BB-846581520400}"/>
    <cellStyle name="40% - Cor2 17 2 2 4" xfId="41285" xr:uid="{982FDAA8-7620-4BF6-BEC6-72671E720A6E}"/>
    <cellStyle name="40% - Cor2 17 2 3" xfId="13598" xr:uid="{00000000-0005-0000-0000-000045020000}"/>
    <cellStyle name="40% - Cor2 17 2 3 2" xfId="30411" xr:uid="{5956748B-6D7B-4302-9893-98A38C2B938A}"/>
    <cellStyle name="40% - Cor2 17 2 3 3" xfId="44285" xr:uid="{89F046DD-E265-47CB-8E82-EC46E51A77DD}"/>
    <cellStyle name="40% - Cor2 17 2 4" xfId="33003" xr:uid="{E688F0B8-3AFA-44E9-9619-00F034D84C2A}"/>
    <cellStyle name="40% - Cor2 17 2 4 2" xfId="46870" xr:uid="{DF411EB4-D266-4C10-A828-AF6D063DE729}"/>
    <cellStyle name="40% - Cor2 17 2 5" xfId="23071" xr:uid="{BFB0B30D-1599-4B43-B900-B2794DF96FF7}"/>
    <cellStyle name="40% - Cor2 17 2 6" xfId="37042" xr:uid="{E7886B95-24B7-47A0-BF9F-91D817E2DC84}"/>
    <cellStyle name="40% - Cor2 17 3" xfId="7240" xr:uid="{00000000-0005-0000-0000-000045020000}"/>
    <cellStyle name="40% - Cor2 17 3 2" xfId="16066" xr:uid="{00000000-0005-0000-0000-000045020000}"/>
    <cellStyle name="40% - Cor2 17 3 3" xfId="25492" xr:uid="{ABC90AA6-CA27-4BBD-999C-992E1D0B14AF}"/>
    <cellStyle name="40% - Cor2 17 3 4" xfId="39444" xr:uid="{9AF1323C-2ABF-49BC-AD37-2CDCFBB827D7}"/>
    <cellStyle name="40% - Cor2 17 4" xfId="11707" xr:uid="{00000000-0005-0000-0000-000045020000}"/>
    <cellStyle name="40% - Cor2 17 4 2" xfId="29223" xr:uid="{DE4B352B-87E8-404E-ACA9-B20128FC58B0}"/>
    <cellStyle name="40% - Cor2 17 4 3" xfId="43104" xr:uid="{81A99688-12C3-483D-9E61-91192B8705EC}"/>
    <cellStyle name="40% - Cor2 17 5" xfId="31825" xr:uid="{CA035A0D-ABCB-462A-B985-6FE074608B4F}"/>
    <cellStyle name="40% - Cor2 17 5 2" xfId="45692" xr:uid="{60A23758-05B2-4E1D-9AE9-6D61627A9324}"/>
    <cellStyle name="40% - Cor2 17 6" xfId="21173" xr:uid="{7B0FCB2C-CD61-4588-BF91-574D8D609BB9}"/>
    <cellStyle name="40% - Cor2 17 7" xfId="35207" xr:uid="{EB621C82-87D5-45D1-A4CE-56D8A8EBBADB}"/>
    <cellStyle name="40% - Cor2 18" xfId="2678" xr:uid="{00000000-0005-0000-0000-000046020000}"/>
    <cellStyle name="40% - Cor2 18 2" xfId="4730" xr:uid="{00000000-0005-0000-0000-000046020000}"/>
    <cellStyle name="40% - Cor2 18 2 2" xfId="9130" xr:uid="{00000000-0005-0000-0000-000046020000}"/>
    <cellStyle name="40% - Cor2 18 2 2 2" xfId="17952" xr:uid="{00000000-0005-0000-0000-000046020000}"/>
    <cellStyle name="40% - Cor2 18 2 2 3" xfId="27330" xr:uid="{7096E20B-144C-4AE3-B37A-D990AFA3D46A}"/>
    <cellStyle name="40% - Cor2 18 2 2 4" xfId="41286" xr:uid="{C5AB4A2E-4324-4F15-B608-F95BE4D2F343}"/>
    <cellStyle name="40% - Cor2 18 2 3" xfId="13599" xr:uid="{00000000-0005-0000-0000-000046020000}"/>
    <cellStyle name="40% - Cor2 18 2 3 2" xfId="30412" xr:uid="{A760776D-4630-4342-A460-AC796F9F07F8}"/>
    <cellStyle name="40% - Cor2 18 2 3 3" xfId="44286" xr:uid="{8B226F29-FAE7-49DD-85E7-17C47DDA3C69}"/>
    <cellStyle name="40% - Cor2 18 2 4" xfId="33004" xr:uid="{14BFDBFF-AED7-4859-BA3E-781DB16779D4}"/>
    <cellStyle name="40% - Cor2 18 2 4 2" xfId="46871" xr:uid="{7192C5FE-3D6E-4C50-A51F-6E463557F7E4}"/>
    <cellStyle name="40% - Cor2 18 2 5" xfId="23072" xr:uid="{140BC780-1B7D-4815-8856-059F80A70D73}"/>
    <cellStyle name="40% - Cor2 18 2 6" xfId="37043" xr:uid="{BB1F9060-34F2-4EBC-B165-05744733A11D}"/>
    <cellStyle name="40% - Cor2 18 3" xfId="7241" xr:uid="{00000000-0005-0000-0000-000046020000}"/>
    <cellStyle name="40% - Cor2 18 3 2" xfId="16067" xr:uid="{00000000-0005-0000-0000-000046020000}"/>
    <cellStyle name="40% - Cor2 18 3 3" xfId="25493" xr:uid="{805C0110-4E46-4FC3-9B25-74EABFDD7C1A}"/>
    <cellStyle name="40% - Cor2 18 3 4" xfId="39445" xr:uid="{9C2A587C-050B-417B-B332-F2C30EEBBD84}"/>
    <cellStyle name="40% - Cor2 18 4" xfId="11708" xr:uid="{00000000-0005-0000-0000-000046020000}"/>
    <cellStyle name="40% - Cor2 18 4 2" xfId="29224" xr:uid="{9520204D-2180-43A6-BC52-267D19F71E6F}"/>
    <cellStyle name="40% - Cor2 18 4 3" xfId="43105" xr:uid="{2E8BA77D-1705-422F-9AE3-26CC40A1B63E}"/>
    <cellStyle name="40% - Cor2 18 5" xfId="31826" xr:uid="{8FF77033-FD1E-44B2-8A55-C5B7D0D18C88}"/>
    <cellStyle name="40% - Cor2 18 5 2" xfId="45693" xr:uid="{55DFF390-479C-4F56-8A09-EB9144616514}"/>
    <cellStyle name="40% - Cor2 18 6" xfId="21174" xr:uid="{0A04A3B8-D520-4295-B19F-EFE5686B746A}"/>
    <cellStyle name="40% - Cor2 18 7" xfId="35208" xr:uid="{F4A028A1-814E-4B71-AAEC-934DE851B7A7}"/>
    <cellStyle name="40% - Cor2 19" xfId="2679" xr:uid="{00000000-0005-0000-0000-000047020000}"/>
    <cellStyle name="40% - Cor2 2" xfId="133" xr:uid="{00000000-0005-0000-0000-00005D000000}"/>
    <cellStyle name="40% - Cor2 2 10" xfId="33851" xr:uid="{3D2A5E16-F66B-4C42-B9D1-DA3E7502FD66}"/>
    <cellStyle name="40% - Cor2 2 2" xfId="150" xr:uid="{00000000-0005-0000-0000-00005E000000}"/>
    <cellStyle name="40% - Cor2 2 2 2" xfId="2681" xr:uid="{00000000-0005-0000-0000-000049020000}"/>
    <cellStyle name="40% - Cor2 2 2 2 2" xfId="4732" xr:uid="{00000000-0005-0000-0000-000049020000}"/>
    <cellStyle name="40% - Cor2 2 2 2 2 2" xfId="9132" xr:uid="{00000000-0005-0000-0000-000049020000}"/>
    <cellStyle name="40% - Cor2 2 2 2 2 2 2" xfId="17954" xr:uid="{00000000-0005-0000-0000-000049020000}"/>
    <cellStyle name="40% - Cor2 2 2 2 2 2 3" xfId="27332" xr:uid="{3FB30A10-09B6-4690-B957-AE94E4E2088F}"/>
    <cellStyle name="40% - Cor2 2 2 2 2 2 4" xfId="41288" xr:uid="{B4FB4A33-520C-42BD-8E1F-07FB21946B8E}"/>
    <cellStyle name="40% - Cor2 2 2 2 2 3" xfId="13601" xr:uid="{00000000-0005-0000-0000-000049020000}"/>
    <cellStyle name="40% - Cor2 2 2 2 2 4" xfId="23074" xr:uid="{5411C430-BA33-4696-81D9-ED618FA0513A}"/>
    <cellStyle name="40% - Cor2 2 2 2 2 5" xfId="37045" xr:uid="{5DB3723D-535B-4F91-8315-EDD91AB20297}"/>
    <cellStyle name="40% - Cor2 2 2 2 3" xfId="7243" xr:uid="{00000000-0005-0000-0000-000049020000}"/>
    <cellStyle name="40% - Cor2 2 2 2 3 2" xfId="16069" xr:uid="{00000000-0005-0000-0000-000049020000}"/>
    <cellStyle name="40% - Cor2 2 2 2 3 3" xfId="25495" xr:uid="{C57E31B4-8EB3-4EC3-8458-204ECD890608}"/>
    <cellStyle name="40% - Cor2 2 2 2 3 4" xfId="39447" xr:uid="{3E998683-584B-41DA-AAB4-D12C84BF4F6E}"/>
    <cellStyle name="40% - Cor2 2 2 2 4" xfId="11710" xr:uid="{00000000-0005-0000-0000-000049020000}"/>
    <cellStyle name="40% - Cor2 2 2 2 4 2" xfId="29226" xr:uid="{DCAB7614-F623-4538-92AE-9DD06CE6301F}"/>
    <cellStyle name="40% - Cor2 2 2 2 4 3" xfId="43107" xr:uid="{D44626F5-B28E-4D9E-9310-C46DE3F9E35E}"/>
    <cellStyle name="40% - Cor2 2 2 2 5" xfId="31828" xr:uid="{31CF4191-2CDE-4116-B032-DF0C8E7E9181}"/>
    <cellStyle name="40% - Cor2 2 2 2 5 2" xfId="45695" xr:uid="{7725BE29-AE9E-4071-8C46-EC987E308AE5}"/>
    <cellStyle name="40% - Cor2 2 2 2 6" xfId="21176" xr:uid="{B5D8E1D0-4522-4F28-8421-42ACCC10A168}"/>
    <cellStyle name="40% - Cor2 2 2 2 7" xfId="35210" xr:uid="{BD6E6B41-7845-43FF-AA52-9862E58A0607}"/>
    <cellStyle name="40% - Cor2 2 2 3" xfId="1728" xr:uid="{00000000-0005-0000-0000-000036000000}"/>
    <cellStyle name="40% - Cor2 2 2 3 2" xfId="6530" xr:uid="{00000000-0005-0000-0000-000036000000}"/>
    <cellStyle name="40% - Cor2 2 2 3 2 2" xfId="15361" xr:uid="{00000000-0005-0000-0000-000036000000}"/>
    <cellStyle name="40% - Cor2 2 2 3 2 3" xfId="24796" xr:uid="{9BE47178-641D-446B-B955-95288BC507C3}"/>
    <cellStyle name="40% - Cor2 2 2 3 2 4" xfId="38750" xr:uid="{C13F2505-0517-48EB-A8A2-FD6A2BDA6B52}"/>
    <cellStyle name="40% - Cor2 2 2 3 3" xfId="10975" xr:uid="{00000000-0005-0000-0000-000036000000}"/>
    <cellStyle name="40% - Cor2 2 2 3 3 2" xfId="30414" xr:uid="{3E51FCEA-47E9-4A62-A519-602588529833}"/>
    <cellStyle name="40% - Cor2 2 2 3 3 3" xfId="44288" xr:uid="{AF0F3EFF-8EBB-467D-A11B-5AF0E8BC8FA7}"/>
    <cellStyle name="40% - Cor2 2 2 3 4" xfId="33006" xr:uid="{50DD1F8B-FE7E-4FD9-BA81-C74E56AE0696}"/>
    <cellStyle name="40% - Cor2 2 2 3 4 2" xfId="46873" xr:uid="{F2BEFDE4-DDB7-4A14-AA7E-D2F37CF389BC}"/>
    <cellStyle name="40% - Cor2 2 2 3 5" xfId="20385" xr:uid="{316B603A-70A6-4BF0-A593-5748190A090A}"/>
    <cellStyle name="40% - Cor2 2 2 3 6" xfId="34514" xr:uid="{4E5BB527-4B9B-4177-AB74-7857254CB2B2}"/>
    <cellStyle name="40% - Cor2 2 2 4" xfId="4014" xr:uid="{00000000-0005-0000-0000-000036000000}"/>
    <cellStyle name="40% - Cor2 2 2 4 2" xfId="8418" xr:uid="{00000000-0005-0000-0000-000036000000}"/>
    <cellStyle name="40% - Cor2 2 2 4 2 2" xfId="17240" xr:uid="{00000000-0005-0000-0000-000036000000}"/>
    <cellStyle name="40% - Cor2 2 2 4 2 3" xfId="26621" xr:uid="{15B56D2F-C252-4D0D-93DE-6BA8B98C282A}"/>
    <cellStyle name="40% - Cor2 2 2 4 2 4" xfId="40575" xr:uid="{D0DFA71E-D25B-4A96-A329-398DF9E73E65}"/>
    <cellStyle name="40% - Cor2 2 2 4 3" xfId="12889" xr:uid="{00000000-0005-0000-0000-000036000000}"/>
    <cellStyle name="40% - Cor2 2 2 4 4" xfId="22361" xr:uid="{B2D62D5E-BF89-4A18-B5FA-A42CD30CAE5F}"/>
    <cellStyle name="40% - Cor2 2 2 4 5" xfId="36334" xr:uid="{680A0B0E-D65E-42C1-BF8F-CC19BEC2C2DD}"/>
    <cellStyle name="40% - Cor2 2 2 5" xfId="28442" xr:uid="{0B65C147-817E-45C1-A676-F5607152B12F}"/>
    <cellStyle name="40% - Cor2 2 2 5 2" xfId="42412" xr:uid="{DFB25E0D-844A-4F94-AC3E-9186FF0ED8E2}"/>
    <cellStyle name="40% - Cor2 2 2 6" xfId="31135" xr:uid="{1562A9DE-01F8-420B-B9F2-259F366ECC4C}"/>
    <cellStyle name="40% - Cor2 2 2 6 2" xfId="44984" xr:uid="{61D66DE2-8778-422E-BDE5-FBC9C134B75D}"/>
    <cellStyle name="40% - Cor2 2 3" xfId="2680" xr:uid="{00000000-0005-0000-0000-000048020000}"/>
    <cellStyle name="40% - Cor2 2 3 2" xfId="4731" xr:uid="{00000000-0005-0000-0000-000048020000}"/>
    <cellStyle name="40% - Cor2 2 3 2 2" xfId="9131" xr:uid="{00000000-0005-0000-0000-000048020000}"/>
    <cellStyle name="40% - Cor2 2 3 2 2 2" xfId="17953" xr:uid="{00000000-0005-0000-0000-000048020000}"/>
    <cellStyle name="40% - Cor2 2 3 2 2 3" xfId="27331" xr:uid="{22FAAF12-6581-418D-8BC0-019E084DAB65}"/>
    <cellStyle name="40% - Cor2 2 3 2 2 4" xfId="41287" xr:uid="{02CEA941-A00B-4B27-87DC-4EC174CECF29}"/>
    <cellStyle name="40% - Cor2 2 3 2 3" xfId="13600" xr:uid="{00000000-0005-0000-0000-000048020000}"/>
    <cellStyle name="40% - Cor2 2 3 2 4" xfId="23073" xr:uid="{A2325E68-E7AF-4379-8A35-99D8F8A883CE}"/>
    <cellStyle name="40% - Cor2 2 3 2 5" xfId="37044" xr:uid="{4D8BEB32-8189-43ED-B573-F69D0A592E96}"/>
    <cellStyle name="40% - Cor2 2 3 3" xfId="7242" xr:uid="{00000000-0005-0000-0000-000048020000}"/>
    <cellStyle name="40% - Cor2 2 3 3 2" xfId="16068" xr:uid="{00000000-0005-0000-0000-000048020000}"/>
    <cellStyle name="40% - Cor2 2 3 3 3" xfId="25494" xr:uid="{4E8904AF-A0D6-4EDE-B50C-783084278610}"/>
    <cellStyle name="40% - Cor2 2 3 3 4" xfId="39446" xr:uid="{D470DF7D-2496-494E-8470-E6F58EFA1CB7}"/>
    <cellStyle name="40% - Cor2 2 3 4" xfId="11709" xr:uid="{00000000-0005-0000-0000-000048020000}"/>
    <cellStyle name="40% - Cor2 2 3 4 2" xfId="29225" xr:uid="{7EC03A05-CA78-43A6-8D78-A95FDDDE53C2}"/>
    <cellStyle name="40% - Cor2 2 3 4 3" xfId="43106" xr:uid="{F7478615-EC18-489E-B300-3B90410BCD9E}"/>
    <cellStyle name="40% - Cor2 2 3 5" xfId="31827" xr:uid="{89976194-A7A5-4177-B88E-49F3935A1CAE}"/>
    <cellStyle name="40% - Cor2 2 3 5 2" xfId="45694" xr:uid="{D67A7AFD-F258-4653-8AC0-3C41342E362A}"/>
    <cellStyle name="40% - Cor2 2 3 6" xfId="21175" xr:uid="{D9F1BA49-B5D3-41A7-B89D-BE63317D1944}"/>
    <cellStyle name="40% - Cor2 2 3 7" xfId="35209" xr:uid="{504265F1-625A-4743-A479-9B3A5DD9DB12}"/>
    <cellStyle name="40% - Cor2 2 4" xfId="1634" xr:uid="{00000000-0005-0000-0000-000035000000}"/>
    <cellStyle name="40% - Cor2 2 4 2" xfId="6452" xr:uid="{00000000-0005-0000-0000-000035000000}"/>
    <cellStyle name="40% - Cor2 2 4 2 2" xfId="15283" xr:uid="{00000000-0005-0000-0000-000035000000}"/>
    <cellStyle name="40% - Cor2 2 4 2 3" xfId="24718" xr:uid="{F83007D2-2E03-4C5B-AED6-D1284160EEFC}"/>
    <cellStyle name="40% - Cor2 2 4 2 4" xfId="38672" xr:uid="{D5664EFE-10F8-4E23-AA0F-00B382C74FED}"/>
    <cellStyle name="40% - Cor2 2 4 3" xfId="10893" xr:uid="{00000000-0005-0000-0000-000035000000}"/>
    <cellStyle name="40% - Cor2 2 4 3 2" xfId="30413" xr:uid="{4052E225-2ABC-4728-9279-E7844BECA897}"/>
    <cellStyle name="40% - Cor2 2 4 3 3" xfId="44287" xr:uid="{9454F97F-CE52-4C39-989F-C8DEA7230EE2}"/>
    <cellStyle name="40% - Cor2 2 4 4" xfId="33005" xr:uid="{C8C67D6A-F885-4E6D-B543-0C68A61FAA39}"/>
    <cellStyle name="40% - Cor2 2 4 4 2" xfId="46872" xr:uid="{0ACD4030-2F18-450B-9057-8A6EBD62ABF0}"/>
    <cellStyle name="40% - Cor2 2 4 5" xfId="20307" xr:uid="{E6BD63C2-9D11-466D-838A-CF46BD36469C}"/>
    <cellStyle name="40% - Cor2 2 4 6" xfId="34436" xr:uid="{86A3D088-DB08-4F24-9D74-18CB42844B16}"/>
    <cellStyle name="40% - Cor2 2 5" xfId="3933" xr:uid="{00000000-0005-0000-0000-000035000000}"/>
    <cellStyle name="40% - Cor2 2 5 2" xfId="8339" xr:uid="{00000000-0005-0000-0000-000035000000}"/>
    <cellStyle name="40% - Cor2 2 5 2 2" xfId="17161" xr:uid="{00000000-0005-0000-0000-000035000000}"/>
    <cellStyle name="40% - Cor2 2 5 2 3" xfId="26542" xr:uid="{4606D179-9E05-4150-B970-852B3309B4B6}"/>
    <cellStyle name="40% - Cor2 2 5 2 4" xfId="40496" xr:uid="{30D1458C-8F87-4B04-A85C-4800A9CD6886}"/>
    <cellStyle name="40% - Cor2 2 5 3" xfId="12810" xr:uid="{00000000-0005-0000-0000-000035000000}"/>
    <cellStyle name="40% - Cor2 2 5 4" xfId="22282" xr:uid="{35403D9C-A694-4A5F-8127-907B1C576FA8}"/>
    <cellStyle name="40% - Cor2 2 5 5" xfId="36255" xr:uid="{3DDE84AF-EBD1-436E-820B-7131E218163F}"/>
    <cellStyle name="40% - Cor2 2 6" xfId="5828" xr:uid="{00000000-0005-0000-0000-00005D000000}"/>
    <cellStyle name="40% - Cor2 2 6 2" xfId="14669" xr:uid="{00000000-0005-0000-0000-00005D000000}"/>
    <cellStyle name="40% - Cor2 2 6 3" xfId="24142" xr:uid="{6B32D3E5-C249-4661-9BB3-BC65AC52D7CA}"/>
    <cellStyle name="40% - Cor2 2 6 4" xfId="38096" xr:uid="{095B927F-4CBB-47E2-93C2-90B983B6BD4F}"/>
    <cellStyle name="40% - Cor2 2 7" xfId="10207" xr:uid="{00000000-0005-0000-0000-00005D000000}"/>
    <cellStyle name="40% - Cor2 2 7 2" xfId="28364" xr:uid="{2E067F3D-C7E6-4E65-AB6F-AB4EE8D1CC4F}"/>
    <cellStyle name="40% - Cor2 2 7 3" xfId="42334" xr:uid="{E4D5BBDC-31D3-42D6-B23A-454025C12398}"/>
    <cellStyle name="40% - Cor2 2 8" xfId="31057" xr:uid="{467E9253-600D-47CE-A1C5-88BCEF0DBEBA}"/>
    <cellStyle name="40% - Cor2 2 8 2" xfId="44906" xr:uid="{D655ECED-6F02-4224-85F6-565DD4B38701}"/>
    <cellStyle name="40% - Cor2 2 9" xfId="19676" xr:uid="{7D158752-5744-4F09-8A26-C4712472C6A5}"/>
    <cellStyle name="40% - Cor2 20" xfId="2682" xr:uid="{00000000-0005-0000-0000-00004A020000}"/>
    <cellStyle name="40% - Cor2 20 2" xfId="4733" xr:uid="{00000000-0005-0000-0000-00004A020000}"/>
    <cellStyle name="40% - Cor2 20 2 2" xfId="9133" xr:uid="{00000000-0005-0000-0000-00004A020000}"/>
    <cellStyle name="40% - Cor2 20 2 2 2" xfId="17955" xr:uid="{00000000-0005-0000-0000-00004A020000}"/>
    <cellStyle name="40% - Cor2 20 2 2 3" xfId="27333" xr:uid="{0B30533D-8C39-4340-A9A0-A905D4FEE3C1}"/>
    <cellStyle name="40% - Cor2 20 2 2 4" xfId="41289" xr:uid="{354EEC2F-378C-4CD4-9F58-DD010B5E1F21}"/>
    <cellStyle name="40% - Cor2 20 2 3" xfId="13602" xr:uid="{00000000-0005-0000-0000-00004A020000}"/>
    <cellStyle name="40% - Cor2 20 2 3 2" xfId="30415" xr:uid="{0CE5DCD4-14AB-4CDE-B533-C9B3509FB77D}"/>
    <cellStyle name="40% - Cor2 20 2 3 3" xfId="44289" xr:uid="{AF169AEF-5D8A-4478-8367-A57228C4D95A}"/>
    <cellStyle name="40% - Cor2 20 2 4" xfId="33007" xr:uid="{8BFEE031-9926-4049-A12E-1F0E85E134BA}"/>
    <cellStyle name="40% - Cor2 20 2 4 2" xfId="46874" xr:uid="{3F262F5D-5AA3-4BB7-B569-E16AADE2FCA4}"/>
    <cellStyle name="40% - Cor2 20 2 5" xfId="23075" xr:uid="{CB869F94-2790-4C9B-B3E2-C1582991B9B4}"/>
    <cellStyle name="40% - Cor2 20 2 6" xfId="37046" xr:uid="{1C59E92D-43F3-47C1-B2A9-81CE031F3D52}"/>
    <cellStyle name="40% - Cor2 20 3" xfId="7244" xr:uid="{00000000-0005-0000-0000-00004A020000}"/>
    <cellStyle name="40% - Cor2 20 3 2" xfId="16070" xr:uid="{00000000-0005-0000-0000-00004A020000}"/>
    <cellStyle name="40% - Cor2 20 3 3" xfId="25496" xr:uid="{5F3F3D43-E6BE-4E02-9D79-A636A5E7A331}"/>
    <cellStyle name="40% - Cor2 20 3 4" xfId="39448" xr:uid="{4790505F-F590-434C-B233-54322356236B}"/>
    <cellStyle name="40% - Cor2 20 4" xfId="11711" xr:uid="{00000000-0005-0000-0000-00004A020000}"/>
    <cellStyle name="40% - Cor2 20 4 2" xfId="29227" xr:uid="{6DFCA1A6-1073-40D8-9869-2C74FF5C9045}"/>
    <cellStyle name="40% - Cor2 20 4 3" xfId="43108" xr:uid="{7997C2E2-FD62-479F-9A00-59815A7D810E}"/>
    <cellStyle name="40% - Cor2 20 5" xfId="31829" xr:uid="{CEA28149-44CA-4E11-A6DA-C710AB1BD8D8}"/>
    <cellStyle name="40% - Cor2 20 5 2" xfId="45696" xr:uid="{41349CAD-FDC7-4F6D-8FAF-933E203E5662}"/>
    <cellStyle name="40% - Cor2 20 6" xfId="21177" xr:uid="{C2D079B4-63B1-4A30-BFF0-504CB5DEA52C}"/>
    <cellStyle name="40% - Cor2 20 7" xfId="35211" xr:uid="{EFEACFAD-19C9-4382-8BDD-EA692885C52A}"/>
    <cellStyle name="40% - Cor2 21" xfId="2683" xr:uid="{00000000-0005-0000-0000-00004B020000}"/>
    <cellStyle name="40% - Cor2 21 2" xfId="4734" xr:uid="{00000000-0005-0000-0000-00004B020000}"/>
    <cellStyle name="40% - Cor2 21 2 2" xfId="9134" xr:uid="{00000000-0005-0000-0000-00004B020000}"/>
    <cellStyle name="40% - Cor2 21 2 2 2" xfId="17956" xr:uid="{00000000-0005-0000-0000-00004B020000}"/>
    <cellStyle name="40% - Cor2 21 2 2 3" xfId="27334" xr:uid="{8501BF81-8ADA-423E-9F42-FA792AE9B777}"/>
    <cellStyle name="40% - Cor2 21 2 2 4" xfId="41290" xr:uid="{1D7059AA-BD32-4A4C-ACC9-298F7A876061}"/>
    <cellStyle name="40% - Cor2 21 2 3" xfId="13603" xr:uid="{00000000-0005-0000-0000-00004B020000}"/>
    <cellStyle name="40% - Cor2 21 2 3 2" xfId="30416" xr:uid="{81D6083E-90E6-47C0-BFD5-E33D214D4ADF}"/>
    <cellStyle name="40% - Cor2 21 2 3 3" xfId="44290" xr:uid="{33080D3D-BEF5-40A2-9CEA-BE1B4A3E21CE}"/>
    <cellStyle name="40% - Cor2 21 2 4" xfId="33008" xr:uid="{FB3490D4-2A6A-49C9-B916-AA631FEF6BA6}"/>
    <cellStyle name="40% - Cor2 21 2 4 2" xfId="46875" xr:uid="{710E13B9-62A1-400C-9F58-6854A9052A68}"/>
    <cellStyle name="40% - Cor2 21 2 5" xfId="23076" xr:uid="{54E4385B-AE5D-425D-B0AE-43DE6B20E937}"/>
    <cellStyle name="40% - Cor2 21 2 6" xfId="37047" xr:uid="{DAE5AF43-E18F-4BEF-8D6E-C5992CD87D73}"/>
    <cellStyle name="40% - Cor2 21 3" xfId="7245" xr:uid="{00000000-0005-0000-0000-00004B020000}"/>
    <cellStyle name="40% - Cor2 21 3 2" xfId="16071" xr:uid="{00000000-0005-0000-0000-00004B020000}"/>
    <cellStyle name="40% - Cor2 21 3 3" xfId="25497" xr:uid="{15F0DE3B-749B-4485-A17A-F0767A81D0F3}"/>
    <cellStyle name="40% - Cor2 21 3 4" xfId="39449" xr:uid="{4D317068-4FC1-4501-BFB5-5BA109025E21}"/>
    <cellStyle name="40% - Cor2 21 4" xfId="11712" xr:uid="{00000000-0005-0000-0000-00004B020000}"/>
    <cellStyle name="40% - Cor2 21 4 2" xfId="29228" xr:uid="{403E0035-85EC-460C-9D4D-6E290E27E790}"/>
    <cellStyle name="40% - Cor2 21 4 3" xfId="43109" xr:uid="{9E5889A9-C105-4B92-B780-F4ED48C6F47B}"/>
    <cellStyle name="40% - Cor2 21 5" xfId="31830" xr:uid="{550068A5-76FC-4913-B1E6-AD5E81F97F79}"/>
    <cellStyle name="40% - Cor2 21 5 2" xfId="45697" xr:uid="{F08854CF-876E-40D4-8FE9-6DCF1A02B0F4}"/>
    <cellStyle name="40% - Cor2 21 6" xfId="21178" xr:uid="{BBC336C0-0250-4E87-9456-5AF800356048}"/>
    <cellStyle name="40% - Cor2 21 7" xfId="35212" xr:uid="{97D7C0C5-E8C4-407E-9810-3B53F9A73B99}"/>
    <cellStyle name="40% - Cor2 22" xfId="2684" xr:uid="{00000000-0005-0000-0000-00004C020000}"/>
    <cellStyle name="40% - Cor2 22 2" xfId="4735" xr:uid="{00000000-0005-0000-0000-00004C020000}"/>
    <cellStyle name="40% - Cor2 22 2 2" xfId="9135" xr:uid="{00000000-0005-0000-0000-00004C020000}"/>
    <cellStyle name="40% - Cor2 22 2 2 2" xfId="17957" xr:uid="{00000000-0005-0000-0000-00004C020000}"/>
    <cellStyle name="40% - Cor2 22 2 2 3" xfId="27335" xr:uid="{7ED030FE-ED52-429C-8A91-D706BBB7863A}"/>
    <cellStyle name="40% - Cor2 22 2 2 4" xfId="41291" xr:uid="{C062AA54-9BD2-4855-9185-0CA0A26840DE}"/>
    <cellStyle name="40% - Cor2 22 2 3" xfId="13604" xr:uid="{00000000-0005-0000-0000-00004C020000}"/>
    <cellStyle name="40% - Cor2 22 2 3 2" xfId="30417" xr:uid="{F6BB4456-D6D1-4CC6-96A8-655F65987DAB}"/>
    <cellStyle name="40% - Cor2 22 2 3 3" xfId="44291" xr:uid="{655A223B-356B-42BD-8C61-45D59504C330}"/>
    <cellStyle name="40% - Cor2 22 2 4" xfId="33009" xr:uid="{95A3C07E-802B-4AE9-A73F-BE3E1830E73E}"/>
    <cellStyle name="40% - Cor2 22 2 4 2" xfId="46876" xr:uid="{92AD9B64-3605-405D-BBBB-8A5DFD155A4B}"/>
    <cellStyle name="40% - Cor2 22 2 5" xfId="23077" xr:uid="{1F70615E-F480-4660-9154-E6CB2DAB4E23}"/>
    <cellStyle name="40% - Cor2 22 2 6" xfId="37048" xr:uid="{4B3F4319-1175-4630-A960-7C55049953E1}"/>
    <cellStyle name="40% - Cor2 22 3" xfId="7246" xr:uid="{00000000-0005-0000-0000-00004C020000}"/>
    <cellStyle name="40% - Cor2 22 3 2" xfId="16072" xr:uid="{00000000-0005-0000-0000-00004C020000}"/>
    <cellStyle name="40% - Cor2 22 3 3" xfId="25498" xr:uid="{8ABA4294-F92E-424F-AB8D-D34C6B59FC0F}"/>
    <cellStyle name="40% - Cor2 22 3 4" xfId="39450" xr:uid="{4855251A-1970-4177-99DA-1CDF9742E5ED}"/>
    <cellStyle name="40% - Cor2 22 4" xfId="11713" xr:uid="{00000000-0005-0000-0000-00004C020000}"/>
    <cellStyle name="40% - Cor2 22 4 2" xfId="29229" xr:uid="{E8926403-4813-407E-BF32-27107AB627B2}"/>
    <cellStyle name="40% - Cor2 22 4 3" xfId="43110" xr:uid="{39E87DB0-EBEC-45E8-A661-62E8D05E97D8}"/>
    <cellStyle name="40% - Cor2 22 5" xfId="31831" xr:uid="{AC828846-60F0-4751-8CDC-53FD5E19C146}"/>
    <cellStyle name="40% - Cor2 22 5 2" xfId="45698" xr:uid="{2A01AF26-6A67-46C2-A661-CFAFC02643D2}"/>
    <cellStyle name="40% - Cor2 22 6" xfId="21179" xr:uid="{BF4575A0-2013-4B3D-804C-26C4D360F7F0}"/>
    <cellStyle name="40% - Cor2 22 7" xfId="35213" xr:uid="{BD45002B-D833-4F33-90D2-EBF342C63877}"/>
    <cellStyle name="40% - Cor2 23" xfId="2685" xr:uid="{00000000-0005-0000-0000-00004D020000}"/>
    <cellStyle name="40% - Cor2 23 2" xfId="4736" xr:uid="{00000000-0005-0000-0000-00004D020000}"/>
    <cellStyle name="40% - Cor2 23 2 2" xfId="9136" xr:uid="{00000000-0005-0000-0000-00004D020000}"/>
    <cellStyle name="40% - Cor2 23 2 2 2" xfId="17958" xr:uid="{00000000-0005-0000-0000-00004D020000}"/>
    <cellStyle name="40% - Cor2 23 2 2 3" xfId="27336" xr:uid="{D94CE6D3-45E9-4D11-98DF-0EE6458EC226}"/>
    <cellStyle name="40% - Cor2 23 2 2 4" xfId="41292" xr:uid="{D0B0D87B-548E-4273-ADE3-002D25E50E49}"/>
    <cellStyle name="40% - Cor2 23 2 3" xfId="13605" xr:uid="{00000000-0005-0000-0000-00004D020000}"/>
    <cellStyle name="40% - Cor2 23 2 3 2" xfId="30418" xr:uid="{2DC9CED6-6637-4040-A16C-8BC323ABDD4C}"/>
    <cellStyle name="40% - Cor2 23 2 3 3" xfId="44292" xr:uid="{6669EA27-636B-47C4-817E-4ABAD5C9AF09}"/>
    <cellStyle name="40% - Cor2 23 2 4" xfId="33010" xr:uid="{397483F4-8572-4072-B99C-C36795136CBA}"/>
    <cellStyle name="40% - Cor2 23 2 4 2" xfId="46877" xr:uid="{C709DB14-30AF-48B0-9DC0-E538AD109806}"/>
    <cellStyle name="40% - Cor2 23 2 5" xfId="23078" xr:uid="{EA16320E-8DF7-4615-9557-656DC903F627}"/>
    <cellStyle name="40% - Cor2 23 2 6" xfId="37049" xr:uid="{5FC76FAB-9741-43ED-BA0F-A843C0AE14C4}"/>
    <cellStyle name="40% - Cor2 23 3" xfId="7247" xr:uid="{00000000-0005-0000-0000-00004D020000}"/>
    <cellStyle name="40% - Cor2 23 3 2" xfId="16073" xr:uid="{00000000-0005-0000-0000-00004D020000}"/>
    <cellStyle name="40% - Cor2 23 3 3" xfId="25499" xr:uid="{20D56EF9-BC60-4250-9104-5E9E49A7B05C}"/>
    <cellStyle name="40% - Cor2 23 3 4" xfId="39451" xr:uid="{86C67DB5-290F-4650-B897-C14FF13D1720}"/>
    <cellStyle name="40% - Cor2 23 4" xfId="11714" xr:uid="{00000000-0005-0000-0000-00004D020000}"/>
    <cellStyle name="40% - Cor2 23 4 2" xfId="29230" xr:uid="{3B37EB66-CAB8-487F-A4D2-23206C13ACD2}"/>
    <cellStyle name="40% - Cor2 23 4 3" xfId="43111" xr:uid="{9B18BA01-5462-4BE9-94DD-B40D3FE6ED0D}"/>
    <cellStyle name="40% - Cor2 23 5" xfId="31832" xr:uid="{62F28A7E-955A-49D4-961A-B5D1F27114D3}"/>
    <cellStyle name="40% - Cor2 23 5 2" xfId="45699" xr:uid="{511F18FA-07CE-41AF-9235-11AD3B36DDC7}"/>
    <cellStyle name="40% - Cor2 23 6" xfId="21180" xr:uid="{5E248360-0274-44C2-94B9-8818E5CE9E9F}"/>
    <cellStyle name="40% - Cor2 23 7" xfId="35214" xr:uid="{71EB4075-DA27-4022-A8B1-57DB73561622}"/>
    <cellStyle name="40% - Cor2 24" xfId="2686" xr:uid="{00000000-0005-0000-0000-00004E020000}"/>
    <cellStyle name="40% - Cor2 24 2" xfId="4737" xr:uid="{00000000-0005-0000-0000-00004E020000}"/>
    <cellStyle name="40% - Cor2 24 2 2" xfId="9137" xr:uid="{00000000-0005-0000-0000-00004E020000}"/>
    <cellStyle name="40% - Cor2 24 2 2 2" xfId="17959" xr:uid="{00000000-0005-0000-0000-00004E020000}"/>
    <cellStyle name="40% - Cor2 24 2 2 3" xfId="27337" xr:uid="{7A4A9E5A-89C9-4B11-A345-87950069E3F0}"/>
    <cellStyle name="40% - Cor2 24 2 2 4" xfId="41293" xr:uid="{0A8A86B3-BC98-46A9-92DE-A6D926AD85C9}"/>
    <cellStyle name="40% - Cor2 24 2 3" xfId="13606" xr:uid="{00000000-0005-0000-0000-00004E020000}"/>
    <cellStyle name="40% - Cor2 24 2 3 2" xfId="30419" xr:uid="{6F65C0BC-9C8A-406A-A0C2-AC82B734DC07}"/>
    <cellStyle name="40% - Cor2 24 2 3 3" xfId="44293" xr:uid="{6F544A0A-D95B-436A-943B-36CEBF5138D8}"/>
    <cellStyle name="40% - Cor2 24 2 4" xfId="33011" xr:uid="{93AE0778-ED4F-4E0C-B09A-D057B6425C26}"/>
    <cellStyle name="40% - Cor2 24 2 4 2" xfId="46878" xr:uid="{F0D91D67-5479-4FA4-8A0E-CC6BBEB6810A}"/>
    <cellStyle name="40% - Cor2 24 2 5" xfId="23079" xr:uid="{E4CAA21D-AE2B-41DC-8301-3EBB0C903779}"/>
    <cellStyle name="40% - Cor2 24 2 6" xfId="37050" xr:uid="{37A6B76F-483A-4303-B1C9-5839F5BEB161}"/>
    <cellStyle name="40% - Cor2 24 3" xfId="7248" xr:uid="{00000000-0005-0000-0000-00004E020000}"/>
    <cellStyle name="40% - Cor2 24 3 2" xfId="16074" xr:uid="{00000000-0005-0000-0000-00004E020000}"/>
    <cellStyle name="40% - Cor2 24 3 3" xfId="25500" xr:uid="{3F9F91D1-D6D5-4E32-B1DE-A821EDB3E952}"/>
    <cellStyle name="40% - Cor2 24 3 4" xfId="39452" xr:uid="{FC3CDFEA-5482-4C4C-AE2B-D86BE05F78CD}"/>
    <cellStyle name="40% - Cor2 24 4" xfId="11715" xr:uid="{00000000-0005-0000-0000-00004E020000}"/>
    <cellStyle name="40% - Cor2 24 4 2" xfId="29231" xr:uid="{C39812A8-A6C2-4604-83FF-3DC13988534A}"/>
    <cellStyle name="40% - Cor2 24 4 3" xfId="43112" xr:uid="{C30353B5-2DED-47F9-BE12-53C1546C945B}"/>
    <cellStyle name="40% - Cor2 24 5" xfId="31833" xr:uid="{78E1BD85-DFE3-4A25-BC3F-A39B3B3F6E76}"/>
    <cellStyle name="40% - Cor2 24 5 2" xfId="45700" xr:uid="{5BE3F344-B937-42FA-89F7-4887DD66FB6F}"/>
    <cellStyle name="40% - Cor2 24 6" xfId="21181" xr:uid="{295A4953-41F2-4C36-94BC-09D2A76FB602}"/>
    <cellStyle name="40% - Cor2 24 7" xfId="35215" xr:uid="{37D75797-153A-409B-8EF2-09AEF47D9BA5}"/>
    <cellStyle name="40% - Cor2 25" xfId="2687" xr:uid="{00000000-0005-0000-0000-00004F020000}"/>
    <cellStyle name="40% - Cor2 25 2" xfId="4738" xr:uid="{00000000-0005-0000-0000-00004F020000}"/>
    <cellStyle name="40% - Cor2 25 2 2" xfId="9138" xr:uid="{00000000-0005-0000-0000-00004F020000}"/>
    <cellStyle name="40% - Cor2 25 2 2 2" xfId="17960" xr:uid="{00000000-0005-0000-0000-00004F020000}"/>
    <cellStyle name="40% - Cor2 25 2 2 3" xfId="27338" xr:uid="{52B81101-79C4-45C7-A92B-3FDFBC0CE161}"/>
    <cellStyle name="40% - Cor2 25 2 2 4" xfId="41294" xr:uid="{63E4159C-5B3B-4174-A4B3-931C1215A251}"/>
    <cellStyle name="40% - Cor2 25 2 3" xfId="13607" xr:uid="{00000000-0005-0000-0000-00004F020000}"/>
    <cellStyle name="40% - Cor2 25 2 3 2" xfId="30420" xr:uid="{75EE07BB-5AE2-4A5C-927C-C6F591482AF2}"/>
    <cellStyle name="40% - Cor2 25 2 3 3" xfId="44294" xr:uid="{A96E5B64-5E13-40CD-AFD5-4BF1327239D5}"/>
    <cellStyle name="40% - Cor2 25 2 4" xfId="33012" xr:uid="{E048CF43-C2BD-44A3-9CFC-570FEFACD469}"/>
    <cellStyle name="40% - Cor2 25 2 4 2" xfId="46879" xr:uid="{1A0931EE-08E4-448B-AB78-ADBC53AAB159}"/>
    <cellStyle name="40% - Cor2 25 2 5" xfId="23080" xr:uid="{15EAC6AD-E927-4735-9CF0-3FD55F6372C7}"/>
    <cellStyle name="40% - Cor2 25 2 6" xfId="37051" xr:uid="{2905AEDD-0D03-4212-950A-0CADE20476DD}"/>
    <cellStyle name="40% - Cor2 25 3" xfId="7249" xr:uid="{00000000-0005-0000-0000-00004F020000}"/>
    <cellStyle name="40% - Cor2 25 3 2" xfId="16075" xr:uid="{00000000-0005-0000-0000-00004F020000}"/>
    <cellStyle name="40% - Cor2 25 3 3" xfId="25501" xr:uid="{F58033E6-D400-4C97-A86B-FDAB8D4A6004}"/>
    <cellStyle name="40% - Cor2 25 3 4" xfId="39453" xr:uid="{1ED6E19E-B8AA-4812-9C62-DC307BE3A0A6}"/>
    <cellStyle name="40% - Cor2 25 4" xfId="11716" xr:uid="{00000000-0005-0000-0000-00004F020000}"/>
    <cellStyle name="40% - Cor2 25 4 2" xfId="29232" xr:uid="{ACE401A5-81CB-4837-BBD0-CCA63B75FBA8}"/>
    <cellStyle name="40% - Cor2 25 4 3" xfId="43113" xr:uid="{D8BB2AAF-A27E-4C10-87BE-63EA6F90E8BF}"/>
    <cellStyle name="40% - Cor2 25 5" xfId="31834" xr:uid="{47D4E01B-FBD6-4C83-913A-36A7858CFDC6}"/>
    <cellStyle name="40% - Cor2 25 5 2" xfId="45701" xr:uid="{F3519BBE-F2C4-42FE-A89A-9ED641FF2A45}"/>
    <cellStyle name="40% - Cor2 25 6" xfId="21182" xr:uid="{57B11E3C-BD8E-4C5E-BC15-354A402457BD}"/>
    <cellStyle name="40% - Cor2 25 7" xfId="35216" xr:uid="{520E3B86-7585-4BF7-8650-54F74D739FF8}"/>
    <cellStyle name="40% - Cor2 26" xfId="2688" xr:uid="{00000000-0005-0000-0000-000050020000}"/>
    <cellStyle name="40% - Cor2 26 2" xfId="4739" xr:uid="{00000000-0005-0000-0000-000050020000}"/>
    <cellStyle name="40% - Cor2 26 2 2" xfId="9139" xr:uid="{00000000-0005-0000-0000-000050020000}"/>
    <cellStyle name="40% - Cor2 26 2 2 2" xfId="17961" xr:uid="{00000000-0005-0000-0000-000050020000}"/>
    <cellStyle name="40% - Cor2 26 2 2 3" xfId="27339" xr:uid="{0E18C948-3C7F-4DF8-9018-A02063AB2BAC}"/>
    <cellStyle name="40% - Cor2 26 2 2 4" xfId="41295" xr:uid="{29E1F062-E58D-46D1-A7CE-D20E011FCD1F}"/>
    <cellStyle name="40% - Cor2 26 2 3" xfId="13608" xr:uid="{00000000-0005-0000-0000-000050020000}"/>
    <cellStyle name="40% - Cor2 26 2 3 2" xfId="30421" xr:uid="{A8AD9828-09A2-4527-ABC1-CAC2C65A3CA1}"/>
    <cellStyle name="40% - Cor2 26 2 3 3" xfId="44295" xr:uid="{00ACAA04-BDFD-425D-8EC1-3BBE77C18A53}"/>
    <cellStyle name="40% - Cor2 26 2 4" xfId="33013" xr:uid="{52CF286B-F806-4D12-A1D6-8A5AE0024C17}"/>
    <cellStyle name="40% - Cor2 26 2 4 2" xfId="46880" xr:uid="{589578D3-D2BF-4601-ABE3-50A7FBC53792}"/>
    <cellStyle name="40% - Cor2 26 2 5" xfId="23081" xr:uid="{5C951E2A-E94E-40B6-85EA-6F1B4252D4B9}"/>
    <cellStyle name="40% - Cor2 26 2 6" xfId="37052" xr:uid="{84844B06-ED19-4659-8EFA-B678AAA505A1}"/>
    <cellStyle name="40% - Cor2 26 3" xfId="7250" xr:uid="{00000000-0005-0000-0000-000050020000}"/>
    <cellStyle name="40% - Cor2 26 3 2" xfId="16076" xr:uid="{00000000-0005-0000-0000-000050020000}"/>
    <cellStyle name="40% - Cor2 26 3 3" xfId="25502" xr:uid="{C8B17C77-D92A-4FC6-9691-250F6CAB3B95}"/>
    <cellStyle name="40% - Cor2 26 3 4" xfId="39454" xr:uid="{6FD51B72-DEC4-4BF2-890E-F21F66CDAF59}"/>
    <cellStyle name="40% - Cor2 26 4" xfId="11717" xr:uid="{00000000-0005-0000-0000-000050020000}"/>
    <cellStyle name="40% - Cor2 26 4 2" xfId="29233" xr:uid="{446FB6BA-0755-48A5-8E96-739567340D87}"/>
    <cellStyle name="40% - Cor2 26 4 3" xfId="43114" xr:uid="{4BFF01EF-929E-4FCF-A48F-FA8C813CBFB6}"/>
    <cellStyle name="40% - Cor2 26 5" xfId="31835" xr:uid="{2C6D7094-BD36-4D95-AFB1-04BE6FD0871C}"/>
    <cellStyle name="40% - Cor2 26 5 2" xfId="45702" xr:uid="{0CB436C9-7244-4092-8C1D-29401ADB4D71}"/>
    <cellStyle name="40% - Cor2 26 6" xfId="21183" xr:uid="{2A3398BC-6D45-46FF-BFEF-E09C6CCEC7CC}"/>
    <cellStyle name="40% - Cor2 26 7" xfId="35217" xr:uid="{D10DE9F5-CD28-41D3-A15A-229BA1980202}"/>
    <cellStyle name="40% - Cor2 27" xfId="2689" xr:uid="{00000000-0005-0000-0000-000051020000}"/>
    <cellStyle name="40% - Cor2 27 2" xfId="4740" xr:uid="{00000000-0005-0000-0000-000051020000}"/>
    <cellStyle name="40% - Cor2 27 2 2" xfId="9140" xr:uid="{00000000-0005-0000-0000-000051020000}"/>
    <cellStyle name="40% - Cor2 27 2 2 2" xfId="17962" xr:uid="{00000000-0005-0000-0000-000051020000}"/>
    <cellStyle name="40% - Cor2 27 2 2 3" xfId="27340" xr:uid="{A3D31C82-9236-4FEF-A5E8-58131327A7C4}"/>
    <cellStyle name="40% - Cor2 27 2 2 4" xfId="41296" xr:uid="{68A06405-C20E-4AB4-B48D-713EDB3B3B42}"/>
    <cellStyle name="40% - Cor2 27 2 3" xfId="13609" xr:uid="{00000000-0005-0000-0000-000051020000}"/>
    <cellStyle name="40% - Cor2 27 2 3 2" xfId="30422" xr:uid="{2111130A-C67B-41E4-B93A-E3A85EDDF91A}"/>
    <cellStyle name="40% - Cor2 27 2 3 3" xfId="44296" xr:uid="{8F012353-4B2A-408E-95FB-64D04BBF8C3B}"/>
    <cellStyle name="40% - Cor2 27 2 4" xfId="33014" xr:uid="{F9384484-3049-42C8-B15F-34967F77A1C6}"/>
    <cellStyle name="40% - Cor2 27 2 4 2" xfId="46881" xr:uid="{50CAD0AB-BED8-4BB4-B845-E98E90BCF197}"/>
    <cellStyle name="40% - Cor2 27 2 5" xfId="23082" xr:uid="{EE62B10F-8243-472D-ACD2-BBFF4CB23890}"/>
    <cellStyle name="40% - Cor2 27 2 6" xfId="37053" xr:uid="{82BF4BD2-E999-408B-9BE1-F60461171060}"/>
    <cellStyle name="40% - Cor2 27 3" xfId="7251" xr:uid="{00000000-0005-0000-0000-000051020000}"/>
    <cellStyle name="40% - Cor2 27 3 2" xfId="16077" xr:uid="{00000000-0005-0000-0000-000051020000}"/>
    <cellStyle name="40% - Cor2 27 3 3" xfId="25503" xr:uid="{67B4FA55-7918-4442-9563-C0B639A3681F}"/>
    <cellStyle name="40% - Cor2 27 3 4" xfId="39455" xr:uid="{67418BC7-2E1C-4708-8A2E-22FBE6D011BC}"/>
    <cellStyle name="40% - Cor2 27 4" xfId="11718" xr:uid="{00000000-0005-0000-0000-000051020000}"/>
    <cellStyle name="40% - Cor2 27 4 2" xfId="29234" xr:uid="{27DA58B8-E897-4924-BDF5-589898B342C7}"/>
    <cellStyle name="40% - Cor2 27 4 3" xfId="43115" xr:uid="{409D3361-4B19-4A23-B129-560557B16F73}"/>
    <cellStyle name="40% - Cor2 27 5" xfId="31836" xr:uid="{1150D58C-AE9F-4A8D-93C9-285FD15BF0B9}"/>
    <cellStyle name="40% - Cor2 27 5 2" xfId="45703" xr:uid="{42A5BC9A-990C-49A5-A845-46AEB7A6D15F}"/>
    <cellStyle name="40% - Cor2 27 6" xfId="21184" xr:uid="{64CBE76B-74A5-4E25-B187-86E6E0D9BDAA}"/>
    <cellStyle name="40% - Cor2 27 7" xfId="35218" xr:uid="{DAA1D07B-6FE2-44AE-A73C-064034BB279A}"/>
    <cellStyle name="40% - Cor2 28" xfId="2690" xr:uid="{00000000-0005-0000-0000-000052020000}"/>
    <cellStyle name="40% - Cor2 28 2" xfId="4741" xr:uid="{00000000-0005-0000-0000-000052020000}"/>
    <cellStyle name="40% - Cor2 28 2 2" xfId="9141" xr:uid="{00000000-0005-0000-0000-000052020000}"/>
    <cellStyle name="40% - Cor2 28 2 2 2" xfId="17963" xr:uid="{00000000-0005-0000-0000-000052020000}"/>
    <cellStyle name="40% - Cor2 28 2 2 3" xfId="27341" xr:uid="{3D22939D-2216-4920-985D-5A12F273B829}"/>
    <cellStyle name="40% - Cor2 28 2 2 4" xfId="41297" xr:uid="{C8B0FD3D-FD7C-44BB-BD67-1A567F02FAC9}"/>
    <cellStyle name="40% - Cor2 28 2 3" xfId="13610" xr:uid="{00000000-0005-0000-0000-000052020000}"/>
    <cellStyle name="40% - Cor2 28 2 3 2" xfId="30423" xr:uid="{F7B889EE-941E-46E5-BDD0-B1914543DCE2}"/>
    <cellStyle name="40% - Cor2 28 2 3 3" xfId="44297" xr:uid="{2AF8FEEE-E0BD-4543-A118-4EAB14F1042E}"/>
    <cellStyle name="40% - Cor2 28 2 4" xfId="33015" xr:uid="{FBB3167A-E3CA-4A5A-9329-F2208117C6E7}"/>
    <cellStyle name="40% - Cor2 28 2 4 2" xfId="46882" xr:uid="{09769993-F305-4FC4-BBD5-95D7D669A246}"/>
    <cellStyle name="40% - Cor2 28 2 5" xfId="23083" xr:uid="{15915D0A-2A55-4C96-B90B-BFE0310981C6}"/>
    <cellStyle name="40% - Cor2 28 2 6" xfId="37054" xr:uid="{738CA883-E693-4521-9F52-2444BBF69B98}"/>
    <cellStyle name="40% - Cor2 28 3" xfId="7252" xr:uid="{00000000-0005-0000-0000-000052020000}"/>
    <cellStyle name="40% - Cor2 28 3 2" xfId="16078" xr:uid="{00000000-0005-0000-0000-000052020000}"/>
    <cellStyle name="40% - Cor2 28 3 3" xfId="25504" xr:uid="{B0B04153-022A-42F3-9E4B-60A5EA7FC148}"/>
    <cellStyle name="40% - Cor2 28 3 4" xfId="39456" xr:uid="{9336C45C-80A5-4166-A1A7-401ED525B9E3}"/>
    <cellStyle name="40% - Cor2 28 4" xfId="11719" xr:uid="{00000000-0005-0000-0000-000052020000}"/>
    <cellStyle name="40% - Cor2 28 4 2" xfId="29235" xr:uid="{FB75BA8A-944E-496C-A5B5-FB1894832F76}"/>
    <cellStyle name="40% - Cor2 28 4 3" xfId="43116" xr:uid="{0C8C9248-18E6-490F-B0B7-F6632156D65C}"/>
    <cellStyle name="40% - Cor2 28 5" xfId="31837" xr:uid="{9C7D1871-F4D7-4B95-AE0D-9A31B2221BB6}"/>
    <cellStyle name="40% - Cor2 28 5 2" xfId="45704" xr:uid="{18B5AECC-17EB-4E2E-BE5E-DEC072F11505}"/>
    <cellStyle name="40% - Cor2 28 6" xfId="21185" xr:uid="{E318C947-A547-4965-AC73-B17BF10F336C}"/>
    <cellStyle name="40% - Cor2 28 7" xfId="35219" xr:uid="{75E16F84-D935-42E3-8993-A4F000F648B9}"/>
    <cellStyle name="40% - Cor2 29" xfId="2691" xr:uid="{00000000-0005-0000-0000-000053020000}"/>
    <cellStyle name="40% - Cor2 29 2" xfId="4742" xr:uid="{00000000-0005-0000-0000-000053020000}"/>
    <cellStyle name="40% - Cor2 29 2 2" xfId="9142" xr:uid="{00000000-0005-0000-0000-000053020000}"/>
    <cellStyle name="40% - Cor2 29 2 2 2" xfId="17964" xr:uid="{00000000-0005-0000-0000-000053020000}"/>
    <cellStyle name="40% - Cor2 29 2 2 3" xfId="27342" xr:uid="{253B0F08-E193-44DC-B1C8-94888E960AD9}"/>
    <cellStyle name="40% - Cor2 29 2 2 4" xfId="41298" xr:uid="{EC582C3C-7751-4CB9-951F-37148F3000B6}"/>
    <cellStyle name="40% - Cor2 29 2 3" xfId="13611" xr:uid="{00000000-0005-0000-0000-000053020000}"/>
    <cellStyle name="40% - Cor2 29 2 3 2" xfId="30424" xr:uid="{C59E21AD-8CF4-40D1-9372-EC979AA8A403}"/>
    <cellStyle name="40% - Cor2 29 2 3 3" xfId="44298" xr:uid="{16A2CCA9-75D6-4599-8985-B44B05655F96}"/>
    <cellStyle name="40% - Cor2 29 2 4" xfId="33016" xr:uid="{455CAF84-1388-4B21-A4D8-EAE7F4C75C3A}"/>
    <cellStyle name="40% - Cor2 29 2 4 2" xfId="46883" xr:uid="{A86EDBA2-D559-4830-B1D2-DF79FE6C188E}"/>
    <cellStyle name="40% - Cor2 29 2 5" xfId="23084" xr:uid="{372F7397-9D57-4335-B329-EFA7CE987235}"/>
    <cellStyle name="40% - Cor2 29 2 6" xfId="37055" xr:uid="{90E398DD-6A79-432B-A6C5-44C8790517D4}"/>
    <cellStyle name="40% - Cor2 29 3" xfId="7253" xr:uid="{00000000-0005-0000-0000-000053020000}"/>
    <cellStyle name="40% - Cor2 29 3 2" xfId="16079" xr:uid="{00000000-0005-0000-0000-000053020000}"/>
    <cellStyle name="40% - Cor2 29 3 3" xfId="25505" xr:uid="{4311277E-80E1-4647-9F90-9F19D7E35745}"/>
    <cellStyle name="40% - Cor2 29 3 4" xfId="39457" xr:uid="{EDE4003D-A459-4782-9EB7-9029546AD0DF}"/>
    <cellStyle name="40% - Cor2 29 4" xfId="11720" xr:uid="{00000000-0005-0000-0000-000053020000}"/>
    <cellStyle name="40% - Cor2 29 4 2" xfId="29236" xr:uid="{D49949C3-B154-4CE9-9564-6CB85E3FF9BF}"/>
    <cellStyle name="40% - Cor2 29 4 3" xfId="43117" xr:uid="{2E751014-5B7C-46CC-9D86-14CC480DB130}"/>
    <cellStyle name="40% - Cor2 29 5" xfId="31838" xr:uid="{19222648-90F5-41AD-B973-E1DA54114BDD}"/>
    <cellStyle name="40% - Cor2 29 5 2" xfId="45705" xr:uid="{51ED9692-2173-4472-B0BE-667382B49B3F}"/>
    <cellStyle name="40% - Cor2 29 6" xfId="21186" xr:uid="{974B4E49-0F05-4A0C-A669-D1F8A07ED884}"/>
    <cellStyle name="40% - Cor2 29 7" xfId="35220" xr:uid="{3575FE54-A2E7-4F82-8C78-250E30B0EE27}"/>
    <cellStyle name="40% - Cor2 3" xfId="355" xr:uid="{00000000-0005-0000-0000-00005F000000}"/>
    <cellStyle name="40% - Cor2 3 2" xfId="2693" xr:uid="{00000000-0005-0000-0000-000055020000}"/>
    <cellStyle name="40% - Cor2 3 2 2" xfId="4744" xr:uid="{00000000-0005-0000-0000-000055020000}"/>
    <cellStyle name="40% - Cor2 3 2 2 2" xfId="9144" xr:uid="{00000000-0005-0000-0000-000055020000}"/>
    <cellStyle name="40% - Cor2 3 2 2 2 2" xfId="17966" xr:uid="{00000000-0005-0000-0000-000055020000}"/>
    <cellStyle name="40% - Cor2 3 2 2 2 3" xfId="27344" xr:uid="{8BBCAB51-835C-473E-B849-E31DE55A3767}"/>
    <cellStyle name="40% - Cor2 3 2 2 2 4" xfId="41300" xr:uid="{C39B24EB-044D-4025-8C10-FB65027E6809}"/>
    <cellStyle name="40% - Cor2 3 2 2 3" xfId="13613" xr:uid="{00000000-0005-0000-0000-000055020000}"/>
    <cellStyle name="40% - Cor2 3 2 2 3 2" xfId="30426" xr:uid="{3A2C2D4B-CF10-49C3-B3A8-F0E2FD3EEA9D}"/>
    <cellStyle name="40% - Cor2 3 2 2 3 3" xfId="44300" xr:uid="{90DC139B-427F-4354-B8AE-F1EB6148622B}"/>
    <cellStyle name="40% - Cor2 3 2 2 4" xfId="33018" xr:uid="{E3BEE4AB-E00C-488C-B651-255D1D896B85}"/>
    <cellStyle name="40% - Cor2 3 2 2 4 2" xfId="46885" xr:uid="{F7E533AA-D529-458A-9103-F98D4523971F}"/>
    <cellStyle name="40% - Cor2 3 2 2 5" xfId="23086" xr:uid="{0D794081-4693-4A9E-9556-52A3B4B61290}"/>
    <cellStyle name="40% - Cor2 3 2 2 6" xfId="37057" xr:uid="{204DDB06-A597-4666-9E60-E823567BA180}"/>
    <cellStyle name="40% - Cor2 3 2 3" xfId="7255" xr:uid="{00000000-0005-0000-0000-000055020000}"/>
    <cellStyle name="40% - Cor2 3 2 3 2" xfId="16081" xr:uid="{00000000-0005-0000-0000-000055020000}"/>
    <cellStyle name="40% - Cor2 3 2 3 3" xfId="25507" xr:uid="{77793E75-F62F-4F46-AA5B-11C2A37E1875}"/>
    <cellStyle name="40% - Cor2 3 2 3 4" xfId="39459" xr:uid="{B47B94D8-3556-4426-ABB8-9D0EEF2399B2}"/>
    <cellStyle name="40% - Cor2 3 2 4" xfId="11722" xr:uid="{00000000-0005-0000-0000-000055020000}"/>
    <cellStyle name="40% - Cor2 3 2 4 2" xfId="29238" xr:uid="{77901118-E8CD-4F12-BABC-56BDAE95AA90}"/>
    <cellStyle name="40% - Cor2 3 2 4 3" xfId="43119" xr:uid="{1264B318-94BB-4E12-92A9-B1EF37D8DBB9}"/>
    <cellStyle name="40% - Cor2 3 2 5" xfId="31840" xr:uid="{10D4917B-3B5B-4B0E-A02D-046E2FBED59F}"/>
    <cellStyle name="40% - Cor2 3 2 5 2" xfId="45707" xr:uid="{FCDB6E09-1810-4F00-BBA4-FED665E03DBE}"/>
    <cellStyle name="40% - Cor2 3 2 6" xfId="21188" xr:uid="{5C0E88CD-0386-4940-B37D-22E57298F040}"/>
    <cellStyle name="40% - Cor2 3 2 7" xfId="35222" xr:uid="{D13687CB-1DDA-4175-AB16-B91ACC2DB6BC}"/>
    <cellStyle name="40% - Cor2 3 3" xfId="2692" xr:uid="{00000000-0005-0000-0000-000054020000}"/>
    <cellStyle name="40% - Cor2 3 3 2" xfId="4743" xr:uid="{00000000-0005-0000-0000-000054020000}"/>
    <cellStyle name="40% - Cor2 3 3 2 2" xfId="9143" xr:uid="{00000000-0005-0000-0000-000054020000}"/>
    <cellStyle name="40% - Cor2 3 3 2 2 2" xfId="17965" xr:uid="{00000000-0005-0000-0000-000054020000}"/>
    <cellStyle name="40% - Cor2 3 3 2 2 3" xfId="27343" xr:uid="{4BF6E488-60C7-4647-92EC-0F7F30FB922A}"/>
    <cellStyle name="40% - Cor2 3 3 2 2 4" xfId="41299" xr:uid="{115B4D9E-095B-4106-B9F8-70A30B1EB956}"/>
    <cellStyle name="40% - Cor2 3 3 2 3" xfId="13612" xr:uid="{00000000-0005-0000-0000-000054020000}"/>
    <cellStyle name="40% - Cor2 3 3 2 4" xfId="23085" xr:uid="{A019A4BB-B7EF-451D-9FD9-E48953F539D0}"/>
    <cellStyle name="40% - Cor2 3 3 2 5" xfId="37056" xr:uid="{B319B6DC-998B-47F5-AD86-19E83BB93BBA}"/>
    <cellStyle name="40% - Cor2 3 3 3" xfId="7254" xr:uid="{00000000-0005-0000-0000-000054020000}"/>
    <cellStyle name="40% - Cor2 3 3 3 2" xfId="16080" xr:uid="{00000000-0005-0000-0000-000054020000}"/>
    <cellStyle name="40% - Cor2 3 3 3 3" xfId="25506" xr:uid="{1D3D96D2-6835-47F8-AD90-8B705043B454}"/>
    <cellStyle name="40% - Cor2 3 3 3 4" xfId="39458" xr:uid="{EA18E5C7-9CAC-460D-AB4B-727435C8F719}"/>
    <cellStyle name="40% - Cor2 3 3 4" xfId="11721" xr:uid="{00000000-0005-0000-0000-000054020000}"/>
    <cellStyle name="40% - Cor2 3 3 4 2" xfId="29237" xr:uid="{CF47DE6B-F1E8-4660-B1F2-F281C3D7EDD4}"/>
    <cellStyle name="40% - Cor2 3 3 4 3" xfId="43118" xr:uid="{4DC707E6-7AAD-4DDA-A6AB-E8F96BA280BC}"/>
    <cellStyle name="40% - Cor2 3 3 5" xfId="31839" xr:uid="{BBF6A08B-CFF5-4738-8D8C-F30E03D8FA7B}"/>
    <cellStyle name="40% - Cor2 3 3 5 2" xfId="45706" xr:uid="{E55C7EE4-68CE-4BA2-80F6-222A26C7F066}"/>
    <cellStyle name="40% - Cor2 3 3 6" xfId="21187" xr:uid="{41002D41-C639-4BD5-A3BB-0ADAE6E0CBFA}"/>
    <cellStyle name="40% - Cor2 3 3 7" xfId="35221" xr:uid="{C9AEB651-259C-4074-BAF0-1C5FF3483236}"/>
    <cellStyle name="40% - Cor2 3 4" xfId="1700" xr:uid="{00000000-0005-0000-0000-000037000000}"/>
    <cellStyle name="40% - Cor2 3 4 2" xfId="6502" xr:uid="{00000000-0005-0000-0000-000037000000}"/>
    <cellStyle name="40% - Cor2 3 4 2 2" xfId="15333" xr:uid="{00000000-0005-0000-0000-000037000000}"/>
    <cellStyle name="40% - Cor2 3 4 2 3" xfId="24768" xr:uid="{47502FA0-342A-4BA5-93B6-48449A2D9522}"/>
    <cellStyle name="40% - Cor2 3 4 2 4" xfId="38722" xr:uid="{CA2CFD46-AC6B-42F0-80BA-520E31B7A577}"/>
    <cellStyle name="40% - Cor2 3 4 3" xfId="10947" xr:uid="{00000000-0005-0000-0000-000037000000}"/>
    <cellStyle name="40% - Cor2 3 4 3 2" xfId="30425" xr:uid="{12C0AD72-C163-49AB-931D-0AD20FB26714}"/>
    <cellStyle name="40% - Cor2 3 4 3 3" xfId="44299" xr:uid="{5DF4C4B4-7E2C-4C67-8B8F-B59E481660DC}"/>
    <cellStyle name="40% - Cor2 3 4 4" xfId="33017" xr:uid="{F3B07CD3-7E0C-4127-B484-3E268499534A}"/>
    <cellStyle name="40% - Cor2 3 4 4 2" xfId="46884" xr:uid="{97593C74-4A7C-4D61-AAF7-C07314994005}"/>
    <cellStyle name="40% - Cor2 3 4 5" xfId="20357" xr:uid="{96276C3D-AB5F-483E-A7DB-A162983C34B3}"/>
    <cellStyle name="40% - Cor2 3 4 6" xfId="34486" xr:uid="{996A310F-F905-4378-B111-7E4C7026AC91}"/>
    <cellStyle name="40% - Cor2 3 5" xfId="3986" xr:uid="{00000000-0005-0000-0000-000037000000}"/>
    <cellStyle name="40% - Cor2 3 5 2" xfId="8390" xr:uid="{00000000-0005-0000-0000-000037000000}"/>
    <cellStyle name="40% - Cor2 3 5 2 2" xfId="17212" xr:uid="{00000000-0005-0000-0000-000037000000}"/>
    <cellStyle name="40% - Cor2 3 5 2 3" xfId="26593" xr:uid="{FE2D13A9-89A1-4D4B-B3AD-CE181334E9E0}"/>
    <cellStyle name="40% - Cor2 3 5 2 4" xfId="40547" xr:uid="{2E6E9191-4E85-41E8-87DA-A695AC3973E7}"/>
    <cellStyle name="40% - Cor2 3 5 3" xfId="12861" xr:uid="{00000000-0005-0000-0000-000037000000}"/>
    <cellStyle name="40% - Cor2 3 5 4" xfId="22333" xr:uid="{220A87F8-07BE-4F64-BB53-E994B77BB0A4}"/>
    <cellStyle name="40% - Cor2 3 5 5" xfId="36306" xr:uid="{38F8E33D-5A4E-4129-9FFC-C0EED8ECC6D6}"/>
    <cellStyle name="40% - Cor2 3 6" xfId="28414" xr:uid="{4A726270-7533-43FD-BF0A-66AC07F48AC7}"/>
    <cellStyle name="40% - Cor2 3 6 2" xfId="42384" xr:uid="{4794849D-74CA-4352-BD0F-1EADDBB4CED1}"/>
    <cellStyle name="40% - Cor2 3 7" xfId="31107" xr:uid="{9934DB23-EB1B-4EB6-8F8F-D11E3257C5D7}"/>
    <cellStyle name="40% - Cor2 3 7 2" xfId="44956" xr:uid="{D888DDC8-DEAB-4A26-A7F1-E5FCF7E4B97C}"/>
    <cellStyle name="40% - Cor2 30" xfId="2694" xr:uid="{00000000-0005-0000-0000-000056020000}"/>
    <cellStyle name="40% - Cor2 30 2" xfId="4745" xr:uid="{00000000-0005-0000-0000-000056020000}"/>
    <cellStyle name="40% - Cor2 30 2 2" xfId="9145" xr:uid="{00000000-0005-0000-0000-000056020000}"/>
    <cellStyle name="40% - Cor2 30 2 2 2" xfId="17967" xr:uid="{00000000-0005-0000-0000-000056020000}"/>
    <cellStyle name="40% - Cor2 30 2 2 3" xfId="27345" xr:uid="{C17F2066-5E6F-420D-A5B3-73EF7AE64609}"/>
    <cellStyle name="40% - Cor2 30 2 2 4" xfId="41301" xr:uid="{88A7C597-77BA-4B91-AD4F-CF5DEF3017DC}"/>
    <cellStyle name="40% - Cor2 30 2 3" xfId="13614" xr:uid="{00000000-0005-0000-0000-000056020000}"/>
    <cellStyle name="40% - Cor2 30 2 3 2" xfId="30427" xr:uid="{B78D7028-7159-4540-BB2B-13A6401481CE}"/>
    <cellStyle name="40% - Cor2 30 2 3 3" xfId="44301" xr:uid="{3C7664B9-B994-4A88-AC0E-4C6DB8751B80}"/>
    <cellStyle name="40% - Cor2 30 2 4" xfId="33019" xr:uid="{CBDF283F-D436-4BB4-B92F-C394F0FB6FB1}"/>
    <cellStyle name="40% - Cor2 30 2 4 2" xfId="46886" xr:uid="{11815C51-F258-402B-9E8C-CE72582F4A0F}"/>
    <cellStyle name="40% - Cor2 30 2 5" xfId="23087" xr:uid="{3F8EAC3C-BF1F-4E17-BB6E-018DBCB9BE9B}"/>
    <cellStyle name="40% - Cor2 30 2 6" xfId="37058" xr:uid="{2AB6F151-C16D-4D5A-9920-5FD5836E8147}"/>
    <cellStyle name="40% - Cor2 30 3" xfId="7256" xr:uid="{00000000-0005-0000-0000-000056020000}"/>
    <cellStyle name="40% - Cor2 30 3 2" xfId="16082" xr:uid="{00000000-0005-0000-0000-000056020000}"/>
    <cellStyle name="40% - Cor2 30 3 3" xfId="25508" xr:uid="{71961E82-33D3-41C8-B368-D7C1981596B0}"/>
    <cellStyle name="40% - Cor2 30 3 4" xfId="39460" xr:uid="{B786908D-B9B7-46F9-914E-7A18996D6DF6}"/>
    <cellStyle name="40% - Cor2 30 4" xfId="11723" xr:uid="{00000000-0005-0000-0000-000056020000}"/>
    <cellStyle name="40% - Cor2 30 4 2" xfId="29239" xr:uid="{6AED222C-D0B6-4A32-95A1-DA5EC37847D0}"/>
    <cellStyle name="40% - Cor2 30 4 3" xfId="43120" xr:uid="{AFC89DF5-1F65-4606-BF56-F1541B12A404}"/>
    <cellStyle name="40% - Cor2 30 5" xfId="31841" xr:uid="{DBDC0A47-69ED-434B-B345-B69BC18F2DFA}"/>
    <cellStyle name="40% - Cor2 30 5 2" xfId="45708" xr:uid="{AFD58693-740D-4253-A483-F922B7552CF4}"/>
    <cellStyle name="40% - Cor2 30 6" xfId="21189" xr:uid="{4390BFBD-C391-4768-8124-B63E10ECEDB5}"/>
    <cellStyle name="40% - Cor2 30 7" xfId="35223" xr:uid="{9CA17B7C-A5B9-47FC-BD55-44ECE175AA5D}"/>
    <cellStyle name="40% - Cor2 31" xfId="2695" xr:uid="{00000000-0005-0000-0000-000057020000}"/>
    <cellStyle name="40% - Cor2 31 2" xfId="4746" xr:uid="{00000000-0005-0000-0000-000057020000}"/>
    <cellStyle name="40% - Cor2 31 2 2" xfId="9146" xr:uid="{00000000-0005-0000-0000-000057020000}"/>
    <cellStyle name="40% - Cor2 31 2 2 2" xfId="17968" xr:uid="{00000000-0005-0000-0000-000057020000}"/>
    <cellStyle name="40% - Cor2 31 2 2 3" xfId="27346" xr:uid="{519D81CA-7495-45E3-9717-788E33DBB07C}"/>
    <cellStyle name="40% - Cor2 31 2 2 4" xfId="41302" xr:uid="{C8DF446F-8BDA-4580-9F55-3AC9EF8D6470}"/>
    <cellStyle name="40% - Cor2 31 2 3" xfId="13615" xr:uid="{00000000-0005-0000-0000-000057020000}"/>
    <cellStyle name="40% - Cor2 31 2 3 2" xfId="30428" xr:uid="{A3474DF9-DAEC-41C3-A55B-5682BDD9FF9D}"/>
    <cellStyle name="40% - Cor2 31 2 3 3" xfId="44302" xr:uid="{8F3F4D5C-5AD3-46CA-AC88-2BE93D5EC4C5}"/>
    <cellStyle name="40% - Cor2 31 2 4" xfId="33020" xr:uid="{72C83690-6E07-4B05-BA07-BC5D190562FE}"/>
    <cellStyle name="40% - Cor2 31 2 4 2" xfId="46887" xr:uid="{F7BC36A5-7214-437B-B921-54274F2EB608}"/>
    <cellStyle name="40% - Cor2 31 2 5" xfId="23088" xr:uid="{D51B9A7B-455F-4EF4-88A4-5DC83E0E226B}"/>
    <cellStyle name="40% - Cor2 31 2 6" xfId="37059" xr:uid="{410EFBEC-26E4-4EB0-A104-2BCB8CC37001}"/>
    <cellStyle name="40% - Cor2 31 3" xfId="7257" xr:uid="{00000000-0005-0000-0000-000057020000}"/>
    <cellStyle name="40% - Cor2 31 3 2" xfId="16083" xr:uid="{00000000-0005-0000-0000-000057020000}"/>
    <cellStyle name="40% - Cor2 31 3 3" xfId="25509" xr:uid="{8932F038-1D7D-48B8-A40E-B4EFE3FED37F}"/>
    <cellStyle name="40% - Cor2 31 3 4" xfId="39461" xr:uid="{5738082D-F0B9-45CF-9CAE-861A9D586A98}"/>
    <cellStyle name="40% - Cor2 31 4" xfId="11724" xr:uid="{00000000-0005-0000-0000-000057020000}"/>
    <cellStyle name="40% - Cor2 31 4 2" xfId="29240" xr:uid="{ACD38C69-1FEA-461E-ACEB-048ABBDC6C77}"/>
    <cellStyle name="40% - Cor2 31 4 3" xfId="43121" xr:uid="{08A3CAA0-2262-4970-8527-F025199EB260}"/>
    <cellStyle name="40% - Cor2 31 5" xfId="31842" xr:uid="{1448BA85-BDF2-4B69-A078-42EB62A0CABC}"/>
    <cellStyle name="40% - Cor2 31 5 2" xfId="45709" xr:uid="{AE309FCE-DF50-4C24-B286-8C7DC52954B8}"/>
    <cellStyle name="40% - Cor2 31 6" xfId="21190" xr:uid="{80CBA32A-8169-4586-A915-70C5ED2EB8AA}"/>
    <cellStyle name="40% - Cor2 31 7" xfId="35224" xr:uid="{9181523E-6AE6-4340-8EC2-D2C1B1F388BE}"/>
    <cellStyle name="40% - Cor2 32" xfId="2696" xr:uid="{00000000-0005-0000-0000-000058020000}"/>
    <cellStyle name="40% - Cor2 32 2" xfId="4747" xr:uid="{00000000-0005-0000-0000-000058020000}"/>
    <cellStyle name="40% - Cor2 32 2 2" xfId="9147" xr:uid="{00000000-0005-0000-0000-000058020000}"/>
    <cellStyle name="40% - Cor2 32 2 2 2" xfId="17969" xr:uid="{00000000-0005-0000-0000-000058020000}"/>
    <cellStyle name="40% - Cor2 32 2 2 3" xfId="27347" xr:uid="{9B93EB8C-1644-4F8E-8471-96A146B1EFEE}"/>
    <cellStyle name="40% - Cor2 32 2 2 4" xfId="41303" xr:uid="{7AABC9BB-96B1-49AD-BA44-08ACAFE1D0DF}"/>
    <cellStyle name="40% - Cor2 32 2 3" xfId="13616" xr:uid="{00000000-0005-0000-0000-000058020000}"/>
    <cellStyle name="40% - Cor2 32 2 3 2" xfId="30429" xr:uid="{3B690C47-F4D1-4582-9822-6CF1AD2B290E}"/>
    <cellStyle name="40% - Cor2 32 2 3 3" xfId="44303" xr:uid="{2F496CF9-4170-4BC7-9A04-2549E94CFD66}"/>
    <cellStyle name="40% - Cor2 32 2 4" xfId="33021" xr:uid="{ABF70967-310B-4EED-A59E-BE5B00DEE691}"/>
    <cellStyle name="40% - Cor2 32 2 4 2" xfId="46888" xr:uid="{6DD731ED-67D6-4322-9F1C-6D7F873444E4}"/>
    <cellStyle name="40% - Cor2 32 2 5" xfId="23089" xr:uid="{E2D44C9C-90AA-4015-8619-8497A33B8D7B}"/>
    <cellStyle name="40% - Cor2 32 2 6" xfId="37060" xr:uid="{AEAA91DA-A2F1-46CF-8A38-1B589B10FCCF}"/>
    <cellStyle name="40% - Cor2 32 3" xfId="7258" xr:uid="{00000000-0005-0000-0000-000058020000}"/>
    <cellStyle name="40% - Cor2 32 3 2" xfId="16084" xr:uid="{00000000-0005-0000-0000-000058020000}"/>
    <cellStyle name="40% - Cor2 32 3 3" xfId="25510" xr:uid="{4901F950-8A15-44C0-9CFD-0BF1FCF5543F}"/>
    <cellStyle name="40% - Cor2 32 3 4" xfId="39462" xr:uid="{4566CD7A-A2D5-4D20-A911-A20F91D91D16}"/>
    <cellStyle name="40% - Cor2 32 4" xfId="11725" xr:uid="{00000000-0005-0000-0000-000058020000}"/>
    <cellStyle name="40% - Cor2 32 4 2" xfId="29241" xr:uid="{D3BF2508-20FF-44BF-A4F7-8120502D5B8B}"/>
    <cellStyle name="40% - Cor2 32 4 3" xfId="43122" xr:uid="{17700437-2F5C-47DB-B0A0-1182FF7D31BC}"/>
    <cellStyle name="40% - Cor2 32 5" xfId="31843" xr:uid="{C1990D16-2A79-4E2F-9807-398568C7EDD2}"/>
    <cellStyle name="40% - Cor2 32 5 2" xfId="45710" xr:uid="{3A7F17B5-D069-41AE-99A3-D8D1C411B4F3}"/>
    <cellStyle name="40% - Cor2 32 6" xfId="21191" xr:uid="{9199AC88-ACED-46A6-A3FE-789564480BE3}"/>
    <cellStyle name="40% - Cor2 32 7" xfId="35225" xr:uid="{77096108-5CD2-4AA5-943D-4DDC8E903454}"/>
    <cellStyle name="40% - Cor2 33" xfId="2697" xr:uid="{00000000-0005-0000-0000-000059020000}"/>
    <cellStyle name="40% - Cor2 33 2" xfId="4748" xr:uid="{00000000-0005-0000-0000-000059020000}"/>
    <cellStyle name="40% - Cor2 33 2 2" xfId="9148" xr:uid="{00000000-0005-0000-0000-000059020000}"/>
    <cellStyle name="40% - Cor2 33 2 2 2" xfId="17970" xr:uid="{00000000-0005-0000-0000-000059020000}"/>
    <cellStyle name="40% - Cor2 33 2 2 3" xfId="27348" xr:uid="{97E3E0F0-1C7D-44A1-AD73-413F7AEFE898}"/>
    <cellStyle name="40% - Cor2 33 2 2 4" xfId="41304" xr:uid="{2A9F5921-4DD5-4FEB-8D7F-27CB3762CF1F}"/>
    <cellStyle name="40% - Cor2 33 2 3" xfId="13617" xr:uid="{00000000-0005-0000-0000-000059020000}"/>
    <cellStyle name="40% - Cor2 33 2 3 2" xfId="30430" xr:uid="{E6C0B50D-0FA8-4CC3-82FD-68D3154433AC}"/>
    <cellStyle name="40% - Cor2 33 2 3 3" xfId="44304" xr:uid="{50D6607B-D8C4-4A78-83DB-8BAAA9E89A4D}"/>
    <cellStyle name="40% - Cor2 33 2 4" xfId="33022" xr:uid="{BD81775D-0ACC-434C-A4CF-013DD4259DB3}"/>
    <cellStyle name="40% - Cor2 33 2 4 2" xfId="46889" xr:uid="{0A88E294-EC25-43BF-97EC-08A4AC67698B}"/>
    <cellStyle name="40% - Cor2 33 2 5" xfId="23090" xr:uid="{17194770-2FC5-4A69-9612-EDCE21EB70B9}"/>
    <cellStyle name="40% - Cor2 33 2 6" xfId="37061" xr:uid="{A562C579-EFE2-4FD1-B437-894B5776A2C2}"/>
    <cellStyle name="40% - Cor2 33 3" xfId="7259" xr:uid="{00000000-0005-0000-0000-000059020000}"/>
    <cellStyle name="40% - Cor2 33 3 2" xfId="16085" xr:uid="{00000000-0005-0000-0000-000059020000}"/>
    <cellStyle name="40% - Cor2 33 3 3" xfId="25511" xr:uid="{9D39581E-617D-48F5-9A15-21A37900F481}"/>
    <cellStyle name="40% - Cor2 33 3 4" xfId="39463" xr:uid="{F76FDE79-BD53-4B9C-A1D0-627016B797F8}"/>
    <cellStyle name="40% - Cor2 33 4" xfId="11726" xr:uid="{00000000-0005-0000-0000-000059020000}"/>
    <cellStyle name="40% - Cor2 33 4 2" xfId="29242" xr:uid="{FD708EDF-5016-454A-AD63-A34D88E91F9D}"/>
    <cellStyle name="40% - Cor2 33 4 3" xfId="43123" xr:uid="{4CCB38B9-E057-470D-A3FF-B02CCE9D2F1E}"/>
    <cellStyle name="40% - Cor2 33 5" xfId="31844" xr:uid="{F8D30ADF-1173-47AB-A0FD-36B6962FD4FF}"/>
    <cellStyle name="40% - Cor2 33 5 2" xfId="45711" xr:uid="{31A14DFB-C5EE-45DE-B174-877769ED78AA}"/>
    <cellStyle name="40% - Cor2 33 6" xfId="21192" xr:uid="{206017FC-3CA6-48FE-A2FE-7A1B37DA1F68}"/>
    <cellStyle name="40% - Cor2 33 7" xfId="35226" xr:uid="{DB4F5AB0-91EB-4368-ADEB-B49339B5643D}"/>
    <cellStyle name="40% - Cor2 34" xfId="2698" xr:uid="{00000000-0005-0000-0000-00005A020000}"/>
    <cellStyle name="40% - Cor2 34 2" xfId="4749" xr:uid="{00000000-0005-0000-0000-00005A020000}"/>
    <cellStyle name="40% - Cor2 34 2 2" xfId="9149" xr:uid="{00000000-0005-0000-0000-00005A020000}"/>
    <cellStyle name="40% - Cor2 34 2 2 2" xfId="17971" xr:uid="{00000000-0005-0000-0000-00005A020000}"/>
    <cellStyle name="40% - Cor2 34 2 2 3" xfId="27349" xr:uid="{878C1C6C-D5FB-4582-BC1D-0FCC61878751}"/>
    <cellStyle name="40% - Cor2 34 2 2 4" xfId="41305" xr:uid="{53F11C00-0F95-4CAA-BB60-B1E998136876}"/>
    <cellStyle name="40% - Cor2 34 2 3" xfId="13618" xr:uid="{00000000-0005-0000-0000-00005A020000}"/>
    <cellStyle name="40% - Cor2 34 2 3 2" xfId="30431" xr:uid="{389EFD7C-4D7F-470F-ACA5-8399FDC81FCD}"/>
    <cellStyle name="40% - Cor2 34 2 3 3" xfId="44305" xr:uid="{667A3D79-7EC4-4504-BAC7-A6ACD7146931}"/>
    <cellStyle name="40% - Cor2 34 2 4" xfId="33023" xr:uid="{83FEB23F-6092-4FC2-AA3A-29EA22C7A420}"/>
    <cellStyle name="40% - Cor2 34 2 4 2" xfId="46890" xr:uid="{4CFD30FE-8C9A-4EB1-8E13-D8FA36F898F7}"/>
    <cellStyle name="40% - Cor2 34 2 5" xfId="23091" xr:uid="{07934D52-E35E-4CF9-A7C5-8D4225AE1DFF}"/>
    <cellStyle name="40% - Cor2 34 2 6" xfId="37062" xr:uid="{D9E33216-3163-4748-9E71-B23790F1883A}"/>
    <cellStyle name="40% - Cor2 34 3" xfId="7260" xr:uid="{00000000-0005-0000-0000-00005A020000}"/>
    <cellStyle name="40% - Cor2 34 3 2" xfId="16086" xr:uid="{00000000-0005-0000-0000-00005A020000}"/>
    <cellStyle name="40% - Cor2 34 3 3" xfId="25512" xr:uid="{5354E77A-31F3-42E1-AEC0-4B96F922774B}"/>
    <cellStyle name="40% - Cor2 34 3 4" xfId="39464" xr:uid="{27F5E658-AFE8-4C91-92D8-7623C83CD44B}"/>
    <cellStyle name="40% - Cor2 34 4" xfId="11727" xr:uid="{00000000-0005-0000-0000-00005A020000}"/>
    <cellStyle name="40% - Cor2 34 4 2" xfId="29243" xr:uid="{0C5433AF-C18F-4FA8-9DCF-BDD1391A31FC}"/>
    <cellStyle name="40% - Cor2 34 4 3" xfId="43124" xr:uid="{FBD9CF78-43DA-489A-809D-C5BB1385DE4C}"/>
    <cellStyle name="40% - Cor2 34 5" xfId="31845" xr:uid="{3D9CF508-5F05-49A2-80A8-216264E6E89F}"/>
    <cellStyle name="40% - Cor2 34 5 2" xfId="45712" xr:uid="{4740227A-0070-4249-96BC-EFCA1FC7AB57}"/>
    <cellStyle name="40% - Cor2 34 6" xfId="21193" xr:uid="{0925A4D3-7B12-48D7-993A-A68787C31F03}"/>
    <cellStyle name="40% - Cor2 34 7" xfId="35227" xr:uid="{0115607B-D614-4458-A319-F5DEE09684F6}"/>
    <cellStyle name="40% - Cor2 35" xfId="2699" xr:uid="{00000000-0005-0000-0000-00005B020000}"/>
    <cellStyle name="40% - Cor2 35 2" xfId="4750" xr:uid="{00000000-0005-0000-0000-00005B020000}"/>
    <cellStyle name="40% - Cor2 35 2 2" xfId="9150" xr:uid="{00000000-0005-0000-0000-00005B020000}"/>
    <cellStyle name="40% - Cor2 35 2 2 2" xfId="17972" xr:uid="{00000000-0005-0000-0000-00005B020000}"/>
    <cellStyle name="40% - Cor2 35 2 2 3" xfId="27350" xr:uid="{E6179383-FF8E-4A9B-8E8A-61D0B7455371}"/>
    <cellStyle name="40% - Cor2 35 2 2 4" xfId="41306" xr:uid="{BD4DEA0C-DE6E-40ED-BF49-6BCDF6136C8E}"/>
    <cellStyle name="40% - Cor2 35 2 3" xfId="13619" xr:uid="{00000000-0005-0000-0000-00005B020000}"/>
    <cellStyle name="40% - Cor2 35 2 3 2" xfId="30432" xr:uid="{D89A81B0-57E9-495F-A68A-3058509BFA10}"/>
    <cellStyle name="40% - Cor2 35 2 3 3" xfId="44306" xr:uid="{FCA4C2FA-2A98-4CD4-BD9E-896B1480DE15}"/>
    <cellStyle name="40% - Cor2 35 2 4" xfId="33024" xr:uid="{E4F27A42-CDE0-4B7B-BB27-88E106643C79}"/>
    <cellStyle name="40% - Cor2 35 2 4 2" xfId="46891" xr:uid="{8710207B-7ADD-4B5D-968A-8CADB31459C0}"/>
    <cellStyle name="40% - Cor2 35 2 5" xfId="23092" xr:uid="{ABC9D8CC-577B-4208-A44B-069C4765590C}"/>
    <cellStyle name="40% - Cor2 35 2 6" xfId="37063" xr:uid="{D6F40FF6-5426-40CA-B9A9-EC546A111819}"/>
    <cellStyle name="40% - Cor2 35 3" xfId="7261" xr:uid="{00000000-0005-0000-0000-00005B020000}"/>
    <cellStyle name="40% - Cor2 35 3 2" xfId="16087" xr:uid="{00000000-0005-0000-0000-00005B020000}"/>
    <cellStyle name="40% - Cor2 35 3 3" xfId="25513" xr:uid="{84916B93-E62A-41A9-A7B6-C3DE5EC810FA}"/>
    <cellStyle name="40% - Cor2 35 3 4" xfId="39465" xr:uid="{D34DCAF2-3ADD-4B43-8D5C-F2F518FE2244}"/>
    <cellStyle name="40% - Cor2 35 4" xfId="11728" xr:uid="{00000000-0005-0000-0000-00005B020000}"/>
    <cellStyle name="40% - Cor2 35 4 2" xfId="29244" xr:uid="{0BEA8091-0CD0-4572-AA93-A45BFE2D66F5}"/>
    <cellStyle name="40% - Cor2 35 4 3" xfId="43125" xr:uid="{E861343C-F0B6-4C04-B160-A02AFA6FA354}"/>
    <cellStyle name="40% - Cor2 35 5" xfId="31846" xr:uid="{2122422E-DFAA-4586-A77E-596DB33AD06B}"/>
    <cellStyle name="40% - Cor2 35 5 2" xfId="45713" xr:uid="{05100EAD-9F52-4793-AB59-A5FEE7CD428E}"/>
    <cellStyle name="40% - Cor2 35 6" xfId="21194" xr:uid="{78F532FC-0C8D-4EB6-BD9D-6EB4D8481D77}"/>
    <cellStyle name="40% - Cor2 35 7" xfId="35228" xr:uid="{2A224112-5A49-4882-ACA9-BE74C5EFB6A7}"/>
    <cellStyle name="40% - Cor2 36" xfId="2700" xr:uid="{00000000-0005-0000-0000-00005C020000}"/>
    <cellStyle name="40% - Cor2 36 2" xfId="4751" xr:uid="{00000000-0005-0000-0000-00005C020000}"/>
    <cellStyle name="40% - Cor2 36 2 2" xfId="9151" xr:uid="{00000000-0005-0000-0000-00005C020000}"/>
    <cellStyle name="40% - Cor2 36 2 2 2" xfId="17973" xr:uid="{00000000-0005-0000-0000-00005C020000}"/>
    <cellStyle name="40% - Cor2 36 2 2 3" xfId="27351" xr:uid="{1A21F421-340A-43D7-BF46-6A350DBCB560}"/>
    <cellStyle name="40% - Cor2 36 2 2 4" xfId="41307" xr:uid="{E077BFFE-731A-4C14-A3C9-2E90DAFC560D}"/>
    <cellStyle name="40% - Cor2 36 2 3" xfId="13620" xr:uid="{00000000-0005-0000-0000-00005C020000}"/>
    <cellStyle name="40% - Cor2 36 2 3 2" xfId="30433" xr:uid="{B4C6DDEF-00F7-47A7-964E-69B50615DEF5}"/>
    <cellStyle name="40% - Cor2 36 2 3 3" xfId="44307" xr:uid="{B18BD321-0EE3-460A-B990-0CA54A8660D1}"/>
    <cellStyle name="40% - Cor2 36 2 4" xfId="33025" xr:uid="{AD6CD751-0817-4E6E-AC45-E4630106E7FF}"/>
    <cellStyle name="40% - Cor2 36 2 4 2" xfId="46892" xr:uid="{AAF02B6C-F91F-4844-B625-6B0B87FCB73C}"/>
    <cellStyle name="40% - Cor2 36 2 5" xfId="23093" xr:uid="{609BFC03-B3F8-424F-B7D0-B45CB61F6627}"/>
    <cellStyle name="40% - Cor2 36 2 6" xfId="37064" xr:uid="{3A8DF7EC-787A-4CA1-B3EF-BA4CF66FB7F8}"/>
    <cellStyle name="40% - Cor2 36 3" xfId="7262" xr:uid="{00000000-0005-0000-0000-00005C020000}"/>
    <cellStyle name="40% - Cor2 36 3 2" xfId="16088" xr:uid="{00000000-0005-0000-0000-00005C020000}"/>
    <cellStyle name="40% - Cor2 36 3 3" xfId="25514" xr:uid="{6F01DA4C-7A91-46DA-A0E3-B10FF8B59810}"/>
    <cellStyle name="40% - Cor2 36 3 4" xfId="39466" xr:uid="{D0C9CEB9-8605-4127-BF26-2C87C724F7F2}"/>
    <cellStyle name="40% - Cor2 36 4" xfId="11729" xr:uid="{00000000-0005-0000-0000-00005C020000}"/>
    <cellStyle name="40% - Cor2 36 4 2" xfId="29245" xr:uid="{29C5C810-9977-4EA9-AE7C-1FC8664B0C23}"/>
    <cellStyle name="40% - Cor2 36 4 3" xfId="43126" xr:uid="{1DC7DA94-4EC8-4B47-A574-06C1BDFCDAB9}"/>
    <cellStyle name="40% - Cor2 36 5" xfId="31847" xr:uid="{CFE24826-5F82-4845-8B80-CDDA4912AD1B}"/>
    <cellStyle name="40% - Cor2 36 5 2" xfId="45714" xr:uid="{E8AB88C8-531A-4E38-AD77-3299079CC24F}"/>
    <cellStyle name="40% - Cor2 36 6" xfId="21195" xr:uid="{ECEB563B-0A2A-40F1-8435-F359A7D9FF43}"/>
    <cellStyle name="40% - Cor2 36 7" xfId="35229" xr:uid="{1C259E3A-AA29-4304-89EF-96A7150CB2C7}"/>
    <cellStyle name="40% - Cor2 37" xfId="2701" xr:uid="{00000000-0005-0000-0000-00005D020000}"/>
    <cellStyle name="40% - Cor2 37 2" xfId="4752" xr:uid="{00000000-0005-0000-0000-00005D020000}"/>
    <cellStyle name="40% - Cor2 37 2 2" xfId="9152" xr:uid="{00000000-0005-0000-0000-00005D020000}"/>
    <cellStyle name="40% - Cor2 37 2 2 2" xfId="17974" xr:uid="{00000000-0005-0000-0000-00005D020000}"/>
    <cellStyle name="40% - Cor2 37 2 2 3" xfId="27352" xr:uid="{416DF260-936D-4E1C-B0DF-D25B56F87B46}"/>
    <cellStyle name="40% - Cor2 37 2 2 4" xfId="41308" xr:uid="{16D98822-8003-430A-B86C-BE4E0372680B}"/>
    <cellStyle name="40% - Cor2 37 2 3" xfId="13621" xr:uid="{00000000-0005-0000-0000-00005D020000}"/>
    <cellStyle name="40% - Cor2 37 2 3 2" xfId="30434" xr:uid="{9E7FABA0-D185-4009-8026-6F8EB9F61A64}"/>
    <cellStyle name="40% - Cor2 37 2 3 3" xfId="44308" xr:uid="{0331F8B7-3F5C-42B8-A014-AB2532473471}"/>
    <cellStyle name="40% - Cor2 37 2 4" xfId="33026" xr:uid="{4F838F80-6FAC-4A96-B30E-9620FB064DFE}"/>
    <cellStyle name="40% - Cor2 37 2 4 2" xfId="46893" xr:uid="{93C22CD6-1C1A-4887-AA52-ACE14A568116}"/>
    <cellStyle name="40% - Cor2 37 2 5" xfId="23094" xr:uid="{DF2DD506-F46F-4815-8809-0DCF8C613859}"/>
    <cellStyle name="40% - Cor2 37 2 6" xfId="37065" xr:uid="{C966010B-804B-4980-9F54-E08712834CCC}"/>
    <cellStyle name="40% - Cor2 37 3" xfId="7263" xr:uid="{00000000-0005-0000-0000-00005D020000}"/>
    <cellStyle name="40% - Cor2 37 3 2" xfId="16089" xr:uid="{00000000-0005-0000-0000-00005D020000}"/>
    <cellStyle name="40% - Cor2 37 3 3" xfId="25515" xr:uid="{E9E0DFFB-AC30-404B-805E-88BC321E5C9B}"/>
    <cellStyle name="40% - Cor2 37 3 4" xfId="39467" xr:uid="{F28017CC-0C60-4CAF-9628-F6D4EC95987F}"/>
    <cellStyle name="40% - Cor2 37 4" xfId="11730" xr:uid="{00000000-0005-0000-0000-00005D020000}"/>
    <cellStyle name="40% - Cor2 37 4 2" xfId="29246" xr:uid="{A199A1EA-C2ED-4144-8478-FCD0678B8D88}"/>
    <cellStyle name="40% - Cor2 37 4 3" xfId="43127" xr:uid="{2A091EE5-A632-4F58-911E-2DB8BA585770}"/>
    <cellStyle name="40% - Cor2 37 5" xfId="31848" xr:uid="{7DC365EB-ED11-4ACB-A4F5-BB50AC2B17CE}"/>
    <cellStyle name="40% - Cor2 37 5 2" xfId="45715" xr:uid="{CDE972AA-314A-467A-AA4C-539A6D74EE47}"/>
    <cellStyle name="40% - Cor2 37 6" xfId="21196" xr:uid="{3CC484A4-3F72-46A8-A962-BC7BADD52408}"/>
    <cellStyle name="40% - Cor2 37 7" xfId="35230" xr:uid="{EBC9B144-A5A0-459E-9124-3F5F4EA613B9}"/>
    <cellStyle name="40% - Cor2 38" xfId="2702" xr:uid="{00000000-0005-0000-0000-00005E020000}"/>
    <cellStyle name="40% - Cor2 38 2" xfId="4753" xr:uid="{00000000-0005-0000-0000-00005E020000}"/>
    <cellStyle name="40% - Cor2 38 2 2" xfId="9153" xr:uid="{00000000-0005-0000-0000-00005E020000}"/>
    <cellStyle name="40% - Cor2 38 2 2 2" xfId="17975" xr:uid="{00000000-0005-0000-0000-00005E020000}"/>
    <cellStyle name="40% - Cor2 38 2 2 3" xfId="27353" xr:uid="{973DA85D-01DF-4882-8638-B04D59265084}"/>
    <cellStyle name="40% - Cor2 38 2 2 4" xfId="41309" xr:uid="{71A6D23B-D5D8-437A-81E8-6E3AC22B1EC6}"/>
    <cellStyle name="40% - Cor2 38 2 3" xfId="13622" xr:uid="{00000000-0005-0000-0000-00005E020000}"/>
    <cellStyle name="40% - Cor2 38 2 3 2" xfId="30435" xr:uid="{E509EEEA-E7DE-4056-BACF-3FC5EF67C52F}"/>
    <cellStyle name="40% - Cor2 38 2 3 3" xfId="44309" xr:uid="{92A404D8-F6AB-4734-B3AF-B983C2E0154B}"/>
    <cellStyle name="40% - Cor2 38 2 4" xfId="33027" xr:uid="{AAD3663C-D763-4EE0-8803-6512D520B8E0}"/>
    <cellStyle name="40% - Cor2 38 2 4 2" xfId="46894" xr:uid="{C487C2E5-6705-4092-BCBC-7B1EFAF46A7D}"/>
    <cellStyle name="40% - Cor2 38 2 5" xfId="23095" xr:uid="{FC9FDDDA-B129-45D0-AF5F-6036F3E38771}"/>
    <cellStyle name="40% - Cor2 38 2 6" xfId="37066" xr:uid="{CADBF76C-C1C2-4FDC-997F-44FD4CDDF3D9}"/>
    <cellStyle name="40% - Cor2 38 3" xfId="7264" xr:uid="{00000000-0005-0000-0000-00005E020000}"/>
    <cellStyle name="40% - Cor2 38 3 2" xfId="16090" xr:uid="{00000000-0005-0000-0000-00005E020000}"/>
    <cellStyle name="40% - Cor2 38 3 3" xfId="25516" xr:uid="{828CB771-5AEF-4E6F-B324-959F6C98B54A}"/>
    <cellStyle name="40% - Cor2 38 3 4" xfId="39468" xr:uid="{8516B410-EAB7-4CB8-A1E5-E16FDF2A6AFD}"/>
    <cellStyle name="40% - Cor2 38 4" xfId="11731" xr:uid="{00000000-0005-0000-0000-00005E020000}"/>
    <cellStyle name="40% - Cor2 38 4 2" xfId="29247" xr:uid="{C9D085C3-FCF2-4C89-8160-D2E20445FD86}"/>
    <cellStyle name="40% - Cor2 38 4 3" xfId="43128" xr:uid="{B2508226-1E8A-4B66-9998-649A9818A66D}"/>
    <cellStyle name="40% - Cor2 38 5" xfId="31849" xr:uid="{09CB69E1-8230-4E5B-A7A1-206C3B48B3B8}"/>
    <cellStyle name="40% - Cor2 38 5 2" xfId="45716" xr:uid="{F566D5C3-EAF6-4D11-AA4F-1A7C9A773067}"/>
    <cellStyle name="40% - Cor2 38 6" xfId="21197" xr:uid="{1BAACEB3-965C-47B7-AA89-6BEE903DC943}"/>
    <cellStyle name="40% - Cor2 38 7" xfId="35231" xr:uid="{F6611635-3829-495F-A515-9C75D166BD2C}"/>
    <cellStyle name="40% - Cor2 39" xfId="2703" xr:uid="{00000000-0005-0000-0000-00005F020000}"/>
    <cellStyle name="40% - Cor2 39 2" xfId="4754" xr:uid="{00000000-0005-0000-0000-00005F020000}"/>
    <cellStyle name="40% - Cor2 39 2 2" xfId="9154" xr:uid="{00000000-0005-0000-0000-00005F020000}"/>
    <cellStyle name="40% - Cor2 39 2 2 2" xfId="17976" xr:uid="{00000000-0005-0000-0000-00005F020000}"/>
    <cellStyle name="40% - Cor2 39 2 2 3" xfId="27354" xr:uid="{D1838D9B-01BE-4D24-9A62-0F312D4A8D5E}"/>
    <cellStyle name="40% - Cor2 39 2 2 4" xfId="41310" xr:uid="{82673F4F-78B6-4D70-9AD8-CEE25FEAFD36}"/>
    <cellStyle name="40% - Cor2 39 2 3" xfId="13623" xr:uid="{00000000-0005-0000-0000-00005F020000}"/>
    <cellStyle name="40% - Cor2 39 2 3 2" xfId="30436" xr:uid="{F44570FD-F460-49A0-92F4-1BC76D9A57F0}"/>
    <cellStyle name="40% - Cor2 39 2 3 3" xfId="44310" xr:uid="{685F9427-0883-4C5B-B8AF-2443DC09CBCE}"/>
    <cellStyle name="40% - Cor2 39 2 4" xfId="33028" xr:uid="{31740AD5-9506-4683-87D4-1732AB11960E}"/>
    <cellStyle name="40% - Cor2 39 2 4 2" xfId="46895" xr:uid="{F02A1F28-4F4D-4041-B6CC-9CCC80BD0B51}"/>
    <cellStyle name="40% - Cor2 39 2 5" xfId="23096" xr:uid="{58FF40F7-8551-400C-8662-55DE9AC3D162}"/>
    <cellStyle name="40% - Cor2 39 2 6" xfId="37067" xr:uid="{1CFE03AA-B67C-4B7D-A60E-6073884732DC}"/>
    <cellStyle name="40% - Cor2 39 3" xfId="7265" xr:uid="{00000000-0005-0000-0000-00005F020000}"/>
    <cellStyle name="40% - Cor2 39 3 2" xfId="16091" xr:uid="{00000000-0005-0000-0000-00005F020000}"/>
    <cellStyle name="40% - Cor2 39 3 3" xfId="25517" xr:uid="{B361AC10-E327-4BB3-BE74-BA23CB89081E}"/>
    <cellStyle name="40% - Cor2 39 3 4" xfId="39469" xr:uid="{96F09701-CC79-4FB6-B115-D5BC3CD24DCC}"/>
    <cellStyle name="40% - Cor2 39 4" xfId="11732" xr:uid="{00000000-0005-0000-0000-00005F020000}"/>
    <cellStyle name="40% - Cor2 39 4 2" xfId="29248" xr:uid="{C8ED896F-A810-4B08-9A9D-FCFF2BC3366D}"/>
    <cellStyle name="40% - Cor2 39 4 3" xfId="43129" xr:uid="{2E289F9C-B44B-45DE-A1B6-343E9B2C2D5F}"/>
    <cellStyle name="40% - Cor2 39 5" xfId="31850" xr:uid="{C1A09E3F-687E-49FF-9349-3A8EEB4ECC2B}"/>
    <cellStyle name="40% - Cor2 39 5 2" xfId="45717" xr:uid="{28F614FE-164A-4F4A-A30F-6800782BA2C6}"/>
    <cellStyle name="40% - Cor2 39 6" xfId="21198" xr:uid="{4B168BCB-909D-4077-945E-7CA7CD8D51C6}"/>
    <cellStyle name="40% - Cor2 39 7" xfId="35232" xr:uid="{7B4FCFD8-74D1-4E4A-AB87-0BD0D8B11BFE}"/>
    <cellStyle name="40% - Cor2 4" xfId="356" xr:uid="{00000000-0005-0000-0000-000060000000}"/>
    <cellStyle name="40% - Cor2 4 2" xfId="2705" xr:uid="{00000000-0005-0000-0000-000061020000}"/>
    <cellStyle name="40% - Cor2 4 2 2" xfId="4756" xr:uid="{00000000-0005-0000-0000-000061020000}"/>
    <cellStyle name="40% - Cor2 4 2 2 2" xfId="9156" xr:uid="{00000000-0005-0000-0000-000061020000}"/>
    <cellStyle name="40% - Cor2 4 2 2 2 2" xfId="17978" xr:uid="{00000000-0005-0000-0000-000061020000}"/>
    <cellStyle name="40% - Cor2 4 2 2 2 3" xfId="27356" xr:uid="{A31440CC-185D-435C-9D07-0B225C2A6708}"/>
    <cellStyle name="40% - Cor2 4 2 2 2 4" xfId="41312" xr:uid="{CC156170-A71D-4F56-B4FF-41D0995A1162}"/>
    <cellStyle name="40% - Cor2 4 2 2 3" xfId="13625" xr:uid="{00000000-0005-0000-0000-000061020000}"/>
    <cellStyle name="40% - Cor2 4 2 2 3 2" xfId="30438" xr:uid="{4F8F0D44-349B-4344-A674-08A930783CE3}"/>
    <cellStyle name="40% - Cor2 4 2 2 3 3" xfId="44312" xr:uid="{4AC126FE-B101-450E-87A2-EEE7E2992EC0}"/>
    <cellStyle name="40% - Cor2 4 2 2 4" xfId="33030" xr:uid="{E9129868-7E93-45B1-9D9E-38C5E7C8AD70}"/>
    <cellStyle name="40% - Cor2 4 2 2 4 2" xfId="46897" xr:uid="{5140F75F-4AB7-41EE-8E71-14B34D1F1D77}"/>
    <cellStyle name="40% - Cor2 4 2 2 5" xfId="23098" xr:uid="{2FD200AC-3DCC-4EB9-B738-64DE7581EE0F}"/>
    <cellStyle name="40% - Cor2 4 2 2 6" xfId="37069" xr:uid="{8BF1A09C-A208-4E73-9CA1-92F596386551}"/>
    <cellStyle name="40% - Cor2 4 2 3" xfId="7267" xr:uid="{00000000-0005-0000-0000-000061020000}"/>
    <cellStyle name="40% - Cor2 4 2 3 2" xfId="16093" xr:uid="{00000000-0005-0000-0000-000061020000}"/>
    <cellStyle name="40% - Cor2 4 2 3 3" xfId="25519" xr:uid="{36D24419-5783-449E-9F53-411988FDC499}"/>
    <cellStyle name="40% - Cor2 4 2 3 4" xfId="39471" xr:uid="{BB299C0E-0C9A-4813-91CA-9C87C1C0AE18}"/>
    <cellStyle name="40% - Cor2 4 2 4" xfId="11734" xr:uid="{00000000-0005-0000-0000-000061020000}"/>
    <cellStyle name="40% - Cor2 4 2 4 2" xfId="29250" xr:uid="{9425B044-A984-4A25-962D-4FD4D0B73010}"/>
    <cellStyle name="40% - Cor2 4 2 4 3" xfId="43131" xr:uid="{E3994FE1-2ED2-4FF9-876D-41AE6FC254C6}"/>
    <cellStyle name="40% - Cor2 4 2 5" xfId="31852" xr:uid="{5E6DA8EC-41BE-4B45-AF8D-28498F62746E}"/>
    <cellStyle name="40% - Cor2 4 2 5 2" xfId="45719" xr:uid="{A02DFD38-73E6-420F-B3CD-8F54DC62B98A}"/>
    <cellStyle name="40% - Cor2 4 2 6" xfId="21200" xr:uid="{DA2D91EB-CE08-4697-B196-9B21179B5407}"/>
    <cellStyle name="40% - Cor2 4 2 7" xfId="35234" xr:uid="{8AB6F055-0C37-436E-8DC7-CF7D584C9C65}"/>
    <cellStyle name="40% - Cor2 4 3" xfId="2704" xr:uid="{00000000-0005-0000-0000-000060020000}"/>
    <cellStyle name="40% - Cor2 4 3 2" xfId="4755" xr:uid="{00000000-0005-0000-0000-000060020000}"/>
    <cellStyle name="40% - Cor2 4 3 2 2" xfId="9155" xr:uid="{00000000-0005-0000-0000-000060020000}"/>
    <cellStyle name="40% - Cor2 4 3 2 2 2" xfId="17977" xr:uid="{00000000-0005-0000-0000-000060020000}"/>
    <cellStyle name="40% - Cor2 4 3 2 2 3" xfId="27355" xr:uid="{40754339-1331-4D9B-AB76-691CF99C1C6A}"/>
    <cellStyle name="40% - Cor2 4 3 2 2 4" xfId="41311" xr:uid="{F1428D96-2D67-474C-87E6-6479AC174BF8}"/>
    <cellStyle name="40% - Cor2 4 3 2 3" xfId="13624" xr:uid="{00000000-0005-0000-0000-000060020000}"/>
    <cellStyle name="40% - Cor2 4 3 2 4" xfId="23097" xr:uid="{D130340B-0390-40E4-A57C-04FD31B9D6A7}"/>
    <cellStyle name="40% - Cor2 4 3 2 5" xfId="37068" xr:uid="{0460147A-CBA9-4CC6-A3F6-24CA3EE1CB08}"/>
    <cellStyle name="40% - Cor2 4 3 3" xfId="7266" xr:uid="{00000000-0005-0000-0000-000060020000}"/>
    <cellStyle name="40% - Cor2 4 3 3 2" xfId="16092" xr:uid="{00000000-0005-0000-0000-000060020000}"/>
    <cellStyle name="40% - Cor2 4 3 3 3" xfId="25518" xr:uid="{F1057BA3-9B52-46A9-AE56-CEF43991802B}"/>
    <cellStyle name="40% - Cor2 4 3 3 4" xfId="39470" xr:uid="{BF1AA8EA-F66E-4B6C-83D0-EBBE0E611105}"/>
    <cellStyle name="40% - Cor2 4 3 4" xfId="11733" xr:uid="{00000000-0005-0000-0000-000060020000}"/>
    <cellStyle name="40% - Cor2 4 3 4 2" xfId="29249" xr:uid="{7F989BF1-0B3F-428C-9388-234A57F47B1F}"/>
    <cellStyle name="40% - Cor2 4 3 4 3" xfId="43130" xr:uid="{90908CC3-925F-4A10-B7F0-EC214F3A6C14}"/>
    <cellStyle name="40% - Cor2 4 3 5" xfId="31851" xr:uid="{9F71924C-BC75-4B3B-9065-F53DC17F5134}"/>
    <cellStyle name="40% - Cor2 4 3 5 2" xfId="45718" xr:uid="{6EFCE629-7F3A-4BF7-9415-35BBFA892FAB}"/>
    <cellStyle name="40% - Cor2 4 3 6" xfId="21199" xr:uid="{ADDF2FEB-3F85-4A96-B0DF-5CCBE62C2665}"/>
    <cellStyle name="40% - Cor2 4 3 7" xfId="35233" xr:uid="{FD8835CA-B478-4BE5-93F2-1BEB0B5474E8}"/>
    <cellStyle name="40% - Cor2 4 4" xfId="2004" xr:uid="{00000000-0005-0000-0000-00002C020000}"/>
    <cellStyle name="40% - Cor2 4 4 2" xfId="6624" xr:uid="{00000000-0005-0000-0000-00002C020000}"/>
    <cellStyle name="40% - Cor2 4 4 2 2" xfId="15452" xr:uid="{00000000-0005-0000-0000-00002C020000}"/>
    <cellStyle name="40% - Cor2 4 4 2 3" xfId="24877" xr:uid="{5434EEFA-FE22-4438-95D2-2FA6CFCF98E3}"/>
    <cellStyle name="40% - Cor2 4 4 2 4" xfId="38831" xr:uid="{94A210B4-C0AE-425A-88F1-1B4B0B577E6D}"/>
    <cellStyle name="40% - Cor2 4 4 3" xfId="11084" xr:uid="{00000000-0005-0000-0000-00002C020000}"/>
    <cellStyle name="40% - Cor2 4 4 3 2" xfId="30437" xr:uid="{A974E55A-F0E3-453B-9368-AADAEF4AB773}"/>
    <cellStyle name="40% - Cor2 4 4 3 3" xfId="44311" xr:uid="{384F1404-73D5-49B8-9031-B3A319B53C47}"/>
    <cellStyle name="40% - Cor2 4 4 4" xfId="33029" xr:uid="{0F51B522-108D-442A-85C2-8F414A9314B8}"/>
    <cellStyle name="40% - Cor2 4 4 4 2" xfId="46896" xr:uid="{0AC2CD94-957D-4063-9C4A-6048F2BC9C1A}"/>
    <cellStyle name="40% - Cor2 4 4 5" xfId="20529" xr:uid="{95AF4B06-974F-440D-8C18-A4D3705CC1FC}"/>
    <cellStyle name="40% - Cor2 4 4 6" xfId="34594" xr:uid="{8AFC6A33-3869-4B40-A7C8-E38838631049}"/>
    <cellStyle name="40% - Cor2 4 5" xfId="4108" xr:uid="{00000000-0005-0000-0000-00002C020000}"/>
    <cellStyle name="40% - Cor2 4 5 2" xfId="8508" xr:uid="{00000000-0005-0000-0000-00002C020000}"/>
    <cellStyle name="40% - Cor2 4 5 2 2" xfId="17330" xr:uid="{00000000-0005-0000-0000-00002C020000}"/>
    <cellStyle name="40% - Cor2 4 5 2 3" xfId="26709" xr:uid="{24F422E7-CB81-4F14-9E35-60A35A4D144A}"/>
    <cellStyle name="40% - Cor2 4 5 2 4" xfId="40665" xr:uid="{876EEF95-2359-43FF-BFA8-B347A0328752}"/>
    <cellStyle name="40% - Cor2 4 5 3" xfId="12977" xr:uid="{00000000-0005-0000-0000-00002C020000}"/>
    <cellStyle name="40% - Cor2 4 5 4" xfId="22451" xr:uid="{814F5D71-82AC-4903-BE45-FF2F1ACFF145}"/>
    <cellStyle name="40% - Cor2 4 5 5" xfId="36422" xr:uid="{316264DE-D0AF-4D00-9BFB-92FEECA1E790}"/>
    <cellStyle name="40% - Cor2 4 6" xfId="28583" xr:uid="{DCC46244-83D9-4822-8C39-61DE0BA1BE22}"/>
    <cellStyle name="40% - Cor2 4 6 2" xfId="42493" xr:uid="{87F40B10-55A4-4FD1-AAD0-732217BF6959}"/>
    <cellStyle name="40% - Cor2 4 7" xfId="31213" xr:uid="{D90A7C21-6803-451D-9B1B-46226DC7B5D8}"/>
    <cellStyle name="40% - Cor2 4 7 2" xfId="45078" xr:uid="{92F60E42-1756-44F8-BC1C-C4C1923F49D2}"/>
    <cellStyle name="40% - Cor2 40" xfId="2706" xr:uid="{00000000-0005-0000-0000-000062020000}"/>
    <cellStyle name="40% - Cor2 40 2" xfId="4757" xr:uid="{00000000-0005-0000-0000-000062020000}"/>
    <cellStyle name="40% - Cor2 40 2 2" xfId="9157" xr:uid="{00000000-0005-0000-0000-000062020000}"/>
    <cellStyle name="40% - Cor2 40 2 2 2" xfId="17979" xr:uid="{00000000-0005-0000-0000-000062020000}"/>
    <cellStyle name="40% - Cor2 40 2 2 3" xfId="27357" xr:uid="{85896D8A-F06C-4DDF-ABA5-B8F57B175E11}"/>
    <cellStyle name="40% - Cor2 40 2 2 4" xfId="41313" xr:uid="{EB4EA039-AA7F-4D3F-9E78-CBCC7F5ACC48}"/>
    <cellStyle name="40% - Cor2 40 2 3" xfId="13626" xr:uid="{00000000-0005-0000-0000-000062020000}"/>
    <cellStyle name="40% - Cor2 40 2 3 2" xfId="30439" xr:uid="{4464249F-B3D7-4402-87CB-266C9BAFF56F}"/>
    <cellStyle name="40% - Cor2 40 2 3 3" xfId="44313" xr:uid="{14A4BFE3-D5FB-443C-8D71-CCAD4068279B}"/>
    <cellStyle name="40% - Cor2 40 2 4" xfId="33031" xr:uid="{CF266B52-9E2C-462C-A905-A16F19B36D68}"/>
    <cellStyle name="40% - Cor2 40 2 4 2" xfId="46898" xr:uid="{B7AFD8E0-FC28-4EAB-B12F-8715D359AE31}"/>
    <cellStyle name="40% - Cor2 40 2 5" xfId="23099" xr:uid="{E5B64F3A-DD65-4468-A836-17CB25D77751}"/>
    <cellStyle name="40% - Cor2 40 2 6" xfId="37070" xr:uid="{F5395570-C7B9-4FCA-877F-DF11A8C16DE3}"/>
    <cellStyle name="40% - Cor2 40 3" xfId="7268" xr:uid="{00000000-0005-0000-0000-000062020000}"/>
    <cellStyle name="40% - Cor2 40 3 2" xfId="16094" xr:uid="{00000000-0005-0000-0000-000062020000}"/>
    <cellStyle name="40% - Cor2 40 3 3" xfId="25520" xr:uid="{5B888639-E65A-4743-8B0C-0B881BC8482A}"/>
    <cellStyle name="40% - Cor2 40 3 4" xfId="39472" xr:uid="{8A84AE93-F33A-4E2F-A9CD-3B1E21E955EB}"/>
    <cellStyle name="40% - Cor2 40 4" xfId="11735" xr:uid="{00000000-0005-0000-0000-000062020000}"/>
    <cellStyle name="40% - Cor2 40 4 2" xfId="29251" xr:uid="{DD716053-A5F7-4584-9C30-A4B7FB9C1832}"/>
    <cellStyle name="40% - Cor2 40 4 3" xfId="43132" xr:uid="{19B26CDC-7CE9-4FF0-A2BC-F19985D461A7}"/>
    <cellStyle name="40% - Cor2 40 5" xfId="31853" xr:uid="{145F6A55-90DF-44EA-8C22-F82EDE34BB6E}"/>
    <cellStyle name="40% - Cor2 40 5 2" xfId="45720" xr:uid="{498CB938-0542-48FA-8CD6-FB23648974CD}"/>
    <cellStyle name="40% - Cor2 40 6" xfId="21201" xr:uid="{9192F5F7-7059-47BC-A409-243063F30B57}"/>
    <cellStyle name="40% - Cor2 40 7" xfId="35235" xr:uid="{BAC7D57A-BA28-48A3-ADCC-208D2F66E4AD}"/>
    <cellStyle name="40% - Cor2 41" xfId="2707" xr:uid="{00000000-0005-0000-0000-000063020000}"/>
    <cellStyle name="40% - Cor2 41 2" xfId="4758" xr:uid="{00000000-0005-0000-0000-000063020000}"/>
    <cellStyle name="40% - Cor2 41 2 2" xfId="9158" xr:uid="{00000000-0005-0000-0000-000063020000}"/>
    <cellStyle name="40% - Cor2 41 2 2 2" xfId="17980" xr:uid="{00000000-0005-0000-0000-000063020000}"/>
    <cellStyle name="40% - Cor2 41 2 2 3" xfId="27358" xr:uid="{1CE3845C-C153-47DB-A9E3-71E90DB493CF}"/>
    <cellStyle name="40% - Cor2 41 2 2 4" xfId="41314" xr:uid="{7B779100-1147-4C7D-AAB0-797E8297FFE6}"/>
    <cellStyle name="40% - Cor2 41 2 3" xfId="13627" xr:uid="{00000000-0005-0000-0000-000063020000}"/>
    <cellStyle name="40% - Cor2 41 2 3 2" xfId="30440" xr:uid="{38C5121E-96AD-4479-B45F-6427093D5E49}"/>
    <cellStyle name="40% - Cor2 41 2 3 3" xfId="44314" xr:uid="{85A78D55-4705-4711-8E82-E5E110652422}"/>
    <cellStyle name="40% - Cor2 41 2 4" xfId="33032" xr:uid="{AF9482B4-3AB9-49F1-8EDD-8057CB125C1C}"/>
    <cellStyle name="40% - Cor2 41 2 4 2" xfId="46899" xr:uid="{85104C46-96F1-48C0-8900-592265CE3B1B}"/>
    <cellStyle name="40% - Cor2 41 2 5" xfId="23100" xr:uid="{09FDAC9B-50A4-401F-ADBD-5CE8160DF777}"/>
    <cellStyle name="40% - Cor2 41 2 6" xfId="37071" xr:uid="{B045A881-FEEA-43D4-8343-A5C0F2DD0BF3}"/>
    <cellStyle name="40% - Cor2 41 3" xfId="7269" xr:uid="{00000000-0005-0000-0000-000063020000}"/>
    <cellStyle name="40% - Cor2 41 3 2" xfId="16095" xr:uid="{00000000-0005-0000-0000-000063020000}"/>
    <cellStyle name="40% - Cor2 41 3 3" xfId="25521" xr:uid="{A172E7F7-790C-4C1A-8D81-0590743D63C3}"/>
    <cellStyle name="40% - Cor2 41 3 4" xfId="39473" xr:uid="{CD32E56E-0360-429C-B133-D2C699CA6BC8}"/>
    <cellStyle name="40% - Cor2 41 4" xfId="11736" xr:uid="{00000000-0005-0000-0000-000063020000}"/>
    <cellStyle name="40% - Cor2 41 4 2" xfId="29252" xr:uid="{D4165414-E068-490B-92F9-8B836CA2C8FA}"/>
    <cellStyle name="40% - Cor2 41 4 3" xfId="43133" xr:uid="{1D40398F-4659-4F43-A1F3-6E8032672332}"/>
    <cellStyle name="40% - Cor2 41 5" xfId="31854" xr:uid="{598D27C9-D415-43E0-B09D-BDD623B49745}"/>
    <cellStyle name="40% - Cor2 41 5 2" xfId="45721" xr:uid="{0FF74BF2-3021-4232-AF23-36328A1B3C4E}"/>
    <cellStyle name="40% - Cor2 41 6" xfId="21202" xr:uid="{6F589843-C4B9-4DC9-AEF2-C78CE5B4F132}"/>
    <cellStyle name="40% - Cor2 41 7" xfId="35236" xr:uid="{EB5F5A62-9853-4F8E-8F6C-45892185B614}"/>
    <cellStyle name="40% - Cor2 42" xfId="2708" xr:uid="{00000000-0005-0000-0000-000064020000}"/>
    <cellStyle name="40% - Cor2 42 2" xfId="4759" xr:uid="{00000000-0005-0000-0000-000064020000}"/>
    <cellStyle name="40% - Cor2 42 2 2" xfId="9159" xr:uid="{00000000-0005-0000-0000-000064020000}"/>
    <cellStyle name="40% - Cor2 42 2 2 2" xfId="17981" xr:uid="{00000000-0005-0000-0000-000064020000}"/>
    <cellStyle name="40% - Cor2 42 2 2 3" xfId="27359" xr:uid="{F8CE2CE3-6264-4992-94C2-A643442E29F3}"/>
    <cellStyle name="40% - Cor2 42 2 2 4" xfId="41315" xr:uid="{046604F9-17BF-4240-88BB-E9AD8B181B42}"/>
    <cellStyle name="40% - Cor2 42 2 3" xfId="13628" xr:uid="{00000000-0005-0000-0000-000064020000}"/>
    <cellStyle name="40% - Cor2 42 2 3 2" xfId="30441" xr:uid="{6F44E026-DD6D-482C-85CC-74C48A6D40EB}"/>
    <cellStyle name="40% - Cor2 42 2 3 3" xfId="44315" xr:uid="{4FE2147E-823B-45C1-8B02-C63C01CA44BF}"/>
    <cellStyle name="40% - Cor2 42 2 4" xfId="33033" xr:uid="{C19B0725-C955-4502-BD39-6D2B3F23963E}"/>
    <cellStyle name="40% - Cor2 42 2 4 2" xfId="46900" xr:uid="{481DD493-4DFE-4942-907A-118349666C97}"/>
    <cellStyle name="40% - Cor2 42 2 5" xfId="23101" xr:uid="{97388A59-FE4F-4FE1-A98A-51A4B237A069}"/>
    <cellStyle name="40% - Cor2 42 2 6" xfId="37072" xr:uid="{0B73783D-5481-4941-864E-C41C90ED5513}"/>
    <cellStyle name="40% - Cor2 42 3" xfId="7270" xr:uid="{00000000-0005-0000-0000-000064020000}"/>
    <cellStyle name="40% - Cor2 42 3 2" xfId="16096" xr:uid="{00000000-0005-0000-0000-000064020000}"/>
    <cellStyle name="40% - Cor2 42 3 3" xfId="25522" xr:uid="{37B4FE07-9A7A-407F-9BB9-43972832509C}"/>
    <cellStyle name="40% - Cor2 42 3 4" xfId="39474" xr:uid="{DDA10DDB-E07C-42C2-AAC9-A8D5AFE39987}"/>
    <cellStyle name="40% - Cor2 42 4" xfId="11737" xr:uid="{00000000-0005-0000-0000-000064020000}"/>
    <cellStyle name="40% - Cor2 42 4 2" xfId="29253" xr:uid="{6F9EF302-2819-4624-BCD6-1ACF7A2C68DE}"/>
    <cellStyle name="40% - Cor2 42 4 3" xfId="43134" xr:uid="{519D515D-B9CC-4BEC-A5C5-AAB780D9D6C1}"/>
    <cellStyle name="40% - Cor2 42 5" xfId="31855" xr:uid="{AECCFE67-2DDD-4EFD-BBEA-F382EFEABAF6}"/>
    <cellStyle name="40% - Cor2 42 5 2" xfId="45722" xr:uid="{1A2D62DB-45AC-4B81-8109-7F0B3C6F2893}"/>
    <cellStyle name="40% - Cor2 42 6" xfId="21203" xr:uid="{D0DF75A2-8983-405C-AB03-456CCE982F7D}"/>
    <cellStyle name="40% - Cor2 42 7" xfId="35237" xr:uid="{F1CFDEDC-D57C-4310-93C3-4E3ADE7A539B}"/>
    <cellStyle name="40% - Cor2 43" xfId="2709" xr:uid="{00000000-0005-0000-0000-000065020000}"/>
    <cellStyle name="40% - Cor2 43 2" xfId="4760" xr:uid="{00000000-0005-0000-0000-000065020000}"/>
    <cellStyle name="40% - Cor2 43 2 2" xfId="9160" xr:uid="{00000000-0005-0000-0000-000065020000}"/>
    <cellStyle name="40% - Cor2 43 2 2 2" xfId="17982" xr:uid="{00000000-0005-0000-0000-000065020000}"/>
    <cellStyle name="40% - Cor2 43 2 2 3" xfId="27360" xr:uid="{52E47E44-496B-47D0-9522-5D331E7081D6}"/>
    <cellStyle name="40% - Cor2 43 2 2 4" xfId="41316" xr:uid="{DA9F569C-B32F-488B-98C8-982050CB088A}"/>
    <cellStyle name="40% - Cor2 43 2 3" xfId="13629" xr:uid="{00000000-0005-0000-0000-000065020000}"/>
    <cellStyle name="40% - Cor2 43 2 3 2" xfId="30442" xr:uid="{77F56734-905B-449B-9831-D2D0A6184447}"/>
    <cellStyle name="40% - Cor2 43 2 3 3" xfId="44316" xr:uid="{363DEBAD-D14B-462D-AFD5-33DC1B018931}"/>
    <cellStyle name="40% - Cor2 43 2 4" xfId="33034" xr:uid="{DA005FC7-672C-4225-9C5E-5B1FBA55D080}"/>
    <cellStyle name="40% - Cor2 43 2 4 2" xfId="46901" xr:uid="{3893738B-90D0-4669-AE72-89A485B0FFB0}"/>
    <cellStyle name="40% - Cor2 43 2 5" xfId="23102" xr:uid="{A7BE3D0B-036E-41DE-828A-A88CFDE054B3}"/>
    <cellStyle name="40% - Cor2 43 2 6" xfId="37073" xr:uid="{11872A4F-8BD2-4B40-88E3-83EB6310B910}"/>
    <cellStyle name="40% - Cor2 43 3" xfId="7271" xr:uid="{00000000-0005-0000-0000-000065020000}"/>
    <cellStyle name="40% - Cor2 43 3 2" xfId="16097" xr:uid="{00000000-0005-0000-0000-000065020000}"/>
    <cellStyle name="40% - Cor2 43 3 3" xfId="25523" xr:uid="{B18C3DD7-E3F5-44A7-AD64-5D1E8C98957A}"/>
    <cellStyle name="40% - Cor2 43 3 4" xfId="39475" xr:uid="{801F9091-9964-45B2-8574-1FB92B421E52}"/>
    <cellStyle name="40% - Cor2 43 4" xfId="11738" xr:uid="{00000000-0005-0000-0000-000065020000}"/>
    <cellStyle name="40% - Cor2 43 4 2" xfId="29254" xr:uid="{21E614AE-9D2E-48AB-A050-2D679EFFB7D7}"/>
    <cellStyle name="40% - Cor2 43 4 3" xfId="43135" xr:uid="{670E4B60-B715-4D8C-AF51-19D75970FC9A}"/>
    <cellStyle name="40% - Cor2 43 5" xfId="31856" xr:uid="{A5AE474E-E7E9-46D9-9944-F2B24FF56093}"/>
    <cellStyle name="40% - Cor2 43 5 2" xfId="45723" xr:uid="{E6B3DE8B-EE3F-4FC0-A32C-393BCBE64486}"/>
    <cellStyle name="40% - Cor2 43 6" xfId="21204" xr:uid="{3E73332C-8BDD-42B9-86EC-9C2D05FD1903}"/>
    <cellStyle name="40% - Cor2 43 7" xfId="35238" xr:uid="{1F63FF51-E7AD-4748-A5C8-5CEF65058F17}"/>
    <cellStyle name="40% - Cor2 44" xfId="2710" xr:uid="{00000000-0005-0000-0000-000066020000}"/>
    <cellStyle name="40% - Cor2 44 2" xfId="4761" xr:uid="{00000000-0005-0000-0000-000066020000}"/>
    <cellStyle name="40% - Cor2 44 2 2" xfId="9161" xr:uid="{00000000-0005-0000-0000-000066020000}"/>
    <cellStyle name="40% - Cor2 44 2 2 2" xfId="17983" xr:uid="{00000000-0005-0000-0000-000066020000}"/>
    <cellStyle name="40% - Cor2 44 2 2 3" xfId="27361" xr:uid="{9E873013-DCB1-498D-8DF2-7526B30DB6F8}"/>
    <cellStyle name="40% - Cor2 44 2 2 4" xfId="41317" xr:uid="{D5316884-5463-43A2-B962-59C925FC1D75}"/>
    <cellStyle name="40% - Cor2 44 2 3" xfId="13630" xr:uid="{00000000-0005-0000-0000-000066020000}"/>
    <cellStyle name="40% - Cor2 44 2 3 2" xfId="30443" xr:uid="{00E09069-9400-4584-9F03-B12A611722EE}"/>
    <cellStyle name="40% - Cor2 44 2 3 3" xfId="44317" xr:uid="{D25F0785-444B-4368-B752-AC967CB5C589}"/>
    <cellStyle name="40% - Cor2 44 2 4" xfId="33035" xr:uid="{91415EBB-97BB-427D-AEE5-E6F080928609}"/>
    <cellStyle name="40% - Cor2 44 2 4 2" xfId="46902" xr:uid="{FFEC7FC6-5D45-418A-AACD-D9576BB4C9D6}"/>
    <cellStyle name="40% - Cor2 44 2 5" xfId="23103" xr:uid="{18F6978B-78B1-4494-8C1D-808AB2EEA419}"/>
    <cellStyle name="40% - Cor2 44 2 6" xfId="37074" xr:uid="{A47D5535-8763-4C1E-BC2A-9F8084592E34}"/>
    <cellStyle name="40% - Cor2 44 3" xfId="7272" xr:uid="{00000000-0005-0000-0000-000066020000}"/>
    <cellStyle name="40% - Cor2 44 3 2" xfId="16098" xr:uid="{00000000-0005-0000-0000-000066020000}"/>
    <cellStyle name="40% - Cor2 44 3 3" xfId="25524" xr:uid="{A62AFA45-6FB7-4DDC-A791-FB2F3A289771}"/>
    <cellStyle name="40% - Cor2 44 3 4" xfId="39476" xr:uid="{42538F4A-88CF-41EE-B795-C3037409C4AE}"/>
    <cellStyle name="40% - Cor2 44 4" xfId="11739" xr:uid="{00000000-0005-0000-0000-000066020000}"/>
    <cellStyle name="40% - Cor2 44 4 2" xfId="29255" xr:uid="{3C4CCD33-5082-48C3-9AEC-17CC7854C09E}"/>
    <cellStyle name="40% - Cor2 44 4 3" xfId="43136" xr:uid="{3349B888-4089-431F-A12B-F57BDF344FCD}"/>
    <cellStyle name="40% - Cor2 44 5" xfId="31857" xr:uid="{BBB2E000-059A-41E7-9B73-B3F0D1097558}"/>
    <cellStyle name="40% - Cor2 44 5 2" xfId="45724" xr:uid="{25F4DCE4-6D5F-47C2-84C5-2B67EA498C9A}"/>
    <cellStyle name="40% - Cor2 44 6" xfId="21205" xr:uid="{86B0AD95-38B9-447B-A39F-8DCECABF6395}"/>
    <cellStyle name="40% - Cor2 44 7" xfId="35239" xr:uid="{7E8CDA3D-5F10-430E-A765-2A5B82FAEE63}"/>
    <cellStyle name="40% - Cor2 45" xfId="2711" xr:uid="{00000000-0005-0000-0000-000067020000}"/>
    <cellStyle name="40% - Cor2 45 2" xfId="4762" xr:uid="{00000000-0005-0000-0000-000067020000}"/>
    <cellStyle name="40% - Cor2 45 2 2" xfId="9162" xr:uid="{00000000-0005-0000-0000-000067020000}"/>
    <cellStyle name="40% - Cor2 45 2 2 2" xfId="17984" xr:uid="{00000000-0005-0000-0000-000067020000}"/>
    <cellStyle name="40% - Cor2 45 2 2 3" xfId="27362" xr:uid="{BDC79485-1075-4F06-A76A-1FE71C012130}"/>
    <cellStyle name="40% - Cor2 45 2 2 4" xfId="41318" xr:uid="{C66B2186-70A8-48DF-B6E4-8B5DEC6BF4C0}"/>
    <cellStyle name="40% - Cor2 45 2 3" xfId="13631" xr:uid="{00000000-0005-0000-0000-000067020000}"/>
    <cellStyle name="40% - Cor2 45 2 3 2" xfId="30444" xr:uid="{052B9E56-6126-4FD1-B1A0-F993CAE513ED}"/>
    <cellStyle name="40% - Cor2 45 2 3 3" xfId="44318" xr:uid="{A2A7C556-C4E7-44C1-8BA8-F338EBE450A4}"/>
    <cellStyle name="40% - Cor2 45 2 4" xfId="33036" xr:uid="{EE25FBD9-0730-4E88-BE5C-66EF3D711F36}"/>
    <cellStyle name="40% - Cor2 45 2 4 2" xfId="46903" xr:uid="{DC9A891F-DE55-4CD8-BF27-0FA7B9977646}"/>
    <cellStyle name="40% - Cor2 45 2 5" xfId="23104" xr:uid="{A0EBF0A6-CBE5-4450-9ADB-4141D25F0E2D}"/>
    <cellStyle name="40% - Cor2 45 2 6" xfId="37075" xr:uid="{4C358AFD-C19B-4978-92F5-A695B98B9258}"/>
    <cellStyle name="40% - Cor2 45 3" xfId="7273" xr:uid="{00000000-0005-0000-0000-000067020000}"/>
    <cellStyle name="40% - Cor2 45 3 2" xfId="16099" xr:uid="{00000000-0005-0000-0000-000067020000}"/>
    <cellStyle name="40% - Cor2 45 3 3" xfId="25525" xr:uid="{49E2E1AA-DB14-467A-B53D-7808D7F653C7}"/>
    <cellStyle name="40% - Cor2 45 3 4" xfId="39477" xr:uid="{B17C0104-4675-4CFA-A5BE-FE79FA95D117}"/>
    <cellStyle name="40% - Cor2 45 4" xfId="11740" xr:uid="{00000000-0005-0000-0000-000067020000}"/>
    <cellStyle name="40% - Cor2 45 4 2" xfId="29256" xr:uid="{9EC98B94-AE03-4EF8-A8EA-DEE9CDB085ED}"/>
    <cellStyle name="40% - Cor2 45 4 3" xfId="43137" xr:uid="{57796CA5-C893-48BA-950D-10C613FC48E5}"/>
    <cellStyle name="40% - Cor2 45 5" xfId="31858" xr:uid="{3F0143AE-A8F7-466C-9D36-AA271A09A073}"/>
    <cellStyle name="40% - Cor2 45 5 2" xfId="45725" xr:uid="{8A1A830B-6E14-4A53-8A09-35B691F02FFE}"/>
    <cellStyle name="40% - Cor2 45 6" xfId="21206" xr:uid="{E9C938E9-E30C-4F5E-BA2E-53D0C6CAB3A1}"/>
    <cellStyle name="40% - Cor2 45 7" xfId="35240" xr:uid="{465EDB4E-1B73-4903-936E-5D2CA1EC4C4F}"/>
    <cellStyle name="40% - Cor2 46" xfId="2712" xr:uid="{00000000-0005-0000-0000-000068020000}"/>
    <cellStyle name="40% - Cor2 46 2" xfId="4763" xr:uid="{00000000-0005-0000-0000-000068020000}"/>
    <cellStyle name="40% - Cor2 46 2 2" xfId="9163" xr:uid="{00000000-0005-0000-0000-000068020000}"/>
    <cellStyle name="40% - Cor2 46 2 2 2" xfId="17985" xr:uid="{00000000-0005-0000-0000-000068020000}"/>
    <cellStyle name="40% - Cor2 46 2 2 3" xfId="27363" xr:uid="{6890B48F-A831-4882-81BE-A95954CA51F9}"/>
    <cellStyle name="40% - Cor2 46 2 2 4" xfId="41319" xr:uid="{415FE359-17EA-4318-99AA-11AB9DAF1E62}"/>
    <cellStyle name="40% - Cor2 46 2 3" xfId="13632" xr:uid="{00000000-0005-0000-0000-000068020000}"/>
    <cellStyle name="40% - Cor2 46 2 3 2" xfId="30445" xr:uid="{157112E7-DC95-4BC1-9031-DF1F7A0A468D}"/>
    <cellStyle name="40% - Cor2 46 2 3 3" xfId="44319" xr:uid="{65BB213C-B7C6-41B1-9FEF-DC7DD01378C0}"/>
    <cellStyle name="40% - Cor2 46 2 4" xfId="33037" xr:uid="{A95CDEB0-1E8F-47DB-ABD1-E9F4F5B62E19}"/>
    <cellStyle name="40% - Cor2 46 2 4 2" xfId="46904" xr:uid="{4673580C-06B6-42FA-B153-96CAD4139F35}"/>
    <cellStyle name="40% - Cor2 46 2 5" xfId="23105" xr:uid="{EC66F458-A3C2-4240-ABC3-0427A31D7216}"/>
    <cellStyle name="40% - Cor2 46 2 6" xfId="37076" xr:uid="{50097EF8-72C6-40B4-BC17-8504E01040A9}"/>
    <cellStyle name="40% - Cor2 46 3" xfId="7274" xr:uid="{00000000-0005-0000-0000-000068020000}"/>
    <cellStyle name="40% - Cor2 46 3 2" xfId="16100" xr:uid="{00000000-0005-0000-0000-000068020000}"/>
    <cellStyle name="40% - Cor2 46 3 3" xfId="25526" xr:uid="{C8B2DC6C-B006-417B-9F7C-CE899B677C87}"/>
    <cellStyle name="40% - Cor2 46 3 4" xfId="39478" xr:uid="{12A2742B-1598-423D-8FF9-6BD06DA772A4}"/>
    <cellStyle name="40% - Cor2 46 4" xfId="11741" xr:uid="{00000000-0005-0000-0000-000068020000}"/>
    <cellStyle name="40% - Cor2 46 4 2" xfId="29257" xr:uid="{0A8BF261-02C5-4883-B925-1EE4A2D46B78}"/>
    <cellStyle name="40% - Cor2 46 4 3" xfId="43138" xr:uid="{7935816D-EA8C-4BD9-94AC-7546EE24F74C}"/>
    <cellStyle name="40% - Cor2 46 5" xfId="31859" xr:uid="{A66887DD-B531-459B-9FAE-878B74BEA7BB}"/>
    <cellStyle name="40% - Cor2 46 5 2" xfId="45726" xr:uid="{EABE65A2-D596-4432-A18D-101007412041}"/>
    <cellStyle name="40% - Cor2 46 6" xfId="21207" xr:uid="{9B3DA1B8-D33F-49EE-89C4-C2C524B3CDC4}"/>
    <cellStyle name="40% - Cor2 46 7" xfId="35241" xr:uid="{B658EF9E-8E3C-4A2C-8DFA-2169E51999FD}"/>
    <cellStyle name="40% - Cor2 47" xfId="2713" xr:uid="{00000000-0005-0000-0000-000069020000}"/>
    <cellStyle name="40% - Cor2 47 2" xfId="4764" xr:uid="{00000000-0005-0000-0000-000069020000}"/>
    <cellStyle name="40% - Cor2 47 2 2" xfId="9164" xr:uid="{00000000-0005-0000-0000-000069020000}"/>
    <cellStyle name="40% - Cor2 47 2 2 2" xfId="17986" xr:uid="{00000000-0005-0000-0000-000069020000}"/>
    <cellStyle name="40% - Cor2 47 2 2 3" xfId="27364" xr:uid="{57170347-E911-40E3-AB66-1E077783AD90}"/>
    <cellStyle name="40% - Cor2 47 2 2 4" xfId="41320" xr:uid="{BA241E09-3D76-45E2-B56F-A7ED8D2E889C}"/>
    <cellStyle name="40% - Cor2 47 2 3" xfId="13633" xr:uid="{00000000-0005-0000-0000-000069020000}"/>
    <cellStyle name="40% - Cor2 47 2 3 2" xfId="30446" xr:uid="{A2925211-A3BD-455B-A748-746E6AB71A39}"/>
    <cellStyle name="40% - Cor2 47 2 3 3" xfId="44320" xr:uid="{1F5BCC6A-7A37-4E2C-80B2-712144D4254A}"/>
    <cellStyle name="40% - Cor2 47 2 4" xfId="33038" xr:uid="{223B80DB-8B64-486D-A64B-993C6476D1C5}"/>
    <cellStyle name="40% - Cor2 47 2 4 2" xfId="46905" xr:uid="{4FF9F8C7-8A43-4A1D-BBDF-CDA22C96B3F4}"/>
    <cellStyle name="40% - Cor2 47 2 5" xfId="23106" xr:uid="{028A4EB9-9EA2-4AA2-B417-D3FE01E6061C}"/>
    <cellStyle name="40% - Cor2 47 2 6" xfId="37077" xr:uid="{2240035F-1C7B-4DA1-8190-1A6F37CA43E1}"/>
    <cellStyle name="40% - Cor2 47 3" xfId="7275" xr:uid="{00000000-0005-0000-0000-000069020000}"/>
    <cellStyle name="40% - Cor2 47 3 2" xfId="16101" xr:uid="{00000000-0005-0000-0000-000069020000}"/>
    <cellStyle name="40% - Cor2 47 3 3" xfId="25527" xr:uid="{252919DB-8642-4B90-9163-C4CD76C058EE}"/>
    <cellStyle name="40% - Cor2 47 3 4" xfId="39479" xr:uid="{66D16411-FD42-42C0-AAFB-A2532CF205D4}"/>
    <cellStyle name="40% - Cor2 47 4" xfId="11742" xr:uid="{00000000-0005-0000-0000-000069020000}"/>
    <cellStyle name="40% - Cor2 47 4 2" xfId="29258" xr:uid="{05E99178-67BC-4D95-B3F6-7ED23C73C0FD}"/>
    <cellStyle name="40% - Cor2 47 4 3" xfId="43139" xr:uid="{134FCFB4-4D55-49CA-B3E9-3027FDA0BD8B}"/>
    <cellStyle name="40% - Cor2 47 5" xfId="31860" xr:uid="{247BC862-918C-4B53-BF39-51ECEC4A9F53}"/>
    <cellStyle name="40% - Cor2 47 5 2" xfId="45727" xr:uid="{043D5ABE-3EAF-4B91-8872-130DE4A97BC4}"/>
    <cellStyle name="40% - Cor2 47 6" xfId="21208" xr:uid="{50BFD5DB-2AD4-4FF5-9FF5-68E4FFADAA35}"/>
    <cellStyle name="40% - Cor2 47 7" xfId="35242" xr:uid="{46A96E73-3549-41AB-9A24-528CD4C2F3CA}"/>
    <cellStyle name="40% - Cor2 48" xfId="2714" xr:uid="{00000000-0005-0000-0000-00006A020000}"/>
    <cellStyle name="40% - Cor2 48 2" xfId="4765" xr:uid="{00000000-0005-0000-0000-00006A020000}"/>
    <cellStyle name="40% - Cor2 48 2 2" xfId="9165" xr:uid="{00000000-0005-0000-0000-00006A020000}"/>
    <cellStyle name="40% - Cor2 48 2 2 2" xfId="17987" xr:uid="{00000000-0005-0000-0000-00006A020000}"/>
    <cellStyle name="40% - Cor2 48 2 2 3" xfId="27365" xr:uid="{34A06734-6D8E-4849-BEA5-B75E95FFC92A}"/>
    <cellStyle name="40% - Cor2 48 2 2 4" xfId="41321" xr:uid="{811739BC-F19D-4CA4-BEA0-CF28BDF375CD}"/>
    <cellStyle name="40% - Cor2 48 2 3" xfId="13634" xr:uid="{00000000-0005-0000-0000-00006A020000}"/>
    <cellStyle name="40% - Cor2 48 2 3 2" xfId="30447" xr:uid="{20330A93-E19C-4FD5-8CC0-D88F751D9AD4}"/>
    <cellStyle name="40% - Cor2 48 2 3 3" xfId="44321" xr:uid="{01DB075D-3B31-41D8-8EDF-4DE730937054}"/>
    <cellStyle name="40% - Cor2 48 2 4" xfId="33039" xr:uid="{63A7E64F-34FA-4614-B485-2B37587C5078}"/>
    <cellStyle name="40% - Cor2 48 2 4 2" xfId="46906" xr:uid="{61E1009D-F164-4AF2-831F-51F05B0C7D6F}"/>
    <cellStyle name="40% - Cor2 48 2 5" xfId="23107" xr:uid="{98FC0660-D7BB-4DEE-A27F-17897DDA1F84}"/>
    <cellStyle name="40% - Cor2 48 2 6" xfId="37078" xr:uid="{EA90BA9B-ED85-402B-8D1D-6F40BB9E258B}"/>
    <cellStyle name="40% - Cor2 48 3" xfId="7276" xr:uid="{00000000-0005-0000-0000-00006A020000}"/>
    <cellStyle name="40% - Cor2 48 3 2" xfId="16102" xr:uid="{00000000-0005-0000-0000-00006A020000}"/>
    <cellStyle name="40% - Cor2 48 3 3" xfId="25528" xr:uid="{89756D47-476A-43BC-97FB-A6DA0D18D43B}"/>
    <cellStyle name="40% - Cor2 48 3 4" xfId="39480" xr:uid="{682B57E0-9A61-4067-8D4A-0B5030913407}"/>
    <cellStyle name="40% - Cor2 48 4" xfId="11743" xr:uid="{00000000-0005-0000-0000-00006A020000}"/>
    <cellStyle name="40% - Cor2 48 4 2" xfId="29259" xr:uid="{B14DE6E1-F612-45A1-8A1F-3788F396CCDF}"/>
    <cellStyle name="40% - Cor2 48 4 3" xfId="43140" xr:uid="{D0664200-4E8F-474C-AE8E-CEA478527CDF}"/>
    <cellStyle name="40% - Cor2 48 5" xfId="31861" xr:uid="{F86B53F4-B131-4236-AC05-C9E3A1F1F5DC}"/>
    <cellStyle name="40% - Cor2 48 5 2" xfId="45728" xr:uid="{3399391B-7F69-47FD-B77A-F5A3376D9580}"/>
    <cellStyle name="40% - Cor2 48 6" xfId="21209" xr:uid="{917B58BF-2A6A-42A4-883F-344AF34EC44D}"/>
    <cellStyle name="40% - Cor2 48 7" xfId="35243" xr:uid="{0924111C-6275-4631-A7A5-E5B8DEBA4C76}"/>
    <cellStyle name="40% - Cor2 49" xfId="2715" xr:uid="{00000000-0005-0000-0000-00006B020000}"/>
    <cellStyle name="40% - Cor2 49 2" xfId="4766" xr:uid="{00000000-0005-0000-0000-00006B020000}"/>
    <cellStyle name="40% - Cor2 49 2 2" xfId="9166" xr:uid="{00000000-0005-0000-0000-00006B020000}"/>
    <cellStyle name="40% - Cor2 49 2 2 2" xfId="17988" xr:uid="{00000000-0005-0000-0000-00006B020000}"/>
    <cellStyle name="40% - Cor2 49 2 2 3" xfId="27366" xr:uid="{AD12FEF3-1890-431B-B817-6E455EF320B7}"/>
    <cellStyle name="40% - Cor2 49 2 2 4" xfId="41322" xr:uid="{0EC066A1-DAA6-4837-B5C5-67539347D4A7}"/>
    <cellStyle name="40% - Cor2 49 2 3" xfId="13635" xr:uid="{00000000-0005-0000-0000-00006B020000}"/>
    <cellStyle name="40% - Cor2 49 2 3 2" xfId="30448" xr:uid="{70CF30FC-7E3D-42B3-A70E-6E3C868AE5FD}"/>
    <cellStyle name="40% - Cor2 49 2 3 3" xfId="44322" xr:uid="{BCBDC475-6AA6-44A6-9B2E-A5587A5A734E}"/>
    <cellStyle name="40% - Cor2 49 2 4" xfId="33040" xr:uid="{080D748F-4A0E-4530-822A-AC6CCA6EFF33}"/>
    <cellStyle name="40% - Cor2 49 2 4 2" xfId="46907" xr:uid="{DF46F91C-C6C8-44B2-9EE7-3F0F546D7621}"/>
    <cellStyle name="40% - Cor2 49 2 5" xfId="23108" xr:uid="{C7AC687D-4456-45EC-9D43-BCC41DC8A4E9}"/>
    <cellStyle name="40% - Cor2 49 2 6" xfId="37079" xr:uid="{E2CE6D8A-34A2-4FE6-91C6-E989D4CAD614}"/>
    <cellStyle name="40% - Cor2 49 3" xfId="7277" xr:uid="{00000000-0005-0000-0000-00006B020000}"/>
    <cellStyle name="40% - Cor2 49 3 2" xfId="16103" xr:uid="{00000000-0005-0000-0000-00006B020000}"/>
    <cellStyle name="40% - Cor2 49 3 3" xfId="25529" xr:uid="{D5DC59AA-6100-4266-9096-500DA9A9F367}"/>
    <cellStyle name="40% - Cor2 49 3 4" xfId="39481" xr:uid="{306413CF-E9DC-44F7-A2CB-892328D19ECB}"/>
    <cellStyle name="40% - Cor2 49 4" xfId="11744" xr:uid="{00000000-0005-0000-0000-00006B020000}"/>
    <cellStyle name="40% - Cor2 49 4 2" xfId="29260" xr:uid="{13B0B334-CF80-41D6-8028-41A964EF281E}"/>
    <cellStyle name="40% - Cor2 49 4 3" xfId="43141" xr:uid="{6F8010B6-7D66-4C91-976D-7D57B522A2BC}"/>
    <cellStyle name="40% - Cor2 49 5" xfId="31862" xr:uid="{4C5FF094-6BC7-4769-B3D7-94AC2D3AE08D}"/>
    <cellStyle name="40% - Cor2 49 5 2" xfId="45729" xr:uid="{656A6F5B-48DB-4EDA-922B-AED1F303CCFD}"/>
    <cellStyle name="40% - Cor2 49 6" xfId="21210" xr:uid="{56347390-8C61-412C-8FB3-1CB7C8DEB0B5}"/>
    <cellStyle name="40% - Cor2 49 7" xfId="35244" xr:uid="{5FA5EE86-78DA-4AA6-BD44-C1665CA98B84}"/>
    <cellStyle name="40% - Cor2 5" xfId="2030" xr:uid="{00000000-0005-0000-0000-000056020000}"/>
    <cellStyle name="40% - Cor2 5 2" xfId="2717" xr:uid="{00000000-0005-0000-0000-00006D020000}"/>
    <cellStyle name="40% - Cor2 5 2 2" xfId="4768" xr:uid="{00000000-0005-0000-0000-00006D020000}"/>
    <cellStyle name="40% - Cor2 5 2 2 2" xfId="9168" xr:uid="{00000000-0005-0000-0000-00006D020000}"/>
    <cellStyle name="40% - Cor2 5 2 2 2 2" xfId="17990" xr:uid="{00000000-0005-0000-0000-00006D020000}"/>
    <cellStyle name="40% - Cor2 5 2 2 2 3" xfId="27368" xr:uid="{1D8EEA0E-CEA9-4288-A1D6-E3BF6960CB72}"/>
    <cellStyle name="40% - Cor2 5 2 2 2 4" xfId="41324" xr:uid="{284A1E05-7CA8-43A4-8FBE-674F5157AE25}"/>
    <cellStyle name="40% - Cor2 5 2 2 3" xfId="13637" xr:uid="{00000000-0005-0000-0000-00006D020000}"/>
    <cellStyle name="40% - Cor2 5 2 2 3 2" xfId="30450" xr:uid="{6C9DBAC4-3832-4766-9191-724E33DAFCE9}"/>
    <cellStyle name="40% - Cor2 5 2 2 3 3" xfId="44324" xr:uid="{6DCD52CD-80FD-4E39-B6A6-93B3C834766A}"/>
    <cellStyle name="40% - Cor2 5 2 2 4" xfId="33042" xr:uid="{DEF8BAEB-AB70-4DAF-AEF5-B0F6EEF38918}"/>
    <cellStyle name="40% - Cor2 5 2 2 4 2" xfId="46909" xr:uid="{12275DE3-18FC-4C3F-B87C-B8A4F5F70738}"/>
    <cellStyle name="40% - Cor2 5 2 2 5" xfId="23110" xr:uid="{2CDAB27E-6FFA-47DC-B72A-5941CC473647}"/>
    <cellStyle name="40% - Cor2 5 2 2 6" xfId="37081" xr:uid="{C523750F-3190-49B3-8C20-0C7368417186}"/>
    <cellStyle name="40% - Cor2 5 2 3" xfId="7279" xr:uid="{00000000-0005-0000-0000-00006D020000}"/>
    <cellStyle name="40% - Cor2 5 2 3 2" xfId="16105" xr:uid="{00000000-0005-0000-0000-00006D020000}"/>
    <cellStyle name="40% - Cor2 5 2 3 3" xfId="25531" xr:uid="{569018D1-2269-49EB-A24F-371E9098808F}"/>
    <cellStyle name="40% - Cor2 5 2 3 4" xfId="39483" xr:uid="{971709F7-A375-4EE1-9FC4-9FAF0DAE6ADB}"/>
    <cellStyle name="40% - Cor2 5 2 4" xfId="11746" xr:uid="{00000000-0005-0000-0000-00006D020000}"/>
    <cellStyle name="40% - Cor2 5 2 4 2" xfId="29262" xr:uid="{DC123CB4-94CA-4E89-B1EA-0A581794833D}"/>
    <cellStyle name="40% - Cor2 5 2 4 3" xfId="43143" xr:uid="{01CEFDDB-7755-4889-B313-255AB52319C7}"/>
    <cellStyle name="40% - Cor2 5 2 5" xfId="31864" xr:uid="{B19C7B7C-315B-4B8D-ACB3-9D8FF649106A}"/>
    <cellStyle name="40% - Cor2 5 2 5 2" xfId="45731" xr:uid="{95A0DF17-806F-4881-9CB2-755E1095D24F}"/>
    <cellStyle name="40% - Cor2 5 2 6" xfId="21212" xr:uid="{6759CE91-8B43-4270-9076-AFB03686C5DC}"/>
    <cellStyle name="40% - Cor2 5 2 7" xfId="35246" xr:uid="{FB59F95E-7B60-454E-96EB-3AF37863D82A}"/>
    <cellStyle name="40% - Cor2 5 3" xfId="2716" xr:uid="{00000000-0005-0000-0000-00006C020000}"/>
    <cellStyle name="40% - Cor2 5 3 2" xfId="4767" xr:uid="{00000000-0005-0000-0000-00006C020000}"/>
    <cellStyle name="40% - Cor2 5 3 2 2" xfId="9167" xr:uid="{00000000-0005-0000-0000-00006C020000}"/>
    <cellStyle name="40% - Cor2 5 3 2 2 2" xfId="17989" xr:uid="{00000000-0005-0000-0000-00006C020000}"/>
    <cellStyle name="40% - Cor2 5 3 2 2 3" xfId="27367" xr:uid="{70AEB182-4A32-46C1-88A7-0862FF2A38C6}"/>
    <cellStyle name="40% - Cor2 5 3 2 2 4" xfId="41323" xr:uid="{C1BA7527-0895-4F9A-A0AA-A3E7BBB79F32}"/>
    <cellStyle name="40% - Cor2 5 3 2 3" xfId="13636" xr:uid="{00000000-0005-0000-0000-00006C020000}"/>
    <cellStyle name="40% - Cor2 5 3 2 4" xfId="23109" xr:uid="{B568B9EE-E5D8-4AF2-86D7-BB23F5CFFFFC}"/>
    <cellStyle name="40% - Cor2 5 3 2 5" xfId="37080" xr:uid="{74B69B2F-AEDC-4855-9809-0889A93E072C}"/>
    <cellStyle name="40% - Cor2 5 3 3" xfId="7278" xr:uid="{00000000-0005-0000-0000-00006C020000}"/>
    <cellStyle name="40% - Cor2 5 3 3 2" xfId="16104" xr:uid="{00000000-0005-0000-0000-00006C020000}"/>
    <cellStyle name="40% - Cor2 5 3 3 3" xfId="25530" xr:uid="{F514E0D5-8843-4D2D-A2B0-AF0FF68E48BA}"/>
    <cellStyle name="40% - Cor2 5 3 3 4" xfId="39482" xr:uid="{BC21807B-8CB8-4FF7-810B-C2DEE5265C17}"/>
    <cellStyle name="40% - Cor2 5 3 4" xfId="11745" xr:uid="{00000000-0005-0000-0000-00006C020000}"/>
    <cellStyle name="40% - Cor2 5 3 4 2" xfId="29261" xr:uid="{58C79AB9-AC3D-4039-8454-AB078F9E1261}"/>
    <cellStyle name="40% - Cor2 5 3 4 3" xfId="43142" xr:uid="{C0543AC2-1B1E-4D8A-9753-7910E7578031}"/>
    <cellStyle name="40% - Cor2 5 3 5" xfId="31863" xr:uid="{C726B35C-0261-498E-A5E1-F6F958A1793C}"/>
    <cellStyle name="40% - Cor2 5 3 5 2" xfId="45730" xr:uid="{62826FC2-12CE-4A78-A493-5F27FC5367A1}"/>
    <cellStyle name="40% - Cor2 5 3 6" xfId="21211" xr:uid="{94D84851-D475-4A16-A4B9-B9343D1BA807}"/>
    <cellStyle name="40% - Cor2 5 3 7" xfId="35245" xr:uid="{475BC0C2-08D8-45F5-BBDB-551CEFFA3653}"/>
    <cellStyle name="40% - Cor2 5 4" xfId="4128" xr:uid="{00000000-0005-0000-0000-000056020000}"/>
    <cellStyle name="40% - Cor2 5 4 2" xfId="8528" xr:uid="{00000000-0005-0000-0000-000056020000}"/>
    <cellStyle name="40% - Cor2 5 4 2 2" xfId="17350" xr:uid="{00000000-0005-0000-0000-000056020000}"/>
    <cellStyle name="40% - Cor2 5 4 2 3" xfId="26728" xr:uid="{3D70B1B6-6E64-4683-BD8D-41019DBAEEB5}"/>
    <cellStyle name="40% - Cor2 5 4 2 4" xfId="40684" xr:uid="{94A7AA2D-F696-44E3-B7FA-8E33B0BB7A0A}"/>
    <cellStyle name="40% - Cor2 5 4 3" xfId="12997" xr:uid="{00000000-0005-0000-0000-000056020000}"/>
    <cellStyle name="40% - Cor2 5 4 3 2" xfId="30449" xr:uid="{2C3718F7-7D1B-47A5-94B7-9FB8C3FA160F}"/>
    <cellStyle name="40% - Cor2 5 4 3 3" xfId="44323" xr:uid="{F74D915B-8630-45A9-9818-F5DA7E02C860}"/>
    <cellStyle name="40% - Cor2 5 4 4" xfId="33041" xr:uid="{8A3C67BF-738E-48EC-8B6C-14E1036B7887}"/>
    <cellStyle name="40% - Cor2 5 4 4 2" xfId="46908" xr:uid="{236996B1-A37C-43F8-AFA3-3CF5E2A31855}"/>
    <cellStyle name="40% - Cor2 5 4 5" xfId="22470" xr:uid="{28C43B78-999D-4CF2-8CB2-246C92C9A1AB}"/>
    <cellStyle name="40% - Cor2 5 4 6" xfId="36441" xr:uid="{F955D805-CF01-4A61-B916-EEA2A0EE59B8}"/>
    <cellStyle name="40% - Cor2 5 5" xfId="6644" xr:uid="{00000000-0005-0000-0000-000056020000}"/>
    <cellStyle name="40% - Cor2 5 5 2" xfId="15472" xr:uid="{00000000-0005-0000-0000-000056020000}"/>
    <cellStyle name="40% - Cor2 5 5 3" xfId="24896" xr:uid="{267A4DF3-A11D-4E15-AB95-3FC24D60D9C6}"/>
    <cellStyle name="40% - Cor2 5 5 4" xfId="38850" xr:uid="{C20B673E-478A-478C-8F50-38F5DE055EEF}"/>
    <cellStyle name="40% - Cor2 5 6" xfId="11104" xr:uid="{00000000-0005-0000-0000-000056020000}"/>
    <cellStyle name="40% - Cor2 5 6 2" xfId="28604" xr:uid="{85A627BD-F7C9-4D69-A3E7-7165AD2EF799}"/>
    <cellStyle name="40% - Cor2 5 6 3" xfId="42511" xr:uid="{131D16CB-B514-4B5E-A26B-320520659FD4}"/>
    <cellStyle name="40% - Cor2 5 7" xfId="31232" xr:uid="{B68B1748-BFCE-49B3-8AED-CDEE79F6EEC7}"/>
    <cellStyle name="40% - Cor2 5 7 2" xfId="45099" xr:uid="{90351F28-809A-4CA5-A99D-C4BA8447CDD4}"/>
    <cellStyle name="40% - Cor2 5 8" xfId="20551" xr:uid="{923527F6-1195-422E-A2B6-53F9AB2CD7BB}"/>
    <cellStyle name="40% - Cor2 5 9" xfId="34613" xr:uid="{D40B3CD6-6E44-4E84-BA19-201AF08F30FC}"/>
    <cellStyle name="40% - Cor2 50" xfId="2718" xr:uid="{00000000-0005-0000-0000-00006E020000}"/>
    <cellStyle name="40% - Cor2 50 2" xfId="4769" xr:uid="{00000000-0005-0000-0000-00006E020000}"/>
    <cellStyle name="40% - Cor2 50 2 2" xfId="9169" xr:uid="{00000000-0005-0000-0000-00006E020000}"/>
    <cellStyle name="40% - Cor2 50 2 2 2" xfId="17991" xr:uid="{00000000-0005-0000-0000-00006E020000}"/>
    <cellStyle name="40% - Cor2 50 2 2 3" xfId="27369" xr:uid="{9D551546-3596-4C5E-86EC-EA738725C873}"/>
    <cellStyle name="40% - Cor2 50 2 2 4" xfId="41325" xr:uid="{2A1681D5-90F7-4283-8CF5-5C22C4BA2349}"/>
    <cellStyle name="40% - Cor2 50 2 3" xfId="13638" xr:uid="{00000000-0005-0000-0000-00006E020000}"/>
    <cellStyle name="40% - Cor2 50 2 3 2" xfId="30451" xr:uid="{1204BC91-A2DD-4236-97C3-E000350B02E6}"/>
    <cellStyle name="40% - Cor2 50 2 3 3" xfId="44325" xr:uid="{948FB2B0-C82D-49AC-ADD4-EF91ED876315}"/>
    <cellStyle name="40% - Cor2 50 2 4" xfId="33043" xr:uid="{82EB5116-F83D-4F47-B499-A0E5D4BE9FDB}"/>
    <cellStyle name="40% - Cor2 50 2 4 2" xfId="46910" xr:uid="{AF8A9B22-BCD3-4E07-9080-F57DFBB929D2}"/>
    <cellStyle name="40% - Cor2 50 2 5" xfId="23111" xr:uid="{A390580A-9043-475A-946D-1E0E0E9A8C24}"/>
    <cellStyle name="40% - Cor2 50 2 6" xfId="37082" xr:uid="{7055DF76-9DB5-4891-9F86-72694435A3F3}"/>
    <cellStyle name="40% - Cor2 50 3" xfId="7280" xr:uid="{00000000-0005-0000-0000-00006E020000}"/>
    <cellStyle name="40% - Cor2 50 3 2" xfId="16106" xr:uid="{00000000-0005-0000-0000-00006E020000}"/>
    <cellStyle name="40% - Cor2 50 3 3" xfId="25532" xr:uid="{DC4C637A-62C9-49AD-8D1F-E26116DACFB5}"/>
    <cellStyle name="40% - Cor2 50 3 4" xfId="39484" xr:uid="{8B0ABFF6-C28F-4296-BC08-D8438EC567A3}"/>
    <cellStyle name="40% - Cor2 50 4" xfId="11747" xr:uid="{00000000-0005-0000-0000-00006E020000}"/>
    <cellStyle name="40% - Cor2 50 4 2" xfId="29263" xr:uid="{6B3DC055-5BA3-49FA-A516-01E9B8B4F914}"/>
    <cellStyle name="40% - Cor2 50 4 3" xfId="43144" xr:uid="{BFE8DE1F-6B46-41BD-AA68-111870B5259C}"/>
    <cellStyle name="40% - Cor2 50 5" xfId="31865" xr:uid="{B64A31BE-03A1-431B-A9AB-C79117845469}"/>
    <cellStyle name="40% - Cor2 50 5 2" xfId="45732" xr:uid="{4FC192FC-6007-4C29-B689-12839D199D12}"/>
    <cellStyle name="40% - Cor2 50 6" xfId="21213" xr:uid="{2B441E8A-5BED-47D8-AA85-2EBA4DD85783}"/>
    <cellStyle name="40% - Cor2 50 7" xfId="35247" xr:uid="{65CB1F26-875A-481C-BE36-3C250E4A8DEA}"/>
    <cellStyle name="40% - Cor2 51" xfId="2719" xr:uid="{00000000-0005-0000-0000-00006F020000}"/>
    <cellStyle name="40% - Cor2 51 2" xfId="4770" xr:uid="{00000000-0005-0000-0000-00006F020000}"/>
    <cellStyle name="40% - Cor2 51 2 2" xfId="9170" xr:uid="{00000000-0005-0000-0000-00006F020000}"/>
    <cellStyle name="40% - Cor2 51 2 2 2" xfId="17992" xr:uid="{00000000-0005-0000-0000-00006F020000}"/>
    <cellStyle name="40% - Cor2 51 2 2 3" xfId="27370" xr:uid="{97B3F5B0-5346-4AF9-8096-B136337CAB4C}"/>
    <cellStyle name="40% - Cor2 51 2 2 4" xfId="41326" xr:uid="{775C021D-893B-4459-9C54-C98C385DA3F5}"/>
    <cellStyle name="40% - Cor2 51 2 3" xfId="13639" xr:uid="{00000000-0005-0000-0000-00006F020000}"/>
    <cellStyle name="40% - Cor2 51 2 3 2" xfId="30452" xr:uid="{E47A90D9-7789-4CD3-8AF8-87DD4545372F}"/>
    <cellStyle name="40% - Cor2 51 2 3 3" xfId="44326" xr:uid="{1F0092EB-BF69-4A5B-8B03-5E5DED7D4103}"/>
    <cellStyle name="40% - Cor2 51 2 4" xfId="33044" xr:uid="{75A08CE0-1B7A-42ED-B58B-1EB673847EC6}"/>
    <cellStyle name="40% - Cor2 51 2 4 2" xfId="46911" xr:uid="{2ABDADF9-EABF-4FD6-A8BD-6F459397B3F6}"/>
    <cellStyle name="40% - Cor2 51 2 5" xfId="23112" xr:uid="{37837500-67DD-4B56-B414-D2B2C2592336}"/>
    <cellStyle name="40% - Cor2 51 2 6" xfId="37083" xr:uid="{166D0C9C-DAC0-4DDE-8FD7-C782E5172AA0}"/>
    <cellStyle name="40% - Cor2 51 3" xfId="7281" xr:uid="{00000000-0005-0000-0000-00006F020000}"/>
    <cellStyle name="40% - Cor2 51 3 2" xfId="16107" xr:uid="{00000000-0005-0000-0000-00006F020000}"/>
    <cellStyle name="40% - Cor2 51 3 3" xfId="25533" xr:uid="{F910C223-F925-4F3B-B2BD-06F288E30B75}"/>
    <cellStyle name="40% - Cor2 51 3 4" xfId="39485" xr:uid="{B1BB9F9C-8614-4D37-807B-FC1E79EF1FD4}"/>
    <cellStyle name="40% - Cor2 51 4" xfId="11748" xr:uid="{00000000-0005-0000-0000-00006F020000}"/>
    <cellStyle name="40% - Cor2 51 4 2" xfId="29264" xr:uid="{96880474-2214-47D2-A6C5-D5CC25843A6B}"/>
    <cellStyle name="40% - Cor2 51 4 3" xfId="43145" xr:uid="{22C2C57D-60ED-463A-A654-00FE58E97666}"/>
    <cellStyle name="40% - Cor2 51 5" xfId="31866" xr:uid="{C6114C69-2EEC-4B1C-9611-3D6889C69A02}"/>
    <cellStyle name="40% - Cor2 51 5 2" xfId="45733" xr:uid="{86848178-6C3B-4CDB-A87F-991C1290CFB1}"/>
    <cellStyle name="40% - Cor2 51 6" xfId="21214" xr:uid="{7287B02D-FBD6-426F-A979-7FA45564CAE4}"/>
    <cellStyle name="40% - Cor2 51 7" xfId="35248" xr:uid="{1F8D02C9-972E-463B-9C32-BD5E4AFAECCF}"/>
    <cellStyle name="40% - Cor2 52" xfId="2720" xr:uid="{00000000-0005-0000-0000-000070020000}"/>
    <cellStyle name="40% - Cor2 52 2" xfId="4771" xr:uid="{00000000-0005-0000-0000-000070020000}"/>
    <cellStyle name="40% - Cor2 52 2 2" xfId="9171" xr:uid="{00000000-0005-0000-0000-000070020000}"/>
    <cellStyle name="40% - Cor2 52 2 2 2" xfId="17993" xr:uid="{00000000-0005-0000-0000-000070020000}"/>
    <cellStyle name="40% - Cor2 52 2 2 3" xfId="27371" xr:uid="{6863F1FF-937B-45C5-BAD0-042FF727A697}"/>
    <cellStyle name="40% - Cor2 52 2 2 4" xfId="41327" xr:uid="{E3C818FF-A569-4AA3-83ED-EE709A502EF2}"/>
    <cellStyle name="40% - Cor2 52 2 3" xfId="13640" xr:uid="{00000000-0005-0000-0000-000070020000}"/>
    <cellStyle name="40% - Cor2 52 2 3 2" xfId="30453" xr:uid="{BE5CC3A1-6195-4CD4-8E6E-84F9B81B9AD7}"/>
    <cellStyle name="40% - Cor2 52 2 3 3" xfId="44327" xr:uid="{6752F0F9-96AF-4C19-A2C8-47DB5CAAE80F}"/>
    <cellStyle name="40% - Cor2 52 2 4" xfId="33045" xr:uid="{E6E12F5B-A2FE-4CDB-9646-37DD60E83D60}"/>
    <cellStyle name="40% - Cor2 52 2 4 2" xfId="46912" xr:uid="{8039CF90-CBED-4F51-8C76-9E4CDB9DA9D9}"/>
    <cellStyle name="40% - Cor2 52 2 5" xfId="23113" xr:uid="{683A4897-1A55-4B3A-A364-307731C80B16}"/>
    <cellStyle name="40% - Cor2 52 2 6" xfId="37084" xr:uid="{DE9FCB00-A1B4-43E0-8C06-47A5EDAE89FF}"/>
    <cellStyle name="40% - Cor2 52 3" xfId="7282" xr:uid="{00000000-0005-0000-0000-000070020000}"/>
    <cellStyle name="40% - Cor2 52 3 2" xfId="16108" xr:uid="{00000000-0005-0000-0000-000070020000}"/>
    <cellStyle name="40% - Cor2 52 3 3" xfId="25534" xr:uid="{6217FF56-6AEC-4F81-8D61-59B7C0A9BE02}"/>
    <cellStyle name="40% - Cor2 52 3 4" xfId="39486" xr:uid="{7EF24048-B36E-4CC6-B022-DDC9804B7737}"/>
    <cellStyle name="40% - Cor2 52 4" xfId="11749" xr:uid="{00000000-0005-0000-0000-000070020000}"/>
    <cellStyle name="40% - Cor2 52 4 2" xfId="29265" xr:uid="{6F197E1D-FE58-4777-8F2A-97DD8A21E8CC}"/>
    <cellStyle name="40% - Cor2 52 4 3" xfId="43146" xr:uid="{9503C087-C677-4A0A-802C-5BD32B171897}"/>
    <cellStyle name="40% - Cor2 52 5" xfId="31867" xr:uid="{0510BAE1-31A7-476A-B989-334331D4C0D7}"/>
    <cellStyle name="40% - Cor2 52 5 2" xfId="45734" xr:uid="{EC34FFDB-CC3D-4467-9AF2-987A1F7B70F1}"/>
    <cellStyle name="40% - Cor2 52 6" xfId="21215" xr:uid="{D73048F5-9EA2-428A-ACBA-202D539F192A}"/>
    <cellStyle name="40% - Cor2 52 7" xfId="35249" xr:uid="{DFF2DA22-FBB7-461F-9B76-A3DBDC231934}"/>
    <cellStyle name="40% - Cor2 53" xfId="2721" xr:uid="{00000000-0005-0000-0000-000071020000}"/>
    <cellStyle name="40% - Cor2 53 2" xfId="4772" xr:uid="{00000000-0005-0000-0000-000071020000}"/>
    <cellStyle name="40% - Cor2 53 2 2" xfId="9172" xr:uid="{00000000-0005-0000-0000-000071020000}"/>
    <cellStyle name="40% - Cor2 53 2 2 2" xfId="17994" xr:uid="{00000000-0005-0000-0000-000071020000}"/>
    <cellStyle name="40% - Cor2 53 2 2 3" xfId="27372" xr:uid="{C8311D0F-9F6C-4338-A331-E7BBEDBDD0D5}"/>
    <cellStyle name="40% - Cor2 53 2 2 4" xfId="41328" xr:uid="{FBAAC306-ADA8-408D-9D59-5542805821CE}"/>
    <cellStyle name="40% - Cor2 53 2 3" xfId="13641" xr:uid="{00000000-0005-0000-0000-000071020000}"/>
    <cellStyle name="40% - Cor2 53 2 3 2" xfId="30454" xr:uid="{86AC5191-FA3F-4111-B996-D116CA13721F}"/>
    <cellStyle name="40% - Cor2 53 2 3 3" xfId="44328" xr:uid="{D531C856-DD78-4E20-A12C-A3CBCEAE411E}"/>
    <cellStyle name="40% - Cor2 53 2 4" xfId="33046" xr:uid="{DEEADEC5-687F-4661-A866-CD469DD688CE}"/>
    <cellStyle name="40% - Cor2 53 2 4 2" xfId="46913" xr:uid="{A8500E1C-E691-4FD8-9403-0E35BC6C73A2}"/>
    <cellStyle name="40% - Cor2 53 2 5" xfId="23114" xr:uid="{65BCD3BE-18CF-4784-AA76-F8F1E46FD516}"/>
    <cellStyle name="40% - Cor2 53 2 6" xfId="37085" xr:uid="{DB2CD3D5-8F2A-454B-A181-E5F0C03291EC}"/>
    <cellStyle name="40% - Cor2 53 3" xfId="7283" xr:uid="{00000000-0005-0000-0000-000071020000}"/>
    <cellStyle name="40% - Cor2 53 3 2" xfId="16109" xr:uid="{00000000-0005-0000-0000-000071020000}"/>
    <cellStyle name="40% - Cor2 53 3 3" xfId="25535" xr:uid="{37D45CBD-F0FE-4492-B0F2-7713EFC30C1D}"/>
    <cellStyle name="40% - Cor2 53 3 4" xfId="39487" xr:uid="{14666373-0E90-4D55-8D03-64A24CDB701C}"/>
    <cellStyle name="40% - Cor2 53 4" xfId="11750" xr:uid="{00000000-0005-0000-0000-000071020000}"/>
    <cellStyle name="40% - Cor2 53 4 2" xfId="29266" xr:uid="{9119412C-1ADD-457D-A8F4-033046416DD0}"/>
    <cellStyle name="40% - Cor2 53 4 3" xfId="43147" xr:uid="{944D8ED8-0FAC-4710-AEF8-09A4AF3D1E51}"/>
    <cellStyle name="40% - Cor2 53 5" xfId="31868" xr:uid="{2B9D6276-BFB7-4563-B09B-2DE03FFBD5BD}"/>
    <cellStyle name="40% - Cor2 53 5 2" xfId="45735" xr:uid="{19E257F6-1580-468B-A666-5C5BB08B5111}"/>
    <cellStyle name="40% - Cor2 53 6" xfId="21216" xr:uid="{A8FDC4BF-B962-4F19-B6F7-3738A999232E}"/>
    <cellStyle name="40% - Cor2 53 7" xfId="35250" xr:uid="{EF62BD1D-B26C-4EB2-A1C5-C2E777BC3451}"/>
    <cellStyle name="40% - Cor2 54" xfId="2722" xr:uid="{00000000-0005-0000-0000-000072020000}"/>
    <cellStyle name="40% - Cor2 54 2" xfId="4773" xr:uid="{00000000-0005-0000-0000-000072020000}"/>
    <cellStyle name="40% - Cor2 54 2 2" xfId="9173" xr:uid="{00000000-0005-0000-0000-000072020000}"/>
    <cellStyle name="40% - Cor2 54 2 2 2" xfId="17995" xr:uid="{00000000-0005-0000-0000-000072020000}"/>
    <cellStyle name="40% - Cor2 54 2 2 3" xfId="27373" xr:uid="{85C97F16-6241-4BA5-A2BD-64030F71930D}"/>
    <cellStyle name="40% - Cor2 54 2 2 4" xfId="41329" xr:uid="{D4231049-2F43-4FF9-AA65-60EE8EF502E0}"/>
    <cellStyle name="40% - Cor2 54 2 3" xfId="13642" xr:uid="{00000000-0005-0000-0000-000072020000}"/>
    <cellStyle name="40% - Cor2 54 2 3 2" xfId="30455" xr:uid="{AF1E3F53-3A8A-4B6E-AA1C-0F7CA55F0C53}"/>
    <cellStyle name="40% - Cor2 54 2 3 3" xfId="44329" xr:uid="{D6727A54-A3E1-452A-81B9-2E51AE2D0805}"/>
    <cellStyle name="40% - Cor2 54 2 4" xfId="33047" xr:uid="{E313176C-160C-45FF-9350-4ECF19FAB69D}"/>
    <cellStyle name="40% - Cor2 54 2 4 2" xfId="46914" xr:uid="{FDFC1A06-AC2C-4449-ACAD-A2339C70CFF3}"/>
    <cellStyle name="40% - Cor2 54 2 5" xfId="23115" xr:uid="{93896FC0-7BF1-4B75-BF1A-AC7B20ACA406}"/>
    <cellStyle name="40% - Cor2 54 2 6" xfId="37086" xr:uid="{9C6E9B43-0358-4F2F-B78D-9B1901E96426}"/>
    <cellStyle name="40% - Cor2 54 3" xfId="7284" xr:uid="{00000000-0005-0000-0000-000072020000}"/>
    <cellStyle name="40% - Cor2 54 3 2" xfId="16110" xr:uid="{00000000-0005-0000-0000-000072020000}"/>
    <cellStyle name="40% - Cor2 54 3 3" xfId="25536" xr:uid="{330FADC3-92D1-4846-AAA0-9929F6F69A65}"/>
    <cellStyle name="40% - Cor2 54 3 4" xfId="39488" xr:uid="{52CB2500-5F71-49D6-A5EB-BB4BE5BD686E}"/>
    <cellStyle name="40% - Cor2 54 4" xfId="11751" xr:uid="{00000000-0005-0000-0000-000072020000}"/>
    <cellStyle name="40% - Cor2 54 4 2" xfId="29267" xr:uid="{FBE759C5-FC4B-4795-9FDD-70B9E04294A1}"/>
    <cellStyle name="40% - Cor2 54 4 3" xfId="43148" xr:uid="{120716D8-545F-4A19-9FF2-BB7607795C07}"/>
    <cellStyle name="40% - Cor2 54 5" xfId="31869" xr:uid="{25DF24C0-0C0F-4369-B8C9-BA5B412A439E}"/>
    <cellStyle name="40% - Cor2 54 5 2" xfId="45736" xr:uid="{A73483E9-41E7-4E78-9243-CF15C887D0FD}"/>
    <cellStyle name="40% - Cor2 54 6" xfId="21217" xr:uid="{55307C16-DFC1-4111-8D2D-9BA8978E22A8}"/>
    <cellStyle name="40% - Cor2 54 7" xfId="35251" xr:uid="{512A15A9-8623-4226-914C-37E6551F0D64}"/>
    <cellStyle name="40% - Cor2 55" xfId="2723" xr:uid="{00000000-0005-0000-0000-000073020000}"/>
    <cellStyle name="40% - Cor2 55 2" xfId="4774" xr:uid="{00000000-0005-0000-0000-000073020000}"/>
    <cellStyle name="40% - Cor2 55 2 2" xfId="9174" xr:uid="{00000000-0005-0000-0000-000073020000}"/>
    <cellStyle name="40% - Cor2 55 2 2 2" xfId="17996" xr:uid="{00000000-0005-0000-0000-000073020000}"/>
    <cellStyle name="40% - Cor2 55 2 2 3" xfId="27374" xr:uid="{4063F35E-72C3-4642-8393-2EDCF4240033}"/>
    <cellStyle name="40% - Cor2 55 2 2 4" xfId="41330" xr:uid="{1D640FE2-A060-428D-8B10-AFB8E86BA8D0}"/>
    <cellStyle name="40% - Cor2 55 2 3" xfId="13643" xr:uid="{00000000-0005-0000-0000-000073020000}"/>
    <cellStyle name="40% - Cor2 55 2 3 2" xfId="30456" xr:uid="{B08190C1-312B-4944-A243-C32E5D7628E3}"/>
    <cellStyle name="40% - Cor2 55 2 3 3" xfId="44330" xr:uid="{7C407F41-51BB-48B6-B3A8-09D31609BE54}"/>
    <cellStyle name="40% - Cor2 55 2 4" xfId="33048" xr:uid="{A890FE28-FBFE-4BD0-A33C-A984C4DB4C3C}"/>
    <cellStyle name="40% - Cor2 55 2 4 2" xfId="46915" xr:uid="{B5B0DB18-A691-45C1-8250-A1AC1A6C77A7}"/>
    <cellStyle name="40% - Cor2 55 2 5" xfId="23116" xr:uid="{E6F86223-7BD3-4660-AD63-E2BD41A7BF82}"/>
    <cellStyle name="40% - Cor2 55 2 6" xfId="37087" xr:uid="{6D66E6F8-97B5-498D-AA63-DC373FAD8A1B}"/>
    <cellStyle name="40% - Cor2 55 3" xfId="7285" xr:uid="{00000000-0005-0000-0000-000073020000}"/>
    <cellStyle name="40% - Cor2 55 3 2" xfId="16111" xr:uid="{00000000-0005-0000-0000-000073020000}"/>
    <cellStyle name="40% - Cor2 55 3 3" xfId="25537" xr:uid="{8C7CF8C4-2C78-4CAF-B651-0E5BF1BD8F5D}"/>
    <cellStyle name="40% - Cor2 55 3 4" xfId="39489" xr:uid="{4F6CC4D2-06A7-470A-8BBD-66DBE1971004}"/>
    <cellStyle name="40% - Cor2 55 4" xfId="11752" xr:uid="{00000000-0005-0000-0000-000073020000}"/>
    <cellStyle name="40% - Cor2 55 4 2" xfId="29268" xr:uid="{FE8A455A-EE4A-428B-86C7-F4BE4386365E}"/>
    <cellStyle name="40% - Cor2 55 4 3" xfId="43149" xr:uid="{F4725F31-594E-4973-9B34-7FDC89EED323}"/>
    <cellStyle name="40% - Cor2 55 5" xfId="31870" xr:uid="{4569E221-DD55-43E3-AA6F-87A60CCD4C8D}"/>
    <cellStyle name="40% - Cor2 55 5 2" xfId="45737" xr:uid="{8B310FF0-C92A-4D5D-82A5-6ABAEB898E4F}"/>
    <cellStyle name="40% - Cor2 55 6" xfId="21218" xr:uid="{2B8FDA51-982F-45A9-A4D8-404FDA48E217}"/>
    <cellStyle name="40% - Cor2 55 7" xfId="35252" xr:uid="{285E642F-DBFF-4F67-9C4B-4692A0395772}"/>
    <cellStyle name="40% - Cor2 56" xfId="2724" xr:uid="{00000000-0005-0000-0000-000074020000}"/>
    <cellStyle name="40% - Cor2 56 2" xfId="4775" xr:uid="{00000000-0005-0000-0000-000074020000}"/>
    <cellStyle name="40% - Cor2 56 2 2" xfId="9175" xr:uid="{00000000-0005-0000-0000-000074020000}"/>
    <cellStyle name="40% - Cor2 56 2 2 2" xfId="17997" xr:uid="{00000000-0005-0000-0000-000074020000}"/>
    <cellStyle name="40% - Cor2 56 2 2 3" xfId="27375" xr:uid="{475F3766-0210-4638-87BF-5F6E90A7D7DA}"/>
    <cellStyle name="40% - Cor2 56 2 2 4" xfId="41331" xr:uid="{0813875C-E793-46B4-A496-FFB5501ECB4D}"/>
    <cellStyle name="40% - Cor2 56 2 3" xfId="13644" xr:uid="{00000000-0005-0000-0000-000074020000}"/>
    <cellStyle name="40% - Cor2 56 2 3 2" xfId="30457" xr:uid="{E7974FB4-EB01-49DA-8863-6E42648F9830}"/>
    <cellStyle name="40% - Cor2 56 2 3 3" xfId="44331" xr:uid="{0C195FE6-EE32-4DA5-AFC7-3A859B2F909F}"/>
    <cellStyle name="40% - Cor2 56 2 4" xfId="33049" xr:uid="{D46E2887-5C96-4477-B29A-D191821BABD6}"/>
    <cellStyle name="40% - Cor2 56 2 4 2" xfId="46916" xr:uid="{3003A175-5A9E-4E34-8DE8-40FD97D8DD67}"/>
    <cellStyle name="40% - Cor2 56 2 5" xfId="23117" xr:uid="{282B7283-1559-46E3-9EEA-72CAB955125E}"/>
    <cellStyle name="40% - Cor2 56 2 6" xfId="37088" xr:uid="{6F883A0A-C8A7-41CE-BBD2-785E24E5847A}"/>
    <cellStyle name="40% - Cor2 56 3" xfId="7286" xr:uid="{00000000-0005-0000-0000-000074020000}"/>
    <cellStyle name="40% - Cor2 56 3 2" xfId="16112" xr:uid="{00000000-0005-0000-0000-000074020000}"/>
    <cellStyle name="40% - Cor2 56 3 3" xfId="25538" xr:uid="{8CFD68FB-9736-441A-AA20-41B762F6EB0C}"/>
    <cellStyle name="40% - Cor2 56 3 4" xfId="39490" xr:uid="{EBDD9EE3-A58E-4D27-8A71-69962B4C9A52}"/>
    <cellStyle name="40% - Cor2 56 4" xfId="11753" xr:uid="{00000000-0005-0000-0000-000074020000}"/>
    <cellStyle name="40% - Cor2 56 4 2" xfId="29269" xr:uid="{E06C303B-9AC9-4998-B1EE-FD901D6DB31B}"/>
    <cellStyle name="40% - Cor2 56 4 3" xfId="43150" xr:uid="{02B065A6-77D0-4641-B335-697DAEF18F70}"/>
    <cellStyle name="40% - Cor2 56 5" xfId="31871" xr:uid="{D354D960-5343-4BEF-AA11-D5680E6ED175}"/>
    <cellStyle name="40% - Cor2 56 5 2" xfId="45738" xr:uid="{8253301C-BB1E-46E3-9482-9D9AFD56D6B5}"/>
    <cellStyle name="40% - Cor2 56 6" xfId="21219" xr:uid="{2B06024F-284A-4AFD-8D62-4BD079CA5432}"/>
    <cellStyle name="40% - Cor2 56 7" xfId="35253" xr:uid="{9225FBB1-6305-421E-9498-5E417D597C42}"/>
    <cellStyle name="40% - Cor2 57" xfId="2725" xr:uid="{00000000-0005-0000-0000-000075020000}"/>
    <cellStyle name="40% - Cor2 57 2" xfId="4776" xr:uid="{00000000-0005-0000-0000-000075020000}"/>
    <cellStyle name="40% - Cor2 57 2 2" xfId="9176" xr:uid="{00000000-0005-0000-0000-000075020000}"/>
    <cellStyle name="40% - Cor2 57 2 2 2" xfId="17998" xr:uid="{00000000-0005-0000-0000-000075020000}"/>
    <cellStyle name="40% - Cor2 57 2 2 3" xfId="27376" xr:uid="{ED3C77F5-5B25-4C22-BFFF-40C7BD968DF5}"/>
    <cellStyle name="40% - Cor2 57 2 2 4" xfId="41332" xr:uid="{C79A5E30-38E8-400E-8C34-0EAC60C76054}"/>
    <cellStyle name="40% - Cor2 57 2 3" xfId="13645" xr:uid="{00000000-0005-0000-0000-000075020000}"/>
    <cellStyle name="40% - Cor2 57 2 3 2" xfId="30458" xr:uid="{E7DBAECC-E19C-46EA-AB07-086042A62BC3}"/>
    <cellStyle name="40% - Cor2 57 2 3 3" xfId="44332" xr:uid="{610292CC-5418-45F9-9C8A-CDB98CB0359A}"/>
    <cellStyle name="40% - Cor2 57 2 4" xfId="33050" xr:uid="{973AD2DF-6E8B-4708-A111-DFB6E2F93A0A}"/>
    <cellStyle name="40% - Cor2 57 2 4 2" xfId="46917" xr:uid="{3302007C-1AA6-4CC2-81E3-3C517C724F84}"/>
    <cellStyle name="40% - Cor2 57 2 5" xfId="23118" xr:uid="{0FC067B4-05BB-4DEE-84AE-1C58C2E9F500}"/>
    <cellStyle name="40% - Cor2 57 2 6" xfId="37089" xr:uid="{BF9F4D15-1414-470F-A66E-1A38AFEBB7EB}"/>
    <cellStyle name="40% - Cor2 57 3" xfId="7287" xr:uid="{00000000-0005-0000-0000-000075020000}"/>
    <cellStyle name="40% - Cor2 57 3 2" xfId="16113" xr:uid="{00000000-0005-0000-0000-000075020000}"/>
    <cellStyle name="40% - Cor2 57 3 3" xfId="25539" xr:uid="{4331E18E-4DDA-4A60-84B1-56F09275F661}"/>
    <cellStyle name="40% - Cor2 57 3 4" xfId="39491" xr:uid="{2422D4FB-57E6-449C-8CFC-13B37D442CCE}"/>
    <cellStyle name="40% - Cor2 57 4" xfId="11754" xr:uid="{00000000-0005-0000-0000-000075020000}"/>
    <cellStyle name="40% - Cor2 57 4 2" xfId="29270" xr:uid="{BDE38860-E18B-44F5-BE28-01A3F47DDF50}"/>
    <cellStyle name="40% - Cor2 57 4 3" xfId="43151" xr:uid="{D3903886-59F2-44C7-BBF4-8A78E4DA8E53}"/>
    <cellStyle name="40% - Cor2 57 5" xfId="31872" xr:uid="{07CF2CE9-7BBA-4894-ABE2-35BEA19038E1}"/>
    <cellStyle name="40% - Cor2 57 5 2" xfId="45739" xr:uid="{08CB277C-2E2C-4C88-9AAA-B73463C06EAD}"/>
    <cellStyle name="40% - Cor2 57 6" xfId="21220" xr:uid="{8CF61A57-E9DC-4166-939F-5FB8591997C8}"/>
    <cellStyle name="40% - Cor2 57 7" xfId="35254" xr:uid="{09B82126-FA02-4C74-8643-4B03A819B387}"/>
    <cellStyle name="40% - Cor2 58" xfId="2726" xr:uid="{00000000-0005-0000-0000-000076020000}"/>
    <cellStyle name="40% - Cor2 58 2" xfId="4777" xr:uid="{00000000-0005-0000-0000-000076020000}"/>
    <cellStyle name="40% - Cor2 58 2 2" xfId="9177" xr:uid="{00000000-0005-0000-0000-000076020000}"/>
    <cellStyle name="40% - Cor2 58 2 2 2" xfId="17999" xr:uid="{00000000-0005-0000-0000-000076020000}"/>
    <cellStyle name="40% - Cor2 58 2 2 3" xfId="27377" xr:uid="{41EC7A0E-5C77-4AC4-B66A-F9134D8F9A44}"/>
    <cellStyle name="40% - Cor2 58 2 2 4" xfId="41333" xr:uid="{2282206C-D1BF-488E-91E3-30E57F14B19B}"/>
    <cellStyle name="40% - Cor2 58 2 3" xfId="13646" xr:uid="{00000000-0005-0000-0000-000076020000}"/>
    <cellStyle name="40% - Cor2 58 2 3 2" xfId="30459" xr:uid="{E5B3CE90-696A-4F79-8B95-5E1DCB367D87}"/>
    <cellStyle name="40% - Cor2 58 2 3 3" xfId="44333" xr:uid="{4A7ADDE8-DF96-49B7-89A7-BFD5070A37BE}"/>
    <cellStyle name="40% - Cor2 58 2 4" xfId="33051" xr:uid="{270A548C-382F-4CB1-8B1D-BCF7A3B50490}"/>
    <cellStyle name="40% - Cor2 58 2 4 2" xfId="46918" xr:uid="{C020B920-9E41-4958-B5F0-8E481B8EC868}"/>
    <cellStyle name="40% - Cor2 58 2 5" xfId="23119" xr:uid="{5BDBF369-D687-4B0B-96B1-4046EC3B5463}"/>
    <cellStyle name="40% - Cor2 58 2 6" xfId="37090" xr:uid="{32D5AA6D-631D-4160-87A0-5B2039C61E34}"/>
    <cellStyle name="40% - Cor2 58 3" xfId="7288" xr:uid="{00000000-0005-0000-0000-000076020000}"/>
    <cellStyle name="40% - Cor2 58 3 2" xfId="16114" xr:uid="{00000000-0005-0000-0000-000076020000}"/>
    <cellStyle name="40% - Cor2 58 3 3" xfId="25540" xr:uid="{F634060A-DB0F-47B1-892C-F466853DF210}"/>
    <cellStyle name="40% - Cor2 58 3 4" xfId="39492" xr:uid="{412D4A85-71E1-4DC7-A51A-C0E0E92DA03C}"/>
    <cellStyle name="40% - Cor2 58 4" xfId="11755" xr:uid="{00000000-0005-0000-0000-000076020000}"/>
    <cellStyle name="40% - Cor2 58 4 2" xfId="29271" xr:uid="{1B264607-C6DF-4BDE-A363-A369AE646304}"/>
    <cellStyle name="40% - Cor2 58 4 3" xfId="43152" xr:uid="{45B4446C-59D0-448A-A415-FC269A6DCC60}"/>
    <cellStyle name="40% - Cor2 58 5" xfId="31873" xr:uid="{0555E9E9-EE6D-4E7F-946D-287B0ED92152}"/>
    <cellStyle name="40% - Cor2 58 5 2" xfId="45740" xr:uid="{392B3084-2F33-4D4A-97FB-2C4D222CC7B6}"/>
    <cellStyle name="40% - Cor2 58 6" xfId="21221" xr:uid="{B64582E5-AB0B-4239-962B-FF47B8F10CD3}"/>
    <cellStyle name="40% - Cor2 58 7" xfId="35255" xr:uid="{01356477-B317-4084-B0BF-E3B5B4685673}"/>
    <cellStyle name="40% - Cor2 59" xfId="2727" xr:uid="{00000000-0005-0000-0000-000077020000}"/>
    <cellStyle name="40% - Cor2 59 2" xfId="4778" xr:uid="{00000000-0005-0000-0000-000077020000}"/>
    <cellStyle name="40% - Cor2 59 2 2" xfId="9178" xr:uid="{00000000-0005-0000-0000-000077020000}"/>
    <cellStyle name="40% - Cor2 59 2 2 2" xfId="18000" xr:uid="{00000000-0005-0000-0000-000077020000}"/>
    <cellStyle name="40% - Cor2 59 2 2 3" xfId="27378" xr:uid="{2AD983E8-493A-4DC2-8FAE-20F55D74E0C3}"/>
    <cellStyle name="40% - Cor2 59 2 2 4" xfId="41334" xr:uid="{7D7C5650-3E29-4870-8D65-5CCEFE15825A}"/>
    <cellStyle name="40% - Cor2 59 2 3" xfId="13647" xr:uid="{00000000-0005-0000-0000-000077020000}"/>
    <cellStyle name="40% - Cor2 59 2 3 2" xfId="30460" xr:uid="{1E619E9A-5084-4D70-BDBA-4FA819033BB8}"/>
    <cellStyle name="40% - Cor2 59 2 3 3" xfId="44334" xr:uid="{29137BDB-5749-4B3F-B505-5FB7430B42E7}"/>
    <cellStyle name="40% - Cor2 59 2 4" xfId="33052" xr:uid="{C1C8A858-5FEE-47B8-838B-66DF7887C431}"/>
    <cellStyle name="40% - Cor2 59 2 4 2" xfId="46919" xr:uid="{95AACF8C-80C9-4327-960D-4469C4D8F432}"/>
    <cellStyle name="40% - Cor2 59 2 5" xfId="23120" xr:uid="{9600D609-5486-431A-8EB5-81CD1F06E30F}"/>
    <cellStyle name="40% - Cor2 59 2 6" xfId="37091" xr:uid="{F47D86DC-5ADB-4D38-AE2D-3C9DDD1B5DD1}"/>
    <cellStyle name="40% - Cor2 59 3" xfId="7289" xr:uid="{00000000-0005-0000-0000-000077020000}"/>
    <cellStyle name="40% - Cor2 59 3 2" xfId="16115" xr:uid="{00000000-0005-0000-0000-000077020000}"/>
    <cellStyle name="40% - Cor2 59 3 3" xfId="25541" xr:uid="{D727CE85-BF17-478C-8715-A2D3259274B7}"/>
    <cellStyle name="40% - Cor2 59 3 4" xfId="39493" xr:uid="{32068B28-9E43-4BA1-8F97-A0355903E1F4}"/>
    <cellStyle name="40% - Cor2 59 4" xfId="11756" xr:uid="{00000000-0005-0000-0000-000077020000}"/>
    <cellStyle name="40% - Cor2 59 4 2" xfId="29272" xr:uid="{2EFB5F0E-D8C9-4909-8ACE-B39C54B1CF61}"/>
    <cellStyle name="40% - Cor2 59 4 3" xfId="43153" xr:uid="{D74F3715-3B61-4528-A7C9-00357F6AB6F5}"/>
    <cellStyle name="40% - Cor2 59 5" xfId="31874" xr:uid="{766958C9-32AC-4188-9787-35110AE51369}"/>
    <cellStyle name="40% - Cor2 59 5 2" xfId="45741" xr:uid="{602026CF-F755-45B4-B2A2-3ADFA132C3F9}"/>
    <cellStyle name="40% - Cor2 59 6" xfId="21222" xr:uid="{C2232D2D-4EF5-4456-83F9-F628EE59F1D9}"/>
    <cellStyle name="40% - Cor2 59 7" xfId="35256" xr:uid="{883A6C45-2F22-4887-98DB-C3E521ABBBE7}"/>
    <cellStyle name="40% - Cor2 6" xfId="2728" xr:uid="{00000000-0005-0000-0000-000078020000}"/>
    <cellStyle name="40% - Cor2 6 2" xfId="2729" xr:uid="{00000000-0005-0000-0000-000079020000}"/>
    <cellStyle name="40% - Cor2 6 2 2" xfId="4780" xr:uid="{00000000-0005-0000-0000-000079020000}"/>
    <cellStyle name="40% - Cor2 6 2 2 2" xfId="9180" xr:uid="{00000000-0005-0000-0000-000079020000}"/>
    <cellStyle name="40% - Cor2 6 2 2 2 2" xfId="18002" xr:uid="{00000000-0005-0000-0000-000079020000}"/>
    <cellStyle name="40% - Cor2 6 2 2 2 3" xfId="27380" xr:uid="{A1E54CBD-269D-4270-BCD7-8748126A5691}"/>
    <cellStyle name="40% - Cor2 6 2 2 2 4" xfId="41336" xr:uid="{3B98A095-F8BB-4738-9859-4A2EA9712068}"/>
    <cellStyle name="40% - Cor2 6 2 2 3" xfId="13649" xr:uid="{00000000-0005-0000-0000-000079020000}"/>
    <cellStyle name="40% - Cor2 6 2 2 3 2" xfId="30462" xr:uid="{91B812AF-0587-4967-8DEF-7B03B2752E0F}"/>
    <cellStyle name="40% - Cor2 6 2 2 3 3" xfId="44336" xr:uid="{57CD318D-434F-47E0-B86A-BF71D11D25BB}"/>
    <cellStyle name="40% - Cor2 6 2 2 4" xfId="33054" xr:uid="{D1D18350-00E5-49C6-89D5-E7685AF001A7}"/>
    <cellStyle name="40% - Cor2 6 2 2 4 2" xfId="46921" xr:uid="{D85D42F5-B69F-43B4-9B78-36E4A00ADB1A}"/>
    <cellStyle name="40% - Cor2 6 2 2 5" xfId="23122" xr:uid="{C516F2C1-9469-4EBB-97DF-C3B57993EC8F}"/>
    <cellStyle name="40% - Cor2 6 2 2 6" xfId="37093" xr:uid="{BBFC385A-30D3-4AFA-9BD7-EEACF760812B}"/>
    <cellStyle name="40% - Cor2 6 2 3" xfId="7291" xr:uid="{00000000-0005-0000-0000-000079020000}"/>
    <cellStyle name="40% - Cor2 6 2 3 2" xfId="16117" xr:uid="{00000000-0005-0000-0000-000079020000}"/>
    <cellStyle name="40% - Cor2 6 2 3 3" xfId="25543" xr:uid="{0C1678DF-B93D-4B6C-8F36-1F0D4046CCC8}"/>
    <cellStyle name="40% - Cor2 6 2 3 4" xfId="39495" xr:uid="{87ED4E47-A416-43FD-99C3-313B7CBA83A0}"/>
    <cellStyle name="40% - Cor2 6 2 4" xfId="11758" xr:uid="{00000000-0005-0000-0000-000079020000}"/>
    <cellStyle name="40% - Cor2 6 2 4 2" xfId="29274" xr:uid="{6A916FFD-6C6C-440D-9864-DAE707340050}"/>
    <cellStyle name="40% - Cor2 6 2 4 3" xfId="43155" xr:uid="{CF37576A-3603-4071-BA8D-2743BC49F597}"/>
    <cellStyle name="40% - Cor2 6 2 5" xfId="31876" xr:uid="{830973DF-A92B-4F33-BD1D-2CDAAC2E1D47}"/>
    <cellStyle name="40% - Cor2 6 2 5 2" xfId="45743" xr:uid="{E8839E14-B7F8-4608-9933-D9A485100182}"/>
    <cellStyle name="40% - Cor2 6 2 6" xfId="21224" xr:uid="{4F55D81E-7133-48DE-A4D3-D5FC6EDAC965}"/>
    <cellStyle name="40% - Cor2 6 2 7" xfId="35258" xr:uid="{5DF7058E-0C8A-411F-80DC-631F47FC600A}"/>
    <cellStyle name="40% - Cor2 6 3" xfId="4779" xr:uid="{00000000-0005-0000-0000-000078020000}"/>
    <cellStyle name="40% - Cor2 6 3 2" xfId="9179" xr:uid="{00000000-0005-0000-0000-000078020000}"/>
    <cellStyle name="40% - Cor2 6 3 2 2" xfId="18001" xr:uid="{00000000-0005-0000-0000-000078020000}"/>
    <cellStyle name="40% - Cor2 6 3 2 3" xfId="27379" xr:uid="{387748FA-809B-40CF-BDD2-BA99AE21BFCA}"/>
    <cellStyle name="40% - Cor2 6 3 2 4" xfId="41335" xr:uid="{9DE4E77F-5045-4623-BE9B-A92DAE901332}"/>
    <cellStyle name="40% - Cor2 6 3 3" xfId="13648" xr:uid="{00000000-0005-0000-0000-000078020000}"/>
    <cellStyle name="40% - Cor2 6 3 3 2" xfId="30461" xr:uid="{64F3926A-AD62-453B-84DC-A99FE7BD2262}"/>
    <cellStyle name="40% - Cor2 6 3 3 3" xfId="44335" xr:uid="{2E6E0094-961D-4564-8266-1B792421585B}"/>
    <cellStyle name="40% - Cor2 6 3 4" xfId="33053" xr:uid="{EA55F25F-DD76-4E82-993D-70DA72F1A7EE}"/>
    <cellStyle name="40% - Cor2 6 3 4 2" xfId="46920" xr:uid="{02F8A204-1EAD-4FCC-AE8C-20FA1697EE6F}"/>
    <cellStyle name="40% - Cor2 6 3 5" xfId="23121" xr:uid="{BF4B0A4B-A13E-4B69-BF9E-83DFEE26C04B}"/>
    <cellStyle name="40% - Cor2 6 3 6" xfId="37092" xr:uid="{3F181242-2A87-4751-A038-7217A0580A3F}"/>
    <cellStyle name="40% - Cor2 6 4" xfId="7290" xr:uid="{00000000-0005-0000-0000-000078020000}"/>
    <cellStyle name="40% - Cor2 6 4 2" xfId="16116" xr:uid="{00000000-0005-0000-0000-000078020000}"/>
    <cellStyle name="40% - Cor2 6 4 3" xfId="25542" xr:uid="{2EFFA06A-962D-41A4-8A80-A19F0FC2A59C}"/>
    <cellStyle name="40% - Cor2 6 4 4" xfId="39494" xr:uid="{606E38E9-A71D-491F-85E0-C2EC272EA2A3}"/>
    <cellStyle name="40% - Cor2 6 5" xfId="11757" xr:uid="{00000000-0005-0000-0000-000078020000}"/>
    <cellStyle name="40% - Cor2 6 5 2" xfId="29273" xr:uid="{43364810-2CED-461A-9719-3702C0FB9E75}"/>
    <cellStyle name="40% - Cor2 6 5 3" xfId="43154" xr:uid="{745A4FBC-26A3-479D-93D7-4754323C8913}"/>
    <cellStyle name="40% - Cor2 6 6" xfId="31875" xr:uid="{268B3057-6807-4322-8BCE-449955A0D8EA}"/>
    <cellStyle name="40% - Cor2 6 6 2" xfId="45742" xr:uid="{9C17876A-1696-457B-9007-27EA0605A2E5}"/>
    <cellStyle name="40% - Cor2 6 7" xfId="21223" xr:uid="{CA3EDC0D-F985-487F-ADBD-E1F275CEB882}"/>
    <cellStyle name="40% - Cor2 6 8" xfId="35257" xr:uid="{54945BF8-37CD-4978-BF93-F5A2B4CC3813}"/>
    <cellStyle name="40% - Cor2 60" xfId="2730" xr:uid="{00000000-0005-0000-0000-00007A020000}"/>
    <cellStyle name="40% - Cor2 60 2" xfId="4781" xr:uid="{00000000-0005-0000-0000-00007A020000}"/>
    <cellStyle name="40% - Cor2 60 2 2" xfId="9181" xr:uid="{00000000-0005-0000-0000-00007A020000}"/>
    <cellStyle name="40% - Cor2 60 2 2 2" xfId="18003" xr:uid="{00000000-0005-0000-0000-00007A020000}"/>
    <cellStyle name="40% - Cor2 60 2 2 3" xfId="27381" xr:uid="{D958F428-AE2C-4CDD-8249-35FA116FFF78}"/>
    <cellStyle name="40% - Cor2 60 2 2 4" xfId="41337" xr:uid="{1CAEF582-65F9-4DEA-859E-37052D23A2DF}"/>
    <cellStyle name="40% - Cor2 60 2 3" xfId="13650" xr:uid="{00000000-0005-0000-0000-00007A020000}"/>
    <cellStyle name="40% - Cor2 60 2 3 2" xfId="30463" xr:uid="{50E85C9A-30D4-4235-821B-25874DE1EC0A}"/>
    <cellStyle name="40% - Cor2 60 2 3 3" xfId="44337" xr:uid="{483EA151-50ED-457C-BC30-69CC146A0287}"/>
    <cellStyle name="40% - Cor2 60 2 4" xfId="33055" xr:uid="{04D2DE6B-D788-4A47-A060-DA3D6494F294}"/>
    <cellStyle name="40% - Cor2 60 2 4 2" xfId="46922" xr:uid="{22A41548-31C3-4614-A2D7-92032314072F}"/>
    <cellStyle name="40% - Cor2 60 2 5" xfId="23123" xr:uid="{97FE74B8-0D79-462A-8C39-7495AA151AB1}"/>
    <cellStyle name="40% - Cor2 60 2 6" xfId="37094" xr:uid="{D3B2F03D-67F1-4955-A1C5-F20EC816AA48}"/>
    <cellStyle name="40% - Cor2 60 3" xfId="7292" xr:uid="{00000000-0005-0000-0000-00007A020000}"/>
    <cellStyle name="40% - Cor2 60 3 2" xfId="16118" xr:uid="{00000000-0005-0000-0000-00007A020000}"/>
    <cellStyle name="40% - Cor2 60 3 3" xfId="25544" xr:uid="{3DF374E9-B14B-4F03-99E5-A63D2C85BA12}"/>
    <cellStyle name="40% - Cor2 60 3 4" xfId="39496" xr:uid="{CCAE89BC-C0E9-4563-94C5-15E529DF5CEF}"/>
    <cellStyle name="40% - Cor2 60 4" xfId="11759" xr:uid="{00000000-0005-0000-0000-00007A020000}"/>
    <cellStyle name="40% - Cor2 60 4 2" xfId="29275" xr:uid="{95C3FE8F-F773-4678-9F63-44701FC0F986}"/>
    <cellStyle name="40% - Cor2 60 4 3" xfId="43156" xr:uid="{EF82EAED-AEE9-465F-BDBB-237095DD20DC}"/>
    <cellStyle name="40% - Cor2 60 5" xfId="31877" xr:uid="{8095C191-08CC-4351-B5D7-F367A849010E}"/>
    <cellStyle name="40% - Cor2 60 5 2" xfId="45744" xr:uid="{A9A0AB70-3647-4EE7-9D4B-228372FC21A9}"/>
    <cellStyle name="40% - Cor2 60 6" xfId="21225" xr:uid="{482E5ABD-10F0-41E8-AE2F-BA7412C441E5}"/>
    <cellStyle name="40% - Cor2 60 7" xfId="35259" xr:uid="{B8177C0C-444D-4A39-94A1-3FEB96ED9901}"/>
    <cellStyle name="40% - Cor2 61" xfId="2731" xr:uid="{00000000-0005-0000-0000-00007B020000}"/>
    <cellStyle name="40% - Cor2 61 2" xfId="4782" xr:uid="{00000000-0005-0000-0000-00007B020000}"/>
    <cellStyle name="40% - Cor2 61 2 2" xfId="9182" xr:uid="{00000000-0005-0000-0000-00007B020000}"/>
    <cellStyle name="40% - Cor2 61 2 2 2" xfId="18004" xr:uid="{00000000-0005-0000-0000-00007B020000}"/>
    <cellStyle name="40% - Cor2 61 2 2 3" xfId="27382" xr:uid="{B33D2816-72B7-4919-BCC3-9E1CDF82BB78}"/>
    <cellStyle name="40% - Cor2 61 2 2 4" xfId="41338" xr:uid="{D34BF1D1-8FAE-466D-A291-DE47DB4DE8F0}"/>
    <cellStyle name="40% - Cor2 61 2 3" xfId="13651" xr:uid="{00000000-0005-0000-0000-00007B020000}"/>
    <cellStyle name="40% - Cor2 61 2 3 2" xfId="30464" xr:uid="{8E680660-C10B-4873-BCD7-4ACB1CB92FDE}"/>
    <cellStyle name="40% - Cor2 61 2 3 3" xfId="44338" xr:uid="{D3389AFA-21D7-48A4-BA42-8216638102AF}"/>
    <cellStyle name="40% - Cor2 61 2 4" xfId="33056" xr:uid="{76E6BDD0-960F-47D4-BEEA-887C7BB1B9AD}"/>
    <cellStyle name="40% - Cor2 61 2 4 2" xfId="46923" xr:uid="{1EF9D69F-145B-4496-9AA7-B78A956EE690}"/>
    <cellStyle name="40% - Cor2 61 2 5" xfId="23124" xr:uid="{F6548458-83A9-4283-BDBC-4D1E0A1A25C3}"/>
    <cellStyle name="40% - Cor2 61 2 6" xfId="37095" xr:uid="{D2B0310B-1AFC-41A6-9A32-909DD2D09315}"/>
    <cellStyle name="40% - Cor2 61 3" xfId="7293" xr:uid="{00000000-0005-0000-0000-00007B020000}"/>
    <cellStyle name="40% - Cor2 61 3 2" xfId="16119" xr:uid="{00000000-0005-0000-0000-00007B020000}"/>
    <cellStyle name="40% - Cor2 61 3 3" xfId="25545" xr:uid="{5CF0CFC8-FF10-4E53-A3AD-70F070BBC2AA}"/>
    <cellStyle name="40% - Cor2 61 3 4" xfId="39497" xr:uid="{60E7D4D9-14D2-4EAC-B14E-F4964341E1E1}"/>
    <cellStyle name="40% - Cor2 61 4" xfId="11760" xr:uid="{00000000-0005-0000-0000-00007B020000}"/>
    <cellStyle name="40% - Cor2 61 4 2" xfId="29276" xr:uid="{75846447-6F42-4E83-92EB-A70E777994A9}"/>
    <cellStyle name="40% - Cor2 61 4 3" xfId="43157" xr:uid="{CCD1FCA3-47E7-4254-9C6A-7F203415A74F}"/>
    <cellStyle name="40% - Cor2 61 5" xfId="31878" xr:uid="{C7D6D475-CD25-4CD7-BA35-49A5C7CE69C6}"/>
    <cellStyle name="40% - Cor2 61 5 2" xfId="45745" xr:uid="{D9374EFF-2D38-4254-BFFB-3AED7277695F}"/>
    <cellStyle name="40% - Cor2 61 6" xfId="21226" xr:uid="{4104AC92-1766-4754-BE0B-EFF7115ECDB9}"/>
    <cellStyle name="40% - Cor2 61 7" xfId="35260" xr:uid="{6DB1CC78-06DD-4703-9839-6282694672DA}"/>
    <cellStyle name="40% - Cor2 62" xfId="2732" xr:uid="{00000000-0005-0000-0000-00007C020000}"/>
    <cellStyle name="40% - Cor2 62 2" xfId="4783" xr:uid="{00000000-0005-0000-0000-00007C020000}"/>
    <cellStyle name="40% - Cor2 62 2 2" xfId="9183" xr:uid="{00000000-0005-0000-0000-00007C020000}"/>
    <cellStyle name="40% - Cor2 62 2 2 2" xfId="18005" xr:uid="{00000000-0005-0000-0000-00007C020000}"/>
    <cellStyle name="40% - Cor2 62 2 2 3" xfId="27383" xr:uid="{5A2554BF-95C9-4CA5-BBEB-23A098B520E5}"/>
    <cellStyle name="40% - Cor2 62 2 2 4" xfId="41339" xr:uid="{7F3BE42B-1408-4B83-85AC-87574B063599}"/>
    <cellStyle name="40% - Cor2 62 2 3" xfId="13652" xr:uid="{00000000-0005-0000-0000-00007C020000}"/>
    <cellStyle name="40% - Cor2 62 2 3 2" xfId="30465" xr:uid="{BA358DDF-49E3-452B-9D6C-F9E7C26573A7}"/>
    <cellStyle name="40% - Cor2 62 2 3 3" xfId="44339" xr:uid="{F4B8C152-46FE-494F-B4CF-A2A1F6DCFDB9}"/>
    <cellStyle name="40% - Cor2 62 2 4" xfId="33057" xr:uid="{12AEF9B2-9FAD-4367-940A-119B6F85F811}"/>
    <cellStyle name="40% - Cor2 62 2 4 2" xfId="46924" xr:uid="{D08C773E-670B-4F62-887A-F727749852E9}"/>
    <cellStyle name="40% - Cor2 62 2 5" xfId="23125" xr:uid="{854BDB58-A1BB-4150-9E85-76F3F3D9B14C}"/>
    <cellStyle name="40% - Cor2 62 2 6" xfId="37096" xr:uid="{3946495B-F40F-4CC1-8E1F-F52C02EEFDB0}"/>
    <cellStyle name="40% - Cor2 62 3" xfId="7294" xr:uid="{00000000-0005-0000-0000-00007C020000}"/>
    <cellStyle name="40% - Cor2 62 3 2" xfId="16120" xr:uid="{00000000-0005-0000-0000-00007C020000}"/>
    <cellStyle name="40% - Cor2 62 3 3" xfId="25546" xr:uid="{7B0EB17D-4D73-436D-9ECD-A72BB5BA25E5}"/>
    <cellStyle name="40% - Cor2 62 3 4" xfId="39498" xr:uid="{5D9025FC-5ACE-4118-BB91-A9A31BEA8581}"/>
    <cellStyle name="40% - Cor2 62 4" xfId="11761" xr:uid="{00000000-0005-0000-0000-00007C020000}"/>
    <cellStyle name="40% - Cor2 62 4 2" xfId="29277" xr:uid="{59A92F36-2FE1-490F-998C-F08AC000500D}"/>
    <cellStyle name="40% - Cor2 62 4 3" xfId="43158" xr:uid="{66BBB9AB-90F7-40F0-9423-8BD0C5254D18}"/>
    <cellStyle name="40% - Cor2 62 5" xfId="31879" xr:uid="{6EB24E17-0182-48C8-8103-D23AD72FA53C}"/>
    <cellStyle name="40% - Cor2 62 5 2" xfId="45746" xr:uid="{FA210435-5114-448E-AF12-EFFECF6C1F51}"/>
    <cellStyle name="40% - Cor2 62 6" xfId="21227" xr:uid="{7D536A94-3C42-4412-BC33-22C23877DBEC}"/>
    <cellStyle name="40% - Cor2 62 7" xfId="35261" xr:uid="{F87933D1-A2C7-4FB9-B2D6-D08D5909ECF0}"/>
    <cellStyle name="40% - Cor2 63" xfId="2733" xr:uid="{00000000-0005-0000-0000-00007D020000}"/>
    <cellStyle name="40% - Cor2 63 2" xfId="4784" xr:uid="{00000000-0005-0000-0000-00007D020000}"/>
    <cellStyle name="40% - Cor2 63 2 2" xfId="9184" xr:uid="{00000000-0005-0000-0000-00007D020000}"/>
    <cellStyle name="40% - Cor2 63 2 2 2" xfId="18006" xr:uid="{00000000-0005-0000-0000-00007D020000}"/>
    <cellStyle name="40% - Cor2 63 2 2 3" xfId="27384" xr:uid="{EBBDB531-0D70-4699-8248-35AA0814987D}"/>
    <cellStyle name="40% - Cor2 63 2 2 4" xfId="41340" xr:uid="{8EFEE771-5354-4921-9237-D6270CF38C31}"/>
    <cellStyle name="40% - Cor2 63 2 3" xfId="13653" xr:uid="{00000000-0005-0000-0000-00007D020000}"/>
    <cellStyle name="40% - Cor2 63 2 3 2" xfId="30466" xr:uid="{0F261CD9-B16F-4819-9E13-70798929D0B5}"/>
    <cellStyle name="40% - Cor2 63 2 3 3" xfId="44340" xr:uid="{81AA526A-8561-402F-A6DF-C80B503AB66A}"/>
    <cellStyle name="40% - Cor2 63 2 4" xfId="33058" xr:uid="{A41782E3-92F0-4061-8921-2272B0916F99}"/>
    <cellStyle name="40% - Cor2 63 2 4 2" xfId="46925" xr:uid="{A1522CED-893D-4241-A8DB-DE8C07D6345A}"/>
    <cellStyle name="40% - Cor2 63 2 5" xfId="23126" xr:uid="{06283969-B2D3-483F-8BA8-4A022A67B9A3}"/>
    <cellStyle name="40% - Cor2 63 2 6" xfId="37097" xr:uid="{C5F04624-33C6-4438-8FED-136DF7DBA7CC}"/>
    <cellStyle name="40% - Cor2 63 3" xfId="7295" xr:uid="{00000000-0005-0000-0000-00007D020000}"/>
    <cellStyle name="40% - Cor2 63 3 2" xfId="16121" xr:uid="{00000000-0005-0000-0000-00007D020000}"/>
    <cellStyle name="40% - Cor2 63 3 3" xfId="25547" xr:uid="{7874B3BF-F5B5-4730-843F-F7CDC5F84AAF}"/>
    <cellStyle name="40% - Cor2 63 3 4" xfId="39499" xr:uid="{4C3DA34B-4EDA-434A-9B66-C26250CA7B15}"/>
    <cellStyle name="40% - Cor2 63 4" xfId="11762" xr:uid="{00000000-0005-0000-0000-00007D020000}"/>
    <cellStyle name="40% - Cor2 63 4 2" xfId="29278" xr:uid="{F70E3A57-B274-4F71-BD52-7DA655CF17E5}"/>
    <cellStyle name="40% - Cor2 63 4 3" xfId="43159" xr:uid="{ABA78C9F-683A-4B7E-B43F-6153D785D703}"/>
    <cellStyle name="40% - Cor2 63 5" xfId="31880" xr:uid="{D0F95E83-D8C3-4280-9C46-2DF7B64ACFCC}"/>
    <cellStyle name="40% - Cor2 63 5 2" xfId="45747" xr:uid="{E3D02304-5F12-4436-9EB7-FDCBA336CB21}"/>
    <cellStyle name="40% - Cor2 63 6" xfId="21228" xr:uid="{B8CAF8EA-FB22-41B5-892E-CFCA8020826D}"/>
    <cellStyle name="40% - Cor2 63 7" xfId="35262" xr:uid="{BCAB2108-5512-4CFC-A420-F584B659CCA2}"/>
    <cellStyle name="40% - Cor2 64" xfId="2734" xr:uid="{00000000-0005-0000-0000-00007E020000}"/>
    <cellStyle name="40% - Cor2 64 2" xfId="4785" xr:uid="{00000000-0005-0000-0000-00007E020000}"/>
    <cellStyle name="40% - Cor2 64 2 2" xfId="9185" xr:uid="{00000000-0005-0000-0000-00007E020000}"/>
    <cellStyle name="40% - Cor2 64 2 2 2" xfId="18007" xr:uid="{00000000-0005-0000-0000-00007E020000}"/>
    <cellStyle name="40% - Cor2 64 2 2 3" xfId="27385" xr:uid="{12E1FCD6-6E42-405D-806B-FDCDD33A1914}"/>
    <cellStyle name="40% - Cor2 64 2 2 4" xfId="41341" xr:uid="{20EBB2CF-88D4-4ED3-8FDE-F57CF404C8A6}"/>
    <cellStyle name="40% - Cor2 64 2 3" xfId="13654" xr:uid="{00000000-0005-0000-0000-00007E020000}"/>
    <cellStyle name="40% - Cor2 64 2 3 2" xfId="30467" xr:uid="{4E560CAC-12A3-44EC-93C3-B1C65DAD9A20}"/>
    <cellStyle name="40% - Cor2 64 2 3 3" xfId="44341" xr:uid="{EC670AC5-9528-4929-B732-73B924839223}"/>
    <cellStyle name="40% - Cor2 64 2 4" xfId="33059" xr:uid="{3801BBC4-BEF7-4A97-B8F9-4CDABBC38F44}"/>
    <cellStyle name="40% - Cor2 64 2 4 2" xfId="46926" xr:uid="{BA6A5BD3-0BE0-44DA-9B00-EBDAB34524CC}"/>
    <cellStyle name="40% - Cor2 64 2 5" xfId="23127" xr:uid="{401C1C7B-09BA-44B1-A2F6-571DB606F3CA}"/>
    <cellStyle name="40% - Cor2 64 2 6" xfId="37098" xr:uid="{F81281DD-2150-437E-8360-2F8B90EF57A2}"/>
    <cellStyle name="40% - Cor2 64 3" xfId="7296" xr:uid="{00000000-0005-0000-0000-00007E020000}"/>
    <cellStyle name="40% - Cor2 64 3 2" xfId="16122" xr:uid="{00000000-0005-0000-0000-00007E020000}"/>
    <cellStyle name="40% - Cor2 64 3 3" xfId="25548" xr:uid="{7583A750-9EDE-4714-92E1-68DEBCDE3279}"/>
    <cellStyle name="40% - Cor2 64 3 4" xfId="39500" xr:uid="{14F30630-ECDB-45D5-B181-9E5DB0D72998}"/>
    <cellStyle name="40% - Cor2 64 4" xfId="11763" xr:uid="{00000000-0005-0000-0000-00007E020000}"/>
    <cellStyle name="40% - Cor2 64 4 2" xfId="29279" xr:uid="{D7DE9552-F2A5-4070-A21E-F979A8630809}"/>
    <cellStyle name="40% - Cor2 64 4 3" xfId="43160" xr:uid="{C9552A39-52A6-480B-8DEE-1F778FB6B1A7}"/>
    <cellStyle name="40% - Cor2 64 5" xfId="31881" xr:uid="{5660FF76-2F31-47B0-A889-9AEE49DE2604}"/>
    <cellStyle name="40% - Cor2 64 5 2" xfId="45748" xr:uid="{2349B949-DB49-4A82-B60C-A56E813CEB7F}"/>
    <cellStyle name="40% - Cor2 64 6" xfId="21229" xr:uid="{0E9ECDFC-AD42-4B6D-A9BF-15CF4AF2F2AE}"/>
    <cellStyle name="40% - Cor2 64 7" xfId="35263" xr:uid="{6A767F68-B257-44D5-B03B-F0DE0074B3AE}"/>
    <cellStyle name="40% - Cor2 65" xfId="2735" xr:uid="{00000000-0005-0000-0000-00007F020000}"/>
    <cellStyle name="40% - Cor2 65 2" xfId="4786" xr:uid="{00000000-0005-0000-0000-00007F020000}"/>
    <cellStyle name="40% - Cor2 65 2 2" xfId="9186" xr:uid="{00000000-0005-0000-0000-00007F020000}"/>
    <cellStyle name="40% - Cor2 65 2 2 2" xfId="18008" xr:uid="{00000000-0005-0000-0000-00007F020000}"/>
    <cellStyle name="40% - Cor2 65 2 2 3" xfId="27386" xr:uid="{2AD57EBD-230F-4D1E-A434-CEAED9605B6D}"/>
    <cellStyle name="40% - Cor2 65 2 2 4" xfId="41342" xr:uid="{BB4FFDD5-3469-4D36-A297-2AF08B7C5A07}"/>
    <cellStyle name="40% - Cor2 65 2 3" xfId="13655" xr:uid="{00000000-0005-0000-0000-00007F020000}"/>
    <cellStyle name="40% - Cor2 65 2 3 2" xfId="30468" xr:uid="{E61FF584-DEA3-47E2-94F3-7FB0D07DCCBE}"/>
    <cellStyle name="40% - Cor2 65 2 3 3" xfId="44342" xr:uid="{CA454682-28DA-41C3-8FD2-3BD91B1D67E9}"/>
    <cellStyle name="40% - Cor2 65 2 4" xfId="33060" xr:uid="{52C8FCDE-01AD-478D-B2BF-36AE01083182}"/>
    <cellStyle name="40% - Cor2 65 2 4 2" xfId="46927" xr:uid="{AFA8100B-EF72-4D50-99CE-2EB65CC882F6}"/>
    <cellStyle name="40% - Cor2 65 2 5" xfId="23128" xr:uid="{BF372C45-C9E9-4D45-B846-2DCC51A46E23}"/>
    <cellStyle name="40% - Cor2 65 2 6" xfId="37099" xr:uid="{A7AC36C9-117C-44F4-9135-037651A1B819}"/>
    <cellStyle name="40% - Cor2 65 3" xfId="7297" xr:uid="{00000000-0005-0000-0000-00007F020000}"/>
    <cellStyle name="40% - Cor2 65 3 2" xfId="16123" xr:uid="{00000000-0005-0000-0000-00007F020000}"/>
    <cellStyle name="40% - Cor2 65 3 3" xfId="25549" xr:uid="{AF83C7FE-7BE2-43C1-AF85-A5D01FD0FF65}"/>
    <cellStyle name="40% - Cor2 65 3 4" xfId="39501" xr:uid="{ACEE634E-AA6E-4E27-A734-4C7E4716CC66}"/>
    <cellStyle name="40% - Cor2 65 4" xfId="11764" xr:uid="{00000000-0005-0000-0000-00007F020000}"/>
    <cellStyle name="40% - Cor2 65 4 2" xfId="29280" xr:uid="{B7E5E6BB-5A55-4C6D-BD14-B38D17646956}"/>
    <cellStyle name="40% - Cor2 65 4 3" xfId="43161" xr:uid="{97DD07A3-0D92-4B8C-9E1B-CFD20DFE8C31}"/>
    <cellStyle name="40% - Cor2 65 5" xfId="31882" xr:uid="{DA730E62-21DC-4284-B548-DC7FC336CF81}"/>
    <cellStyle name="40% - Cor2 65 5 2" xfId="45749" xr:uid="{8E518F82-5AF8-4DCF-B10A-4F44200408F8}"/>
    <cellStyle name="40% - Cor2 65 6" xfId="21230" xr:uid="{2DFD9F1A-D280-4E1A-885C-5126C63A25DF}"/>
    <cellStyle name="40% - Cor2 65 7" xfId="35264" xr:uid="{1BE601AF-46AF-4C0E-A8E5-75D26CDC2E68}"/>
    <cellStyle name="40% - Cor2 66" xfId="2736" xr:uid="{00000000-0005-0000-0000-000080020000}"/>
    <cellStyle name="40% - Cor2 66 2" xfId="4787" xr:uid="{00000000-0005-0000-0000-000080020000}"/>
    <cellStyle name="40% - Cor2 66 2 2" xfId="9187" xr:uid="{00000000-0005-0000-0000-000080020000}"/>
    <cellStyle name="40% - Cor2 66 2 2 2" xfId="18009" xr:uid="{00000000-0005-0000-0000-000080020000}"/>
    <cellStyle name="40% - Cor2 66 2 2 3" xfId="27387" xr:uid="{5381ED16-78D5-4F8D-A6DF-D4A30B8FBF5F}"/>
    <cellStyle name="40% - Cor2 66 2 2 4" xfId="41343" xr:uid="{318CC7AC-9AFB-4B5C-A5FC-F2A95D0EEBAD}"/>
    <cellStyle name="40% - Cor2 66 2 3" xfId="13656" xr:uid="{00000000-0005-0000-0000-000080020000}"/>
    <cellStyle name="40% - Cor2 66 2 3 2" xfId="30469" xr:uid="{726F47ED-DCDD-467A-AC13-2925E160D9D3}"/>
    <cellStyle name="40% - Cor2 66 2 3 3" xfId="44343" xr:uid="{96568196-6F0E-4C29-9A04-21C61EA2F804}"/>
    <cellStyle name="40% - Cor2 66 2 4" xfId="33061" xr:uid="{FFB69809-01F2-4EE0-BE17-33F24A307002}"/>
    <cellStyle name="40% - Cor2 66 2 4 2" xfId="46928" xr:uid="{FDF0E9E5-A87D-45C2-A864-42DA4FE98F4F}"/>
    <cellStyle name="40% - Cor2 66 2 5" xfId="23129" xr:uid="{97963A6B-1DD3-4542-99DB-C72A42C70801}"/>
    <cellStyle name="40% - Cor2 66 2 6" xfId="37100" xr:uid="{A1761F27-E157-4DB5-AF61-8C36E96D1438}"/>
    <cellStyle name="40% - Cor2 66 3" xfId="7298" xr:uid="{00000000-0005-0000-0000-000080020000}"/>
    <cellStyle name="40% - Cor2 66 3 2" xfId="16124" xr:uid="{00000000-0005-0000-0000-000080020000}"/>
    <cellStyle name="40% - Cor2 66 3 3" xfId="25550" xr:uid="{7711170B-7EBA-4AC5-BFFB-016BD5ECCBC7}"/>
    <cellStyle name="40% - Cor2 66 3 4" xfId="39502" xr:uid="{979EC0F5-9314-4C25-B269-CCF613C63CB3}"/>
    <cellStyle name="40% - Cor2 66 4" xfId="11765" xr:uid="{00000000-0005-0000-0000-000080020000}"/>
    <cellStyle name="40% - Cor2 66 4 2" xfId="29281" xr:uid="{77355AE6-6559-492A-B452-04A7E1301E39}"/>
    <cellStyle name="40% - Cor2 66 4 3" xfId="43162" xr:uid="{30607D6F-FC80-4E04-9982-A0EF8F649E4F}"/>
    <cellStyle name="40% - Cor2 66 5" xfId="31883" xr:uid="{6925D868-B483-434B-BEE4-49012D1A12D6}"/>
    <cellStyle name="40% - Cor2 66 5 2" xfId="45750" xr:uid="{4D1B1E6B-87BD-4973-A18F-2E7EDD7195CD}"/>
    <cellStyle name="40% - Cor2 66 6" xfId="21231" xr:uid="{3E54ACB1-C8D9-4689-866F-E8FC85C53F56}"/>
    <cellStyle name="40% - Cor2 66 7" xfId="35265" xr:uid="{F341D7B6-1101-457D-A126-A0C5BA61045F}"/>
    <cellStyle name="40% - Cor2 67" xfId="2737" xr:uid="{00000000-0005-0000-0000-000081020000}"/>
    <cellStyle name="40% - Cor2 67 2" xfId="4788" xr:uid="{00000000-0005-0000-0000-000081020000}"/>
    <cellStyle name="40% - Cor2 67 2 2" xfId="9188" xr:uid="{00000000-0005-0000-0000-000081020000}"/>
    <cellStyle name="40% - Cor2 67 2 2 2" xfId="18010" xr:uid="{00000000-0005-0000-0000-000081020000}"/>
    <cellStyle name="40% - Cor2 67 2 2 3" xfId="27388" xr:uid="{4B2831FF-80FD-4256-ABEC-08B6BBACEC39}"/>
    <cellStyle name="40% - Cor2 67 2 2 4" xfId="41344" xr:uid="{0ED0B552-1034-41DE-A962-7E15CFB5231F}"/>
    <cellStyle name="40% - Cor2 67 2 3" xfId="13657" xr:uid="{00000000-0005-0000-0000-000081020000}"/>
    <cellStyle name="40% - Cor2 67 2 3 2" xfId="30470" xr:uid="{26CCC472-12FE-469D-B9AA-7CDECE0A1FBD}"/>
    <cellStyle name="40% - Cor2 67 2 3 3" xfId="44344" xr:uid="{5EB8D096-3E6B-496E-9858-007BE9A9C054}"/>
    <cellStyle name="40% - Cor2 67 2 4" xfId="33062" xr:uid="{B8B7946D-2BAD-46AC-902D-30B8F6C6AAAA}"/>
    <cellStyle name="40% - Cor2 67 2 4 2" xfId="46929" xr:uid="{20F0976C-CEC6-4D8D-99E6-FF7BD1AA4E85}"/>
    <cellStyle name="40% - Cor2 67 2 5" xfId="23130" xr:uid="{A2EBBF82-A8C0-4129-ACA0-B2E98C4E4B4C}"/>
    <cellStyle name="40% - Cor2 67 2 6" xfId="37101" xr:uid="{66D3DBDE-4EB3-4E18-A2C1-3D0F9CE5FEB6}"/>
    <cellStyle name="40% - Cor2 67 3" xfId="7299" xr:uid="{00000000-0005-0000-0000-000081020000}"/>
    <cellStyle name="40% - Cor2 67 3 2" xfId="16125" xr:uid="{00000000-0005-0000-0000-000081020000}"/>
    <cellStyle name="40% - Cor2 67 3 3" xfId="25551" xr:uid="{9F11EFBB-002F-46E4-A53E-A9917F673ED9}"/>
    <cellStyle name="40% - Cor2 67 3 4" xfId="39503" xr:uid="{7EA4F381-739E-4996-B1CE-F593814DD7F2}"/>
    <cellStyle name="40% - Cor2 67 4" xfId="11766" xr:uid="{00000000-0005-0000-0000-000081020000}"/>
    <cellStyle name="40% - Cor2 67 4 2" xfId="29282" xr:uid="{CD0DC04E-E793-4F80-9794-D185BC56E301}"/>
    <cellStyle name="40% - Cor2 67 4 3" xfId="43163" xr:uid="{8ABC20BF-E618-49CF-A724-0AD48816B6E7}"/>
    <cellStyle name="40% - Cor2 67 5" xfId="31884" xr:uid="{31168CE6-1EB2-4BD1-84CC-769AF9D10858}"/>
    <cellStyle name="40% - Cor2 67 5 2" xfId="45751" xr:uid="{0520805F-DF74-467D-B3B9-4A35F11E7AC4}"/>
    <cellStyle name="40% - Cor2 67 6" xfId="21232" xr:uid="{A2C29F96-0AF2-41F2-B767-1667886DB8DB}"/>
    <cellStyle name="40% - Cor2 67 7" xfId="35266" xr:uid="{B3312AC2-C432-43CD-B973-77CE139FFB2D}"/>
    <cellStyle name="40% - Cor2 68" xfId="2738" xr:uid="{00000000-0005-0000-0000-000082020000}"/>
    <cellStyle name="40% - Cor2 68 2" xfId="4789" xr:uid="{00000000-0005-0000-0000-000082020000}"/>
    <cellStyle name="40% - Cor2 68 2 2" xfId="9189" xr:uid="{00000000-0005-0000-0000-000082020000}"/>
    <cellStyle name="40% - Cor2 68 2 2 2" xfId="18011" xr:uid="{00000000-0005-0000-0000-000082020000}"/>
    <cellStyle name="40% - Cor2 68 2 2 3" xfId="27389" xr:uid="{D37D9BF1-C785-473A-BE2D-DC06F3049654}"/>
    <cellStyle name="40% - Cor2 68 2 2 4" xfId="41345" xr:uid="{BC11136C-C507-4A30-846F-ECA1A51F7261}"/>
    <cellStyle name="40% - Cor2 68 2 3" xfId="13658" xr:uid="{00000000-0005-0000-0000-000082020000}"/>
    <cellStyle name="40% - Cor2 68 2 3 2" xfId="30471" xr:uid="{B584BF8D-2C61-44B2-9F83-2BE7B6907A73}"/>
    <cellStyle name="40% - Cor2 68 2 3 3" xfId="44345" xr:uid="{EAE02FAE-62E0-4294-AC76-90CC9FF4F83A}"/>
    <cellStyle name="40% - Cor2 68 2 4" xfId="33063" xr:uid="{D8351532-98B9-4562-A8BD-E5A96FF638D8}"/>
    <cellStyle name="40% - Cor2 68 2 4 2" xfId="46930" xr:uid="{EE35BC55-484D-4048-970A-6E04758FB672}"/>
    <cellStyle name="40% - Cor2 68 2 5" xfId="23131" xr:uid="{F6F5E159-A1AE-4FF1-8C6B-5BF75977EEA4}"/>
    <cellStyle name="40% - Cor2 68 2 6" xfId="37102" xr:uid="{9D59053A-2AC4-4404-8067-FB28C07AD5BA}"/>
    <cellStyle name="40% - Cor2 68 3" xfId="7300" xr:uid="{00000000-0005-0000-0000-000082020000}"/>
    <cellStyle name="40% - Cor2 68 3 2" xfId="16126" xr:uid="{00000000-0005-0000-0000-000082020000}"/>
    <cellStyle name="40% - Cor2 68 3 3" xfId="25552" xr:uid="{074984ED-3C3C-46B7-8B89-E033698F4932}"/>
    <cellStyle name="40% - Cor2 68 3 4" xfId="39504" xr:uid="{405FC862-384F-4929-92B6-7109D42309EC}"/>
    <cellStyle name="40% - Cor2 68 4" xfId="11767" xr:uid="{00000000-0005-0000-0000-000082020000}"/>
    <cellStyle name="40% - Cor2 68 4 2" xfId="29283" xr:uid="{0C9F928F-DABF-44AC-8DAC-7A7CA776B4CC}"/>
    <cellStyle name="40% - Cor2 68 4 3" xfId="43164" xr:uid="{A87EE184-F3DB-4313-A0F4-C77B1C60A57A}"/>
    <cellStyle name="40% - Cor2 68 5" xfId="31885" xr:uid="{3CD2777F-656B-487E-8E93-DE43F2CDA00A}"/>
    <cellStyle name="40% - Cor2 68 5 2" xfId="45752" xr:uid="{1CC00EA8-2EFB-41D2-A9C7-DEF3063EE4B9}"/>
    <cellStyle name="40% - Cor2 68 6" xfId="21233" xr:uid="{4DBB8B4C-4902-4249-8F87-2188A1F43BA7}"/>
    <cellStyle name="40% - Cor2 68 7" xfId="35267" xr:uid="{66008B16-2C32-4A6C-9057-0E28D9C0A422}"/>
    <cellStyle name="40% - Cor2 69" xfId="2739" xr:uid="{00000000-0005-0000-0000-000083020000}"/>
    <cellStyle name="40% - Cor2 69 2" xfId="4790" xr:uid="{00000000-0005-0000-0000-000083020000}"/>
    <cellStyle name="40% - Cor2 69 2 2" xfId="9190" xr:uid="{00000000-0005-0000-0000-000083020000}"/>
    <cellStyle name="40% - Cor2 69 2 2 2" xfId="18012" xr:uid="{00000000-0005-0000-0000-000083020000}"/>
    <cellStyle name="40% - Cor2 69 2 2 3" xfId="27390" xr:uid="{0BFD67D3-1974-417A-AB98-698F65986434}"/>
    <cellStyle name="40% - Cor2 69 2 2 4" xfId="41346" xr:uid="{0BB3E017-1633-43CF-8430-1FF1115762FE}"/>
    <cellStyle name="40% - Cor2 69 2 3" xfId="13659" xr:uid="{00000000-0005-0000-0000-000083020000}"/>
    <cellStyle name="40% - Cor2 69 2 3 2" xfId="30472" xr:uid="{B21851A9-E3E2-4DD3-80C6-5687DA765644}"/>
    <cellStyle name="40% - Cor2 69 2 3 3" xfId="44346" xr:uid="{520A5D08-E6BC-489B-843A-186559915165}"/>
    <cellStyle name="40% - Cor2 69 2 4" xfId="33064" xr:uid="{3FD4A8B1-3B63-4014-A2CF-0A98C45B562A}"/>
    <cellStyle name="40% - Cor2 69 2 4 2" xfId="46931" xr:uid="{AD3FF789-F056-438F-9D6F-71AEE71D96CE}"/>
    <cellStyle name="40% - Cor2 69 2 5" xfId="23132" xr:uid="{B850CD8F-A42C-4B69-9412-2DEEEBD97D41}"/>
    <cellStyle name="40% - Cor2 69 2 6" xfId="37103" xr:uid="{2EEE00C5-E1B8-4859-BB1E-5C78AF2A62B9}"/>
    <cellStyle name="40% - Cor2 69 3" xfId="7301" xr:uid="{00000000-0005-0000-0000-000083020000}"/>
    <cellStyle name="40% - Cor2 69 3 2" xfId="16127" xr:uid="{00000000-0005-0000-0000-000083020000}"/>
    <cellStyle name="40% - Cor2 69 3 3" xfId="25553" xr:uid="{F6EC9BFB-83A5-4E4C-89B2-800AEE6F2D69}"/>
    <cellStyle name="40% - Cor2 69 3 4" xfId="39505" xr:uid="{AAF632D0-A41B-4740-878E-113A00DE06F1}"/>
    <cellStyle name="40% - Cor2 69 4" xfId="11768" xr:uid="{00000000-0005-0000-0000-000083020000}"/>
    <cellStyle name="40% - Cor2 69 4 2" xfId="29284" xr:uid="{66196DAE-12F1-403A-A655-13347037CF8D}"/>
    <cellStyle name="40% - Cor2 69 4 3" xfId="43165" xr:uid="{9F239390-206F-4F65-A520-831915710973}"/>
    <cellStyle name="40% - Cor2 69 5" xfId="31886" xr:uid="{12182717-1DC4-49B4-95D3-C1A12B7C66F8}"/>
    <cellStyle name="40% - Cor2 69 5 2" xfId="45753" xr:uid="{A4B7D67A-8E62-4E2C-B2F9-3A4E188D9FDE}"/>
    <cellStyle name="40% - Cor2 69 6" xfId="21234" xr:uid="{BDDDEAAD-7758-4C63-A9F7-0FAD3785513C}"/>
    <cellStyle name="40% - Cor2 69 7" xfId="35268" xr:uid="{7CD3161B-9594-4B13-8036-28F7EC9C03FC}"/>
    <cellStyle name="40% - Cor2 7" xfId="2740" xr:uid="{00000000-0005-0000-0000-000084020000}"/>
    <cellStyle name="40% - Cor2 7 2" xfId="2741" xr:uid="{00000000-0005-0000-0000-000085020000}"/>
    <cellStyle name="40% - Cor2 7 2 2" xfId="4792" xr:uid="{00000000-0005-0000-0000-000085020000}"/>
    <cellStyle name="40% - Cor2 7 2 2 2" xfId="9192" xr:uid="{00000000-0005-0000-0000-000085020000}"/>
    <cellStyle name="40% - Cor2 7 2 2 2 2" xfId="18014" xr:uid="{00000000-0005-0000-0000-000085020000}"/>
    <cellStyle name="40% - Cor2 7 2 2 2 3" xfId="27392" xr:uid="{4D79CAF1-FAE4-474C-AC47-2C631A390C77}"/>
    <cellStyle name="40% - Cor2 7 2 2 2 4" xfId="41348" xr:uid="{E687E9EC-9CA3-4A28-9B7A-7F6CB5430FFA}"/>
    <cellStyle name="40% - Cor2 7 2 2 3" xfId="13661" xr:uid="{00000000-0005-0000-0000-000085020000}"/>
    <cellStyle name="40% - Cor2 7 2 2 3 2" xfId="30474" xr:uid="{0240EF88-F463-46E6-8C73-00EAA9A37F21}"/>
    <cellStyle name="40% - Cor2 7 2 2 3 3" xfId="44348" xr:uid="{B59DB21B-D935-4A37-B2F6-54086FA01841}"/>
    <cellStyle name="40% - Cor2 7 2 2 4" xfId="33066" xr:uid="{BFBE8439-D121-453A-B5B5-1630CE1686BA}"/>
    <cellStyle name="40% - Cor2 7 2 2 4 2" xfId="46933" xr:uid="{7F9D29B4-1059-4B87-A7CA-C975E18A0C58}"/>
    <cellStyle name="40% - Cor2 7 2 2 5" xfId="23134" xr:uid="{D29C51B8-8050-4D11-B33F-84C7F721B854}"/>
    <cellStyle name="40% - Cor2 7 2 2 6" xfId="37105" xr:uid="{F84D26B1-585A-4265-AA3F-56FAE38BF5B2}"/>
    <cellStyle name="40% - Cor2 7 2 3" xfId="7303" xr:uid="{00000000-0005-0000-0000-000085020000}"/>
    <cellStyle name="40% - Cor2 7 2 3 2" xfId="16129" xr:uid="{00000000-0005-0000-0000-000085020000}"/>
    <cellStyle name="40% - Cor2 7 2 3 3" xfId="25555" xr:uid="{9BFF049F-D09A-46CE-A900-673631E7E608}"/>
    <cellStyle name="40% - Cor2 7 2 3 4" xfId="39507" xr:uid="{8EDF6431-6E6A-4A95-8BB6-71A9FC5F79A3}"/>
    <cellStyle name="40% - Cor2 7 2 4" xfId="11770" xr:uid="{00000000-0005-0000-0000-000085020000}"/>
    <cellStyle name="40% - Cor2 7 2 4 2" xfId="29286" xr:uid="{6B35C4B4-E053-4FFC-9B3C-28F913A6B2CF}"/>
    <cellStyle name="40% - Cor2 7 2 4 3" xfId="43167" xr:uid="{51AE2434-8D92-4D8F-85E2-861C9FC47D86}"/>
    <cellStyle name="40% - Cor2 7 2 5" xfId="31888" xr:uid="{56D99E63-8A55-460D-9E64-2B1495390CEF}"/>
    <cellStyle name="40% - Cor2 7 2 5 2" xfId="45755" xr:uid="{C856A720-CE27-47DC-AFB8-2E8624C701DC}"/>
    <cellStyle name="40% - Cor2 7 2 6" xfId="21236" xr:uid="{E7AA3089-2DF5-466B-AEC0-CC0324E858B2}"/>
    <cellStyle name="40% - Cor2 7 2 7" xfId="35270" xr:uid="{26F73D5E-D12D-4B5D-90DB-5E2CD1D9AB88}"/>
    <cellStyle name="40% - Cor2 7 3" xfId="4791" xr:uid="{00000000-0005-0000-0000-000084020000}"/>
    <cellStyle name="40% - Cor2 7 3 2" xfId="9191" xr:uid="{00000000-0005-0000-0000-000084020000}"/>
    <cellStyle name="40% - Cor2 7 3 2 2" xfId="18013" xr:uid="{00000000-0005-0000-0000-000084020000}"/>
    <cellStyle name="40% - Cor2 7 3 2 3" xfId="27391" xr:uid="{7AC391BE-55EA-4FA2-845C-9FEF3F8D8364}"/>
    <cellStyle name="40% - Cor2 7 3 2 4" xfId="41347" xr:uid="{477716E4-92BE-4439-8C63-E88C54D12B15}"/>
    <cellStyle name="40% - Cor2 7 3 3" xfId="13660" xr:uid="{00000000-0005-0000-0000-000084020000}"/>
    <cellStyle name="40% - Cor2 7 3 3 2" xfId="30473" xr:uid="{4A7C742C-8C96-4EDD-B0A8-4E6F6623EA8C}"/>
    <cellStyle name="40% - Cor2 7 3 3 3" xfId="44347" xr:uid="{7A632B3E-7253-45E2-9E66-F4A64D2112A0}"/>
    <cellStyle name="40% - Cor2 7 3 4" xfId="33065" xr:uid="{229F3006-542D-4066-A107-40FF58794814}"/>
    <cellStyle name="40% - Cor2 7 3 4 2" xfId="46932" xr:uid="{73EA4AD1-5398-4764-A014-B88EC9720E2D}"/>
    <cellStyle name="40% - Cor2 7 3 5" xfId="23133" xr:uid="{996E6BFC-4156-4172-8BAB-E625677F5CD4}"/>
    <cellStyle name="40% - Cor2 7 3 6" xfId="37104" xr:uid="{66C3A63E-BDEF-4202-8AB9-7FD5C49F9FA8}"/>
    <cellStyle name="40% - Cor2 7 4" xfId="7302" xr:uid="{00000000-0005-0000-0000-000084020000}"/>
    <cellStyle name="40% - Cor2 7 4 2" xfId="16128" xr:uid="{00000000-0005-0000-0000-000084020000}"/>
    <cellStyle name="40% - Cor2 7 4 3" xfId="25554" xr:uid="{D2B078E2-F1D2-4AE5-AF53-59FED221D731}"/>
    <cellStyle name="40% - Cor2 7 4 4" xfId="39506" xr:uid="{8FD7D92C-5414-4237-AF7D-9794690C829C}"/>
    <cellStyle name="40% - Cor2 7 5" xfId="11769" xr:uid="{00000000-0005-0000-0000-000084020000}"/>
    <cellStyle name="40% - Cor2 7 5 2" xfId="29285" xr:uid="{20D21E5E-FEF0-414C-ACBB-F01800C4B6FA}"/>
    <cellStyle name="40% - Cor2 7 5 3" xfId="43166" xr:uid="{37FCA585-70FF-4771-8DDF-C38D1BF3E769}"/>
    <cellStyle name="40% - Cor2 7 6" xfId="31887" xr:uid="{E40771BA-CE58-41C4-817A-000502794A16}"/>
    <cellStyle name="40% - Cor2 7 6 2" xfId="45754" xr:uid="{A4F3B12C-5165-4A02-9918-5B2A2827CECD}"/>
    <cellStyle name="40% - Cor2 7 7" xfId="21235" xr:uid="{DFF30CAA-C3BE-4310-98E1-29DA74772E27}"/>
    <cellStyle name="40% - Cor2 7 8" xfId="35269" xr:uid="{38FFFD4A-668A-4522-8A4C-2521D4985DF4}"/>
    <cellStyle name="40% - Cor2 70" xfId="2742" xr:uid="{00000000-0005-0000-0000-000086020000}"/>
    <cellStyle name="40% - Cor2 70 2" xfId="4793" xr:uid="{00000000-0005-0000-0000-000086020000}"/>
    <cellStyle name="40% - Cor2 70 2 2" xfId="9193" xr:uid="{00000000-0005-0000-0000-000086020000}"/>
    <cellStyle name="40% - Cor2 70 2 2 2" xfId="18015" xr:uid="{00000000-0005-0000-0000-000086020000}"/>
    <cellStyle name="40% - Cor2 70 2 2 3" xfId="27393" xr:uid="{643F1BEE-0FCD-47F5-BBF9-A921BDBF222B}"/>
    <cellStyle name="40% - Cor2 70 2 2 4" xfId="41349" xr:uid="{3C2AA6A3-FE6C-42FE-84E1-8342E20094B5}"/>
    <cellStyle name="40% - Cor2 70 2 3" xfId="13662" xr:uid="{00000000-0005-0000-0000-000086020000}"/>
    <cellStyle name="40% - Cor2 70 2 3 2" xfId="30475" xr:uid="{7B136E6D-EDEB-48FF-83DD-F868207A0C1E}"/>
    <cellStyle name="40% - Cor2 70 2 3 3" xfId="44349" xr:uid="{B561850E-3EDB-4058-9014-60333280B2A7}"/>
    <cellStyle name="40% - Cor2 70 2 4" xfId="33067" xr:uid="{D6021DA1-2134-4F0B-BF04-B8CDF1134F07}"/>
    <cellStyle name="40% - Cor2 70 2 4 2" xfId="46934" xr:uid="{AFF8FA17-CA07-4FF9-927F-017B0353D13D}"/>
    <cellStyle name="40% - Cor2 70 2 5" xfId="23135" xr:uid="{6D797FEA-AC49-4E92-B8C0-EE19BBA7C7B9}"/>
    <cellStyle name="40% - Cor2 70 2 6" xfId="37106" xr:uid="{9316ED51-7E15-41F6-A451-7B5A14E75212}"/>
    <cellStyle name="40% - Cor2 70 3" xfId="7304" xr:uid="{00000000-0005-0000-0000-000086020000}"/>
    <cellStyle name="40% - Cor2 70 3 2" xfId="16130" xr:uid="{00000000-0005-0000-0000-000086020000}"/>
    <cellStyle name="40% - Cor2 70 3 3" xfId="25556" xr:uid="{5CFC2E0B-E92C-405B-BDA5-6AF8F8B423DA}"/>
    <cellStyle name="40% - Cor2 70 3 4" xfId="39508" xr:uid="{762D122F-B25D-4673-A3AF-E24A527B0331}"/>
    <cellStyle name="40% - Cor2 70 4" xfId="11771" xr:uid="{00000000-0005-0000-0000-000086020000}"/>
    <cellStyle name="40% - Cor2 70 4 2" xfId="29287" xr:uid="{81FFC8C0-CE11-4594-83B5-E415E9F3CC71}"/>
    <cellStyle name="40% - Cor2 70 4 3" xfId="43168" xr:uid="{5A114A09-F84C-41F5-88B0-C0ED6BEE6B3C}"/>
    <cellStyle name="40% - Cor2 70 5" xfId="31889" xr:uid="{BE42309D-71EB-4037-B381-53EF973FAA14}"/>
    <cellStyle name="40% - Cor2 70 5 2" xfId="45756" xr:uid="{90974613-A425-4F29-90C6-612DDF510BD5}"/>
    <cellStyle name="40% - Cor2 70 6" xfId="21237" xr:uid="{AFB00A6F-0362-455E-BDE2-BB3439585A3F}"/>
    <cellStyle name="40% - Cor2 70 7" xfId="35271" xr:uid="{535F0AF0-A6DB-4FB2-844B-A077BA9C944F}"/>
    <cellStyle name="40% - Cor2 71" xfId="2743" xr:uid="{00000000-0005-0000-0000-000087020000}"/>
    <cellStyle name="40% - Cor2 71 2" xfId="4794" xr:uid="{00000000-0005-0000-0000-000087020000}"/>
    <cellStyle name="40% - Cor2 71 2 2" xfId="9194" xr:uid="{00000000-0005-0000-0000-000087020000}"/>
    <cellStyle name="40% - Cor2 71 2 2 2" xfId="18016" xr:uid="{00000000-0005-0000-0000-000087020000}"/>
    <cellStyle name="40% - Cor2 71 2 2 3" xfId="27394" xr:uid="{94930690-6859-4FFD-97C2-104B0AE94089}"/>
    <cellStyle name="40% - Cor2 71 2 2 4" xfId="41350" xr:uid="{7763EFAD-E5F9-4A58-B409-B61E5DA608CE}"/>
    <cellStyle name="40% - Cor2 71 2 3" xfId="13663" xr:uid="{00000000-0005-0000-0000-000087020000}"/>
    <cellStyle name="40% - Cor2 71 2 3 2" xfId="30476" xr:uid="{A2BD94F8-DB83-4422-906E-90324D76ED0F}"/>
    <cellStyle name="40% - Cor2 71 2 3 3" xfId="44350" xr:uid="{5663A97F-10FA-4F60-BC5A-19120BC9DF11}"/>
    <cellStyle name="40% - Cor2 71 2 4" xfId="33068" xr:uid="{88CE163D-D068-4F3A-A2D1-BAABB3C82294}"/>
    <cellStyle name="40% - Cor2 71 2 4 2" xfId="46935" xr:uid="{279E7535-913B-4110-9C85-47F02624BEA2}"/>
    <cellStyle name="40% - Cor2 71 2 5" xfId="23136" xr:uid="{8F588368-0E10-4F4B-BA17-767FFD004B28}"/>
    <cellStyle name="40% - Cor2 71 2 6" xfId="37107" xr:uid="{389B3063-B0D6-411F-A7AE-F19B3B263F5E}"/>
    <cellStyle name="40% - Cor2 71 3" xfId="7305" xr:uid="{00000000-0005-0000-0000-000087020000}"/>
    <cellStyle name="40% - Cor2 71 3 2" xfId="16131" xr:uid="{00000000-0005-0000-0000-000087020000}"/>
    <cellStyle name="40% - Cor2 71 3 3" xfId="25557" xr:uid="{B3D40518-2567-4D48-9BDC-23103DC5E853}"/>
    <cellStyle name="40% - Cor2 71 3 4" xfId="39509" xr:uid="{F39CDB0A-6F91-40CF-AC4C-950090B3FFFB}"/>
    <cellStyle name="40% - Cor2 71 4" xfId="11772" xr:uid="{00000000-0005-0000-0000-000087020000}"/>
    <cellStyle name="40% - Cor2 71 4 2" xfId="29288" xr:uid="{9DD39D31-B242-44B0-8093-C9A33DE3CD0F}"/>
    <cellStyle name="40% - Cor2 71 4 3" xfId="43169" xr:uid="{12023DA4-7356-4ED7-AA74-E98A68E818B6}"/>
    <cellStyle name="40% - Cor2 71 5" xfId="31890" xr:uid="{B44D515B-6C67-457D-A56B-EBC6D7AF2C09}"/>
    <cellStyle name="40% - Cor2 71 5 2" xfId="45757" xr:uid="{A3D5AF2D-C3C6-44A3-9651-1742D5647DAB}"/>
    <cellStyle name="40% - Cor2 71 6" xfId="21238" xr:uid="{48C0BF5E-D738-454D-BB12-CC112AD813E0}"/>
    <cellStyle name="40% - Cor2 71 7" xfId="35272" xr:uid="{F6F14760-A491-44BA-904A-EF17E87D1E13}"/>
    <cellStyle name="40% - Cor2 72" xfId="2744" xr:uid="{00000000-0005-0000-0000-000088020000}"/>
    <cellStyle name="40% - Cor2 72 2" xfId="4795" xr:uid="{00000000-0005-0000-0000-000088020000}"/>
    <cellStyle name="40% - Cor2 72 2 2" xfId="9195" xr:uid="{00000000-0005-0000-0000-000088020000}"/>
    <cellStyle name="40% - Cor2 72 2 2 2" xfId="18017" xr:uid="{00000000-0005-0000-0000-000088020000}"/>
    <cellStyle name="40% - Cor2 72 2 2 3" xfId="27395" xr:uid="{18223BC0-41D2-42D5-87C1-85BF6A5B0E67}"/>
    <cellStyle name="40% - Cor2 72 2 2 4" xfId="41351" xr:uid="{896E61B1-1A78-4ADA-8EC9-28292C975017}"/>
    <cellStyle name="40% - Cor2 72 2 3" xfId="13664" xr:uid="{00000000-0005-0000-0000-000088020000}"/>
    <cellStyle name="40% - Cor2 72 2 3 2" xfId="30477" xr:uid="{70B70E9F-B157-4FB6-A9AA-F6A076B1805B}"/>
    <cellStyle name="40% - Cor2 72 2 3 3" xfId="44351" xr:uid="{FEB1BC03-A726-4785-9D0D-7BCD8AFB16C5}"/>
    <cellStyle name="40% - Cor2 72 2 4" xfId="33069" xr:uid="{A9F52B7F-34BC-4FDF-A498-682261B0B8BC}"/>
    <cellStyle name="40% - Cor2 72 2 4 2" xfId="46936" xr:uid="{4BCCBEA3-E260-413B-BE40-EC7F8A1D5E16}"/>
    <cellStyle name="40% - Cor2 72 2 5" xfId="23137" xr:uid="{11487734-A63C-41A4-A3F5-966DAE5ABE5E}"/>
    <cellStyle name="40% - Cor2 72 2 6" xfId="37108" xr:uid="{0181B6F4-C0B8-4F2B-9A2F-91DECD0BB473}"/>
    <cellStyle name="40% - Cor2 72 3" xfId="7306" xr:uid="{00000000-0005-0000-0000-000088020000}"/>
    <cellStyle name="40% - Cor2 72 3 2" xfId="16132" xr:uid="{00000000-0005-0000-0000-000088020000}"/>
    <cellStyle name="40% - Cor2 72 3 3" xfId="25558" xr:uid="{A12CE423-6280-4ABD-9CA5-607AA904F6D3}"/>
    <cellStyle name="40% - Cor2 72 3 4" xfId="39510" xr:uid="{25639EEE-CB59-4DC3-80AA-635A25212909}"/>
    <cellStyle name="40% - Cor2 72 4" xfId="11773" xr:uid="{00000000-0005-0000-0000-000088020000}"/>
    <cellStyle name="40% - Cor2 72 4 2" xfId="29289" xr:uid="{8D1F5536-697F-4C6D-AAC3-FF5288B08709}"/>
    <cellStyle name="40% - Cor2 72 4 3" xfId="43170" xr:uid="{45004FA7-D153-4153-AA19-5A94730A18D6}"/>
    <cellStyle name="40% - Cor2 72 5" xfId="31891" xr:uid="{5DB6B218-DC16-4E99-B7E2-565D90D8BC5A}"/>
    <cellStyle name="40% - Cor2 72 5 2" xfId="45758" xr:uid="{A7323588-0031-4D4C-90C3-6857B0DAB325}"/>
    <cellStyle name="40% - Cor2 72 6" xfId="21239" xr:uid="{56534C54-DA8F-494E-A1C3-5928ABCFFF18}"/>
    <cellStyle name="40% - Cor2 72 7" xfId="35273" xr:uid="{0DA532DE-9253-460E-AA86-5A7A299521A9}"/>
    <cellStyle name="40% - Cor2 73" xfId="2745" xr:uid="{00000000-0005-0000-0000-000089020000}"/>
    <cellStyle name="40% - Cor2 73 2" xfId="4796" xr:uid="{00000000-0005-0000-0000-000089020000}"/>
    <cellStyle name="40% - Cor2 73 2 2" xfId="9196" xr:uid="{00000000-0005-0000-0000-000089020000}"/>
    <cellStyle name="40% - Cor2 73 2 2 2" xfId="18018" xr:uid="{00000000-0005-0000-0000-000089020000}"/>
    <cellStyle name="40% - Cor2 73 2 2 3" xfId="27396" xr:uid="{1FA72AE0-3D84-4C39-9995-9EA50E6DD4B1}"/>
    <cellStyle name="40% - Cor2 73 2 2 4" xfId="41352" xr:uid="{A253B01E-8D0F-4EBE-9C90-E64706621128}"/>
    <cellStyle name="40% - Cor2 73 2 3" xfId="13665" xr:uid="{00000000-0005-0000-0000-000089020000}"/>
    <cellStyle name="40% - Cor2 73 2 3 2" xfId="30478" xr:uid="{324336C9-B4D5-45A3-9ECA-D30C722DFE06}"/>
    <cellStyle name="40% - Cor2 73 2 3 3" xfId="44352" xr:uid="{603818A8-31F3-4185-A927-ED67A2FB97A2}"/>
    <cellStyle name="40% - Cor2 73 2 4" xfId="33070" xr:uid="{42360C4D-E073-4650-831D-E492F1570A24}"/>
    <cellStyle name="40% - Cor2 73 2 4 2" xfId="46937" xr:uid="{BF2F55A5-F387-428D-8B7D-DF7524B25678}"/>
    <cellStyle name="40% - Cor2 73 2 5" xfId="23138" xr:uid="{923CE148-EA87-439E-B66B-4457CAFC7D40}"/>
    <cellStyle name="40% - Cor2 73 2 6" xfId="37109" xr:uid="{B7F7B207-1EC7-4461-BF36-BEADAD1ECC01}"/>
    <cellStyle name="40% - Cor2 73 3" xfId="7307" xr:uid="{00000000-0005-0000-0000-000089020000}"/>
    <cellStyle name="40% - Cor2 73 3 2" xfId="16133" xr:uid="{00000000-0005-0000-0000-000089020000}"/>
    <cellStyle name="40% - Cor2 73 3 3" xfId="25559" xr:uid="{F392DD63-D050-48F1-A873-8B9B4D84CD3B}"/>
    <cellStyle name="40% - Cor2 73 3 4" xfId="39511" xr:uid="{809B6013-0984-436A-A413-2199D8418D2A}"/>
    <cellStyle name="40% - Cor2 73 4" xfId="11774" xr:uid="{00000000-0005-0000-0000-000089020000}"/>
    <cellStyle name="40% - Cor2 73 4 2" xfId="29290" xr:uid="{A738047B-6D1D-4A49-B07E-CF3AD8423FCB}"/>
    <cellStyle name="40% - Cor2 73 4 3" xfId="43171" xr:uid="{12BDEFCE-357E-44E3-AB16-FF387D1C51A7}"/>
    <cellStyle name="40% - Cor2 73 5" xfId="31892" xr:uid="{7C7DB7CE-481D-41A1-8EBB-D6DB5DD2708C}"/>
    <cellStyle name="40% - Cor2 73 5 2" xfId="45759" xr:uid="{492D94B6-38E2-4AD3-87A3-5CAAE47D6D70}"/>
    <cellStyle name="40% - Cor2 73 6" xfId="21240" xr:uid="{26EC8CB1-8D9D-4170-9BFC-697F217D593E}"/>
    <cellStyle name="40% - Cor2 73 7" xfId="35274" xr:uid="{FEB6A11D-DCE7-4DDF-8494-B9DCA3EBBCE4}"/>
    <cellStyle name="40% - Cor2 74" xfId="2078" xr:uid="{00000000-0005-0000-0000-0000A4040000}"/>
    <cellStyle name="40% - Cor2 74 2" xfId="4152" xr:uid="{00000000-0005-0000-0000-0000A4040000}"/>
    <cellStyle name="40% - Cor2 74 2 2" xfId="8552" xr:uid="{00000000-0005-0000-0000-0000A4040000}"/>
    <cellStyle name="40% - Cor2 74 2 2 2" xfId="17374" xr:uid="{00000000-0005-0000-0000-0000A4040000}"/>
    <cellStyle name="40% - Cor2 74 2 2 3" xfId="26752" xr:uid="{F18DA474-F94B-4326-A0B2-D57675A63BE9}"/>
    <cellStyle name="40% - Cor2 74 2 2 4" xfId="40708" xr:uid="{2629066C-ADF2-4667-AD56-33961DE42163}"/>
    <cellStyle name="40% - Cor2 74 2 3" xfId="13021" xr:uid="{00000000-0005-0000-0000-0000A4040000}"/>
    <cellStyle name="40% - Cor2 74 2 4" xfId="22494" xr:uid="{F816F432-FBD2-46FE-B4F9-9A9F4EF83D8C}"/>
    <cellStyle name="40% - Cor2 74 2 5" xfId="36465" xr:uid="{566E6939-A6F9-4CB7-8EDA-2BA15990054B}"/>
    <cellStyle name="40% - Cor2 74 3" xfId="6668" xr:uid="{00000000-0005-0000-0000-0000A4040000}"/>
    <cellStyle name="40% - Cor2 74 3 2" xfId="15494" xr:uid="{00000000-0005-0000-0000-0000A4040000}"/>
    <cellStyle name="40% - Cor2 74 3 3" xfId="24920" xr:uid="{7A6153A1-7127-44C3-8461-20AF248948F6}"/>
    <cellStyle name="40% - Cor2 74 3 4" xfId="38872" xr:uid="{DC0BC011-1D74-4D0A-927D-AF7E5590076D}"/>
    <cellStyle name="40% - Cor2 74 4" xfId="11127" xr:uid="{00000000-0005-0000-0000-0000A4040000}"/>
    <cellStyle name="40% - Cor2 74 4 2" xfId="28652" xr:uid="{02347B06-3A52-464B-8A78-051DF1701DBB}"/>
    <cellStyle name="40% - Cor2 74 4 3" xfId="42533" xr:uid="{54A581B1-6459-4810-A0CE-A86CB863A614}"/>
    <cellStyle name="40% - Cor2 74 5" xfId="31254" xr:uid="{7E9E34C4-4F85-4E4B-A132-56CC7B09048B}"/>
    <cellStyle name="40% - Cor2 74 5 2" xfId="45121" xr:uid="{D69F85C3-BF90-4FA3-A953-E7C954F26933}"/>
    <cellStyle name="40% - Cor2 74 6" xfId="20599" xr:uid="{85C537FA-F448-468D-BBC5-3976B0E1E6E7}"/>
    <cellStyle name="40% - Cor2 74 7" xfId="34635" xr:uid="{6695ABDE-750C-4366-9520-0E35C8AC7885}"/>
    <cellStyle name="40% - Cor2 75" xfId="4085" xr:uid="{00000000-0005-0000-0000-0000CD110000}"/>
    <cellStyle name="40% - Cor2 75 2" xfId="8485" xr:uid="{00000000-0005-0000-0000-0000CD110000}"/>
    <cellStyle name="40% - Cor2 75 2 2" xfId="17307" xr:uid="{00000000-0005-0000-0000-0000CD110000}"/>
    <cellStyle name="40% - Cor2 75 2 3" xfId="26687" xr:uid="{F137346E-BBBD-4385-ACD8-C0804CEC01F6}"/>
    <cellStyle name="40% - Cor2 75 2 4" xfId="40642" xr:uid="{CDCEC9AD-12D8-46C9-988D-03616515880C}"/>
    <cellStyle name="40% - Cor2 75 3" xfId="12955" xr:uid="{00000000-0005-0000-0000-0000CD110000}"/>
    <cellStyle name="40% - Cor2 75 3 2" xfId="29804" xr:uid="{2D9D2A6E-8C58-4371-AD63-BB53B20FC6F7}"/>
    <cellStyle name="40% - Cor2 75 3 3" xfId="43685" xr:uid="{D9D640C6-6405-4DB6-A987-E748467D15A6}"/>
    <cellStyle name="40% - Cor2 75 4" xfId="32404" xr:uid="{6F10E01D-45CF-498C-9B15-7E5272A3F06A}"/>
    <cellStyle name="40% - Cor2 75 4 2" xfId="46271" xr:uid="{7999A7EF-1AF7-4BB3-B5D5-4F202C573E5E}"/>
    <cellStyle name="40% - Cor2 75 5" xfId="22428" xr:uid="{6FC328B4-E50D-419C-9531-3B9848C430B0}"/>
    <cellStyle name="40% - Cor2 75 6" xfId="36400" xr:uid="{77A448BA-32A9-4362-8FE4-348A4F0C4CE2}"/>
    <cellStyle name="40% - Cor2 76" xfId="5749" xr:uid="{00000000-0005-0000-0000-00009C1B0000}"/>
    <cellStyle name="40% - Cor2 76 2" xfId="14598" xr:uid="{00000000-0005-0000-0000-00009C1B0000}"/>
    <cellStyle name="40% - Cor2 76 2 2" xfId="29840" xr:uid="{A58BEA90-A04C-4671-8491-93EEA7C4CF3A}"/>
    <cellStyle name="40% - Cor2 76 2 3" xfId="43714" xr:uid="{A3B69C40-4B9D-4D8C-A07D-CF2AA32AACE2}"/>
    <cellStyle name="40% - Cor2 76 3" xfId="32432" xr:uid="{46F61B60-ED40-4613-A407-DBBEFA05F77A}"/>
    <cellStyle name="40% - Cor2 76 3 2" xfId="46299" xr:uid="{E43842D1-5076-4A40-887D-DA8152435B56}"/>
    <cellStyle name="40% - Cor2 76 4" xfId="24078" xr:uid="{1CF0F2D7-68E1-4476-A76B-624E5E51C139}"/>
    <cellStyle name="40% - Cor2 76 5" xfId="38033" xr:uid="{CBE85253-168F-4AD7-A79A-C48B21AF292F}"/>
    <cellStyle name="40% - Cor2 77" xfId="10814" xr:uid="{00000000-0005-0000-0000-0000C1310000}"/>
    <cellStyle name="40% - Cor2 77 2" xfId="28547" xr:uid="{5CCC0C4F-D9F4-43A9-A410-DC08203D879D}"/>
    <cellStyle name="40% - Cor2 77 3" xfId="42472" xr:uid="{A31177AB-E61D-447E-B5BE-02EA80BE61D0}"/>
    <cellStyle name="40% - Cor2 78" xfId="33604" xr:uid="{5BE03AAC-2D75-475A-9904-DC4C8E674A5F}"/>
    <cellStyle name="40% - Cor2 78 2" xfId="47469" xr:uid="{98414F90-4825-4E1E-861F-7892A829C6A1}"/>
    <cellStyle name="40% - Cor2 79" xfId="34368" xr:uid="{5422410D-377D-4FF0-B2F3-875608911793}"/>
    <cellStyle name="40% - Cor2 8" xfId="2746" xr:uid="{00000000-0005-0000-0000-00008A020000}"/>
    <cellStyle name="40% - Cor2 8 2" xfId="2747" xr:uid="{00000000-0005-0000-0000-00008B020000}"/>
    <cellStyle name="40% - Cor2 8 2 2" xfId="4798" xr:uid="{00000000-0005-0000-0000-00008B020000}"/>
    <cellStyle name="40% - Cor2 8 2 2 2" xfId="9198" xr:uid="{00000000-0005-0000-0000-00008B020000}"/>
    <cellStyle name="40% - Cor2 8 2 2 2 2" xfId="18020" xr:uid="{00000000-0005-0000-0000-00008B020000}"/>
    <cellStyle name="40% - Cor2 8 2 2 2 3" xfId="27398" xr:uid="{AEC0D6C4-C0EA-46C3-857E-DE3F95356C05}"/>
    <cellStyle name="40% - Cor2 8 2 2 2 4" xfId="41354" xr:uid="{932E1FCE-01B1-4BE8-823E-B3EA346EA0DB}"/>
    <cellStyle name="40% - Cor2 8 2 2 3" xfId="13667" xr:uid="{00000000-0005-0000-0000-00008B020000}"/>
    <cellStyle name="40% - Cor2 8 2 2 3 2" xfId="30480" xr:uid="{470059ED-BECB-482D-BB97-33C4C1A9ADB0}"/>
    <cellStyle name="40% - Cor2 8 2 2 3 3" xfId="44354" xr:uid="{C3E742DC-9CF1-489A-8EF9-841F25027FF1}"/>
    <cellStyle name="40% - Cor2 8 2 2 4" xfId="33072" xr:uid="{A40CD619-5ED2-4D9C-843F-DF065B4E02FB}"/>
    <cellStyle name="40% - Cor2 8 2 2 4 2" xfId="46939" xr:uid="{8E889F4E-35B0-4AD7-8B45-89ECA695CC2A}"/>
    <cellStyle name="40% - Cor2 8 2 2 5" xfId="23140" xr:uid="{D35C3047-2D67-4554-A1E6-313B32ECEBE8}"/>
    <cellStyle name="40% - Cor2 8 2 2 6" xfId="37111" xr:uid="{CACBCD23-0336-4885-8793-573706CF08DF}"/>
    <cellStyle name="40% - Cor2 8 2 3" xfId="7309" xr:uid="{00000000-0005-0000-0000-00008B020000}"/>
    <cellStyle name="40% - Cor2 8 2 3 2" xfId="16135" xr:uid="{00000000-0005-0000-0000-00008B020000}"/>
    <cellStyle name="40% - Cor2 8 2 3 3" xfId="25561" xr:uid="{7057F4EC-D357-4783-9E3F-7F815DB20EFC}"/>
    <cellStyle name="40% - Cor2 8 2 3 4" xfId="39513" xr:uid="{573FA7DF-6C99-4E3D-A453-CB90A98E80F7}"/>
    <cellStyle name="40% - Cor2 8 2 4" xfId="11776" xr:uid="{00000000-0005-0000-0000-00008B020000}"/>
    <cellStyle name="40% - Cor2 8 2 4 2" xfId="29292" xr:uid="{3E3B955E-FC83-42B9-B703-173304B9F12D}"/>
    <cellStyle name="40% - Cor2 8 2 4 3" xfId="43173" xr:uid="{BD98C168-CDD7-4DB3-9366-6F168D264C12}"/>
    <cellStyle name="40% - Cor2 8 2 5" xfId="31894" xr:uid="{610B2A7D-2214-4876-916D-5EA8B6061FA6}"/>
    <cellStyle name="40% - Cor2 8 2 5 2" xfId="45761" xr:uid="{FBBEA526-9269-47DC-9F76-2B764525224C}"/>
    <cellStyle name="40% - Cor2 8 2 6" xfId="21242" xr:uid="{408B427C-49A7-48D2-A0FB-F7AC014BB3B4}"/>
    <cellStyle name="40% - Cor2 8 2 7" xfId="35276" xr:uid="{FEA49903-4AB2-476B-9893-86FE280059CD}"/>
    <cellStyle name="40% - Cor2 8 3" xfId="4797" xr:uid="{00000000-0005-0000-0000-00008A020000}"/>
    <cellStyle name="40% - Cor2 8 3 2" xfId="9197" xr:uid="{00000000-0005-0000-0000-00008A020000}"/>
    <cellStyle name="40% - Cor2 8 3 2 2" xfId="18019" xr:uid="{00000000-0005-0000-0000-00008A020000}"/>
    <cellStyle name="40% - Cor2 8 3 2 3" xfId="27397" xr:uid="{4C2BFB92-A4BE-4F47-8D7B-BD7CA49A81F6}"/>
    <cellStyle name="40% - Cor2 8 3 2 4" xfId="41353" xr:uid="{FDEDA692-5868-45EC-A5CD-A5F86F88010A}"/>
    <cellStyle name="40% - Cor2 8 3 3" xfId="13666" xr:uid="{00000000-0005-0000-0000-00008A020000}"/>
    <cellStyle name="40% - Cor2 8 3 3 2" xfId="30479" xr:uid="{9AD5E61A-D8C2-4260-B89E-19F7D3F19AA6}"/>
    <cellStyle name="40% - Cor2 8 3 3 3" xfId="44353" xr:uid="{5B11F3B5-3392-449C-AD92-BEF328D24E8A}"/>
    <cellStyle name="40% - Cor2 8 3 4" xfId="33071" xr:uid="{877007D4-4CCF-4889-8012-B44F05984E23}"/>
    <cellStyle name="40% - Cor2 8 3 4 2" xfId="46938" xr:uid="{654FB6F2-6118-4503-96E0-B8EDE743ADCD}"/>
    <cellStyle name="40% - Cor2 8 3 5" xfId="23139" xr:uid="{ED2D1090-4EE4-4C21-84FF-9B728CFEA39E}"/>
    <cellStyle name="40% - Cor2 8 3 6" xfId="37110" xr:uid="{ECD70C54-9465-44DE-84AC-DA8191444693}"/>
    <cellStyle name="40% - Cor2 8 4" xfId="7308" xr:uid="{00000000-0005-0000-0000-00008A020000}"/>
    <cellStyle name="40% - Cor2 8 4 2" xfId="16134" xr:uid="{00000000-0005-0000-0000-00008A020000}"/>
    <cellStyle name="40% - Cor2 8 4 3" xfId="25560" xr:uid="{2E694DEA-FE3A-4C9D-8425-FD3653F4398A}"/>
    <cellStyle name="40% - Cor2 8 4 4" xfId="39512" xr:uid="{6F22FDC7-7301-4472-85D3-DCE62823F46B}"/>
    <cellStyle name="40% - Cor2 8 5" xfId="11775" xr:uid="{00000000-0005-0000-0000-00008A020000}"/>
    <cellStyle name="40% - Cor2 8 5 2" xfId="29291" xr:uid="{2307D40A-C3B7-460C-96C7-DE6C620522C0}"/>
    <cellStyle name="40% - Cor2 8 5 3" xfId="43172" xr:uid="{C6056B32-19CE-4444-8C93-34029FB145FF}"/>
    <cellStyle name="40% - Cor2 8 6" xfId="31893" xr:uid="{0FCBDFC2-BCF0-49FB-B5E7-3951DFC55004}"/>
    <cellStyle name="40% - Cor2 8 6 2" xfId="45760" xr:uid="{64F67963-950F-4ABC-92DD-05181C888BC0}"/>
    <cellStyle name="40% - Cor2 8 7" xfId="21241" xr:uid="{51CB6182-5044-4901-A79F-782957DE27D5}"/>
    <cellStyle name="40% - Cor2 8 8" xfId="35275" xr:uid="{8CC476A9-3FA6-4F46-BF9C-CC27D1318FBD}"/>
    <cellStyle name="40% - Cor2 9" xfId="2748" xr:uid="{00000000-0005-0000-0000-00008C020000}"/>
    <cellStyle name="40% - Cor2 9 2" xfId="2749" xr:uid="{00000000-0005-0000-0000-00008D020000}"/>
    <cellStyle name="40% - Cor2 9 2 2" xfId="4800" xr:uid="{00000000-0005-0000-0000-00008D020000}"/>
    <cellStyle name="40% - Cor2 9 2 2 2" xfId="9200" xr:uid="{00000000-0005-0000-0000-00008D020000}"/>
    <cellStyle name="40% - Cor2 9 2 2 2 2" xfId="18022" xr:uid="{00000000-0005-0000-0000-00008D020000}"/>
    <cellStyle name="40% - Cor2 9 2 2 2 3" xfId="27400" xr:uid="{275E392C-D31F-4C9C-864B-9587E3030A99}"/>
    <cellStyle name="40% - Cor2 9 2 2 2 4" xfId="41356" xr:uid="{C7F14F5A-856A-4DFE-9989-BBC0C2144C79}"/>
    <cellStyle name="40% - Cor2 9 2 2 3" xfId="13669" xr:uid="{00000000-0005-0000-0000-00008D020000}"/>
    <cellStyle name="40% - Cor2 9 2 2 3 2" xfId="30482" xr:uid="{88BBB8F4-B6A2-4A69-863A-8A30B1B9F79D}"/>
    <cellStyle name="40% - Cor2 9 2 2 3 3" xfId="44356" xr:uid="{8512A693-A17F-42C4-9656-5FEA53ACE664}"/>
    <cellStyle name="40% - Cor2 9 2 2 4" xfId="33074" xr:uid="{FD0196EB-FC5D-4B37-AB4C-8A188031ADF9}"/>
    <cellStyle name="40% - Cor2 9 2 2 4 2" xfId="46941" xr:uid="{1EA9EABD-81F7-41B4-867A-2DF4F9AEE666}"/>
    <cellStyle name="40% - Cor2 9 2 2 5" xfId="23142" xr:uid="{1E672FE6-4EBC-4E54-B5FD-914096A8B634}"/>
    <cellStyle name="40% - Cor2 9 2 2 6" xfId="37113" xr:uid="{07794AB5-CA2D-4DAC-BF90-8AF4438C3966}"/>
    <cellStyle name="40% - Cor2 9 2 3" xfId="7311" xr:uid="{00000000-0005-0000-0000-00008D020000}"/>
    <cellStyle name="40% - Cor2 9 2 3 2" xfId="16137" xr:uid="{00000000-0005-0000-0000-00008D020000}"/>
    <cellStyle name="40% - Cor2 9 2 3 3" xfId="25563" xr:uid="{BA1FB26F-F4D8-4733-8771-4365A884CE7C}"/>
    <cellStyle name="40% - Cor2 9 2 3 4" xfId="39515" xr:uid="{4B1FFBBE-C917-484A-A1F9-BCDDFF1338A7}"/>
    <cellStyle name="40% - Cor2 9 2 4" xfId="11778" xr:uid="{00000000-0005-0000-0000-00008D020000}"/>
    <cellStyle name="40% - Cor2 9 2 4 2" xfId="29294" xr:uid="{32B13D3E-FA89-483F-A994-E500A5BCC220}"/>
    <cellStyle name="40% - Cor2 9 2 4 3" xfId="43175" xr:uid="{540B168B-DE44-46D1-98D5-DC08E2647C4E}"/>
    <cellStyle name="40% - Cor2 9 2 5" xfId="31896" xr:uid="{C0D0056D-27C0-4888-BACC-2BFE538DE3B0}"/>
    <cellStyle name="40% - Cor2 9 2 5 2" xfId="45763" xr:uid="{A76F5FFA-14B1-4CAF-BDA1-F77FAFD2B5F1}"/>
    <cellStyle name="40% - Cor2 9 2 6" xfId="21244" xr:uid="{0F64A35E-4818-450B-A3FA-A84F443828B9}"/>
    <cellStyle name="40% - Cor2 9 2 7" xfId="35278" xr:uid="{A7B04329-7F76-4C17-A70D-9A9E09D7ED0D}"/>
    <cellStyle name="40% - Cor2 9 3" xfId="4799" xr:uid="{00000000-0005-0000-0000-00008C020000}"/>
    <cellStyle name="40% - Cor2 9 3 2" xfId="9199" xr:uid="{00000000-0005-0000-0000-00008C020000}"/>
    <cellStyle name="40% - Cor2 9 3 2 2" xfId="18021" xr:uid="{00000000-0005-0000-0000-00008C020000}"/>
    <cellStyle name="40% - Cor2 9 3 2 3" xfId="27399" xr:uid="{E923D46F-563E-4BB3-86F3-58D529B44F3B}"/>
    <cellStyle name="40% - Cor2 9 3 2 4" xfId="41355" xr:uid="{7982389B-94DF-4AD1-9544-F4FED94991E0}"/>
    <cellStyle name="40% - Cor2 9 3 3" xfId="13668" xr:uid="{00000000-0005-0000-0000-00008C020000}"/>
    <cellStyle name="40% - Cor2 9 3 3 2" xfId="30481" xr:uid="{10839540-EBE6-44FA-924D-069990B28515}"/>
    <cellStyle name="40% - Cor2 9 3 3 3" xfId="44355" xr:uid="{5AFF7FEF-A23E-488F-9095-75E5B7B039E1}"/>
    <cellStyle name="40% - Cor2 9 3 4" xfId="33073" xr:uid="{1C3FBE5D-3A8C-4966-89C2-AC42494CA599}"/>
    <cellStyle name="40% - Cor2 9 3 4 2" xfId="46940" xr:uid="{04728A02-A9D3-4F7C-9888-0032170BE82F}"/>
    <cellStyle name="40% - Cor2 9 3 5" xfId="23141" xr:uid="{33CBB2BF-8EA7-4AA1-8C39-88C9C2504D64}"/>
    <cellStyle name="40% - Cor2 9 3 6" xfId="37112" xr:uid="{BBEA52FA-99FD-4410-8C3C-01C0B4B57804}"/>
    <cellStyle name="40% - Cor2 9 4" xfId="7310" xr:uid="{00000000-0005-0000-0000-00008C020000}"/>
    <cellStyle name="40% - Cor2 9 4 2" xfId="16136" xr:uid="{00000000-0005-0000-0000-00008C020000}"/>
    <cellStyle name="40% - Cor2 9 4 3" xfId="25562" xr:uid="{236A2878-7E51-49BF-AA17-847C001E8E2A}"/>
    <cellStyle name="40% - Cor2 9 4 4" xfId="39514" xr:uid="{36A4F5F3-367D-4E82-9C9D-1CB122C061A5}"/>
    <cellStyle name="40% - Cor2 9 5" xfId="11777" xr:uid="{00000000-0005-0000-0000-00008C020000}"/>
    <cellStyle name="40% - Cor2 9 5 2" xfId="29293" xr:uid="{7EBAEE2C-9096-4BA2-9FCE-AB2C9D2A2233}"/>
    <cellStyle name="40% - Cor2 9 5 3" xfId="43174" xr:uid="{38C78C22-48F9-4857-8281-D6E1F345615A}"/>
    <cellStyle name="40% - Cor2 9 6" xfId="31895" xr:uid="{2092248A-4B5B-43C6-BDBD-803B365D50E3}"/>
    <cellStyle name="40% - Cor2 9 6 2" xfId="45762" xr:uid="{8303AFAA-1D25-40AD-8244-A4D7A4E912B4}"/>
    <cellStyle name="40% - Cor2 9 7" xfId="21243" xr:uid="{4AC4FC25-C900-4D6B-B35C-72C90DE0F50B}"/>
    <cellStyle name="40% - Cor2 9 8" xfId="35277" xr:uid="{65050D04-BEC4-49FC-868B-9A17C951AFDF}"/>
    <cellStyle name="40% - Cor3" xfId="19605" builtinId="39" customBuiltin="1"/>
    <cellStyle name="40% - Cor3 10" xfId="2750" xr:uid="{00000000-0005-0000-0000-00008F020000}"/>
    <cellStyle name="40% - Cor3 10 2" xfId="4801" xr:uid="{00000000-0005-0000-0000-00008F020000}"/>
    <cellStyle name="40% - Cor3 10 2 2" xfId="9201" xr:uid="{00000000-0005-0000-0000-00008F020000}"/>
    <cellStyle name="40% - Cor3 10 2 2 2" xfId="18023" xr:uid="{00000000-0005-0000-0000-00008F020000}"/>
    <cellStyle name="40% - Cor3 10 2 2 3" xfId="27401" xr:uid="{64D075F1-76A0-4845-B27D-3692835ED318}"/>
    <cellStyle name="40% - Cor3 10 2 2 4" xfId="41357" xr:uid="{66974606-F67C-4DF3-A66B-AAF4C763DF8F}"/>
    <cellStyle name="40% - Cor3 10 2 3" xfId="13670" xr:uid="{00000000-0005-0000-0000-00008F020000}"/>
    <cellStyle name="40% - Cor3 10 2 3 2" xfId="30483" xr:uid="{8B327A0B-1655-4CAF-A92B-9998CE62ECDC}"/>
    <cellStyle name="40% - Cor3 10 2 3 3" xfId="44357" xr:uid="{E80226E6-5D13-4217-A805-76A694AFDCA7}"/>
    <cellStyle name="40% - Cor3 10 2 4" xfId="33075" xr:uid="{788BE672-46BB-40E7-BCDD-00E301C28CD4}"/>
    <cellStyle name="40% - Cor3 10 2 4 2" xfId="46942" xr:uid="{8F1BE69C-5E04-4EDE-83BB-058C276097DC}"/>
    <cellStyle name="40% - Cor3 10 2 5" xfId="23143" xr:uid="{F716D167-DFDA-415F-A5D2-8847B38F316B}"/>
    <cellStyle name="40% - Cor3 10 2 6" xfId="37114" xr:uid="{F2AE7789-8D4B-4A68-B1BD-E2E1D602135D}"/>
    <cellStyle name="40% - Cor3 10 3" xfId="7312" xr:uid="{00000000-0005-0000-0000-00008F020000}"/>
    <cellStyle name="40% - Cor3 10 3 2" xfId="16138" xr:uid="{00000000-0005-0000-0000-00008F020000}"/>
    <cellStyle name="40% - Cor3 10 3 3" xfId="25564" xr:uid="{C4E04F23-2E5C-4F55-8451-043D31F45B74}"/>
    <cellStyle name="40% - Cor3 10 3 4" xfId="39516" xr:uid="{057F72DC-487E-4B1D-ADB7-B96B1D940CFD}"/>
    <cellStyle name="40% - Cor3 10 4" xfId="11779" xr:uid="{00000000-0005-0000-0000-00008F020000}"/>
    <cellStyle name="40% - Cor3 10 4 2" xfId="29295" xr:uid="{785417B8-E51D-40DE-BDA2-DBC1B5E93E2D}"/>
    <cellStyle name="40% - Cor3 10 4 3" xfId="43176" xr:uid="{038E371E-B2C6-4CA1-AD8A-B1E68CD243C7}"/>
    <cellStyle name="40% - Cor3 10 5" xfId="31897" xr:uid="{47B03263-1AB5-47DA-96F3-118F38FB941E}"/>
    <cellStyle name="40% - Cor3 10 5 2" xfId="45764" xr:uid="{C5E802A1-E094-4092-81D1-E882C499E8E6}"/>
    <cellStyle name="40% - Cor3 10 6" xfId="21245" xr:uid="{86BA00B4-D43F-4CE4-A0BD-94CFB6589FD5}"/>
    <cellStyle name="40% - Cor3 10 7" xfId="35279" xr:uid="{420270FC-6828-45F3-A4A5-E350D4CE10A9}"/>
    <cellStyle name="40% - Cor3 11" xfId="2751" xr:uid="{00000000-0005-0000-0000-000090020000}"/>
    <cellStyle name="40% - Cor3 11 2" xfId="4802" xr:uid="{00000000-0005-0000-0000-000090020000}"/>
    <cellStyle name="40% - Cor3 11 2 2" xfId="9202" xr:uid="{00000000-0005-0000-0000-000090020000}"/>
    <cellStyle name="40% - Cor3 11 2 2 2" xfId="18024" xr:uid="{00000000-0005-0000-0000-000090020000}"/>
    <cellStyle name="40% - Cor3 11 2 2 3" xfId="27402" xr:uid="{07A8C347-A6CE-48C4-88D8-97ACE2DE2062}"/>
    <cellStyle name="40% - Cor3 11 2 2 4" xfId="41358" xr:uid="{84676A09-3426-4516-8FB6-E706F51CE213}"/>
    <cellStyle name="40% - Cor3 11 2 3" xfId="13671" xr:uid="{00000000-0005-0000-0000-000090020000}"/>
    <cellStyle name="40% - Cor3 11 2 3 2" xfId="30484" xr:uid="{CC347324-F427-44B5-8879-12499FF134F2}"/>
    <cellStyle name="40% - Cor3 11 2 3 3" xfId="44358" xr:uid="{24621F07-E80E-44AF-9B1F-76647DAC7894}"/>
    <cellStyle name="40% - Cor3 11 2 4" xfId="33076" xr:uid="{A7CF26F0-ABF2-4DFC-9347-1823C3E61CBA}"/>
    <cellStyle name="40% - Cor3 11 2 4 2" xfId="46943" xr:uid="{E85511BD-89E9-4D27-A64C-3A4111B77FCA}"/>
    <cellStyle name="40% - Cor3 11 2 5" xfId="23144" xr:uid="{C4663A14-4A23-4CF5-BFE1-1B0A54013665}"/>
    <cellStyle name="40% - Cor3 11 2 6" xfId="37115" xr:uid="{4B54AA5E-4066-4836-ABA9-8ECACD5DC44D}"/>
    <cellStyle name="40% - Cor3 11 3" xfId="7313" xr:uid="{00000000-0005-0000-0000-000090020000}"/>
    <cellStyle name="40% - Cor3 11 3 2" xfId="16139" xr:uid="{00000000-0005-0000-0000-000090020000}"/>
    <cellStyle name="40% - Cor3 11 3 3" xfId="25565" xr:uid="{F28A5B4D-7E06-4734-B18B-76C2F7A22692}"/>
    <cellStyle name="40% - Cor3 11 3 4" xfId="39517" xr:uid="{B8A1C5E1-9F7F-4A41-ABE8-713E0CB142CD}"/>
    <cellStyle name="40% - Cor3 11 4" xfId="11780" xr:uid="{00000000-0005-0000-0000-000090020000}"/>
    <cellStyle name="40% - Cor3 11 4 2" xfId="29296" xr:uid="{639CA9D5-5D1D-4D87-9F74-97D305F8E747}"/>
    <cellStyle name="40% - Cor3 11 4 3" xfId="43177" xr:uid="{BC3A3D62-1F9F-47FC-9486-28B23DD1B987}"/>
    <cellStyle name="40% - Cor3 11 5" xfId="31898" xr:uid="{13CF5665-5D5A-43D7-BBC1-3F8AB1437FE8}"/>
    <cellStyle name="40% - Cor3 11 5 2" xfId="45765" xr:uid="{5E205146-8061-4782-B493-5FAF1BBB786C}"/>
    <cellStyle name="40% - Cor3 11 6" xfId="21246" xr:uid="{9D86C6C1-096B-4E3A-A88E-B48D119BBC48}"/>
    <cellStyle name="40% - Cor3 11 7" xfId="35280" xr:uid="{448B1275-58F9-4FB8-8403-9342CE545EBB}"/>
    <cellStyle name="40% - Cor3 12" xfId="2752" xr:uid="{00000000-0005-0000-0000-000091020000}"/>
    <cellStyle name="40% - Cor3 12 2" xfId="4803" xr:uid="{00000000-0005-0000-0000-000091020000}"/>
    <cellStyle name="40% - Cor3 12 2 2" xfId="9203" xr:uid="{00000000-0005-0000-0000-000091020000}"/>
    <cellStyle name="40% - Cor3 12 2 2 2" xfId="18025" xr:uid="{00000000-0005-0000-0000-000091020000}"/>
    <cellStyle name="40% - Cor3 12 2 2 3" xfId="27403" xr:uid="{E2E8BE81-9D15-49A6-A12A-4ECBB38CB869}"/>
    <cellStyle name="40% - Cor3 12 2 2 4" xfId="41359" xr:uid="{B5873442-581D-4F2B-B5FD-D47F42BDE61D}"/>
    <cellStyle name="40% - Cor3 12 2 3" xfId="13672" xr:uid="{00000000-0005-0000-0000-000091020000}"/>
    <cellStyle name="40% - Cor3 12 2 3 2" xfId="30485" xr:uid="{3D8E2FFE-B20C-4D65-9609-8C76F06C1D20}"/>
    <cellStyle name="40% - Cor3 12 2 3 3" xfId="44359" xr:uid="{770E551B-46FF-41ED-983D-96138D5B4D48}"/>
    <cellStyle name="40% - Cor3 12 2 4" xfId="33077" xr:uid="{0A1C95E9-8133-400D-8B68-D879391250E3}"/>
    <cellStyle name="40% - Cor3 12 2 4 2" xfId="46944" xr:uid="{9778FAC4-2C8E-4465-A6B0-458FD8515814}"/>
    <cellStyle name="40% - Cor3 12 2 5" xfId="23145" xr:uid="{2238A027-8AB3-4C4D-8D00-B135A9EAE11B}"/>
    <cellStyle name="40% - Cor3 12 2 6" xfId="37116" xr:uid="{89A26C11-FA7C-4F1E-B087-B6E29BF4C370}"/>
    <cellStyle name="40% - Cor3 12 3" xfId="7314" xr:uid="{00000000-0005-0000-0000-000091020000}"/>
    <cellStyle name="40% - Cor3 12 3 2" xfId="16140" xr:uid="{00000000-0005-0000-0000-000091020000}"/>
    <cellStyle name="40% - Cor3 12 3 3" xfId="25566" xr:uid="{2FE8A1D1-6AE3-433F-A1EB-84D1B5426F03}"/>
    <cellStyle name="40% - Cor3 12 3 4" xfId="39518" xr:uid="{573E5DBB-A5FF-43C9-A304-A42E0D1FA6BB}"/>
    <cellStyle name="40% - Cor3 12 4" xfId="11781" xr:uid="{00000000-0005-0000-0000-000091020000}"/>
    <cellStyle name="40% - Cor3 12 4 2" xfId="29297" xr:uid="{75B66610-8EFC-42AB-B65A-F22F16892638}"/>
    <cellStyle name="40% - Cor3 12 4 3" xfId="43178" xr:uid="{7E8C29B6-EBB0-4736-B2A5-5FB45B4476E9}"/>
    <cellStyle name="40% - Cor3 12 5" xfId="31899" xr:uid="{504E502F-2C35-4221-B1D5-06B95F9226BD}"/>
    <cellStyle name="40% - Cor3 12 5 2" xfId="45766" xr:uid="{E321CDE7-4D6D-4AB6-ABAD-932BFD6CA6D4}"/>
    <cellStyle name="40% - Cor3 12 6" xfId="21247" xr:uid="{B3B6C9E1-48BE-4F9B-8C3B-677A1AD1E9F5}"/>
    <cellStyle name="40% - Cor3 12 7" xfId="35281" xr:uid="{3D8B01AC-5EAB-4B3E-99B9-649F7FBB7813}"/>
    <cellStyle name="40% - Cor3 13" xfId="2753" xr:uid="{00000000-0005-0000-0000-000092020000}"/>
    <cellStyle name="40% - Cor3 13 2" xfId="4804" xr:uid="{00000000-0005-0000-0000-000092020000}"/>
    <cellStyle name="40% - Cor3 13 2 2" xfId="9204" xr:uid="{00000000-0005-0000-0000-000092020000}"/>
    <cellStyle name="40% - Cor3 13 2 2 2" xfId="18026" xr:uid="{00000000-0005-0000-0000-000092020000}"/>
    <cellStyle name="40% - Cor3 13 2 2 3" xfId="27404" xr:uid="{5D21A966-2F54-4D24-ABAD-CC0BEF3B64CF}"/>
    <cellStyle name="40% - Cor3 13 2 2 4" xfId="41360" xr:uid="{9D737B46-4225-408B-8EB9-636FCA2B2D71}"/>
    <cellStyle name="40% - Cor3 13 2 3" xfId="13673" xr:uid="{00000000-0005-0000-0000-000092020000}"/>
    <cellStyle name="40% - Cor3 13 2 3 2" xfId="30486" xr:uid="{1E4E30B9-144C-4C7C-A717-03012A701B22}"/>
    <cellStyle name="40% - Cor3 13 2 3 3" xfId="44360" xr:uid="{F87AE676-F536-4468-9FA0-F154AA5BEDCC}"/>
    <cellStyle name="40% - Cor3 13 2 4" xfId="33078" xr:uid="{C111DA85-C4F4-4A63-ADD4-8B0C9CD5BE39}"/>
    <cellStyle name="40% - Cor3 13 2 4 2" xfId="46945" xr:uid="{2EFDFC32-A67E-4572-BB9D-C1610586AE6F}"/>
    <cellStyle name="40% - Cor3 13 2 5" xfId="23146" xr:uid="{07230912-AA76-4B75-9EB0-37834E034AE0}"/>
    <cellStyle name="40% - Cor3 13 2 6" xfId="37117" xr:uid="{17D16F28-F171-4BCA-B7B7-10F0E0541471}"/>
    <cellStyle name="40% - Cor3 13 3" xfId="7315" xr:uid="{00000000-0005-0000-0000-000092020000}"/>
    <cellStyle name="40% - Cor3 13 3 2" xfId="16141" xr:uid="{00000000-0005-0000-0000-000092020000}"/>
    <cellStyle name="40% - Cor3 13 3 3" xfId="25567" xr:uid="{CA41DCFB-95A0-4155-B4C1-5680AFE57EB0}"/>
    <cellStyle name="40% - Cor3 13 3 4" xfId="39519" xr:uid="{1AB62FB3-D898-4C33-A7A3-34C2B9FF99C3}"/>
    <cellStyle name="40% - Cor3 13 4" xfId="11782" xr:uid="{00000000-0005-0000-0000-000092020000}"/>
    <cellStyle name="40% - Cor3 13 4 2" xfId="29298" xr:uid="{8B5188A0-5ED2-4B6C-9F14-38A70CC666B9}"/>
    <cellStyle name="40% - Cor3 13 4 3" xfId="43179" xr:uid="{C0840531-ED1B-4EA6-BB89-05308B3351A6}"/>
    <cellStyle name="40% - Cor3 13 5" xfId="31900" xr:uid="{EC8450E2-F1C5-4EF3-AEE9-4E2CFFFE8EA0}"/>
    <cellStyle name="40% - Cor3 13 5 2" xfId="45767" xr:uid="{1D932AF7-DCF9-40BC-A125-7E11CB43D642}"/>
    <cellStyle name="40% - Cor3 13 6" xfId="21248" xr:uid="{74551F11-8427-4555-B12A-C40A44B1B0F5}"/>
    <cellStyle name="40% - Cor3 13 7" xfId="35282" xr:uid="{F955886B-8075-4202-95DF-4F4C331B49B6}"/>
    <cellStyle name="40% - Cor3 14" xfId="2754" xr:uid="{00000000-0005-0000-0000-000093020000}"/>
    <cellStyle name="40% - Cor3 14 2" xfId="4805" xr:uid="{00000000-0005-0000-0000-000093020000}"/>
    <cellStyle name="40% - Cor3 14 2 2" xfId="9205" xr:uid="{00000000-0005-0000-0000-000093020000}"/>
    <cellStyle name="40% - Cor3 14 2 2 2" xfId="18027" xr:uid="{00000000-0005-0000-0000-000093020000}"/>
    <cellStyle name="40% - Cor3 14 2 2 3" xfId="27405" xr:uid="{B5B78DCB-3E83-4C70-9456-7F0F6A20E1CD}"/>
    <cellStyle name="40% - Cor3 14 2 2 4" xfId="41361" xr:uid="{4D794732-2CBC-4664-BB21-599E392BFCDD}"/>
    <cellStyle name="40% - Cor3 14 2 3" xfId="13674" xr:uid="{00000000-0005-0000-0000-000093020000}"/>
    <cellStyle name="40% - Cor3 14 2 3 2" xfId="30487" xr:uid="{768F72F2-F0B9-48B9-BF90-741EA388746D}"/>
    <cellStyle name="40% - Cor3 14 2 3 3" xfId="44361" xr:uid="{ADC050BE-1DD2-49F3-BDCB-D57F6245E705}"/>
    <cellStyle name="40% - Cor3 14 2 4" xfId="33079" xr:uid="{3A2F8438-2884-49A6-8FE2-4E69B404BFA6}"/>
    <cellStyle name="40% - Cor3 14 2 4 2" xfId="46946" xr:uid="{30833696-0C99-432E-83A3-0CFE94917871}"/>
    <cellStyle name="40% - Cor3 14 2 5" xfId="23147" xr:uid="{CF263467-6778-41BE-ACFD-8F5D59918AF7}"/>
    <cellStyle name="40% - Cor3 14 2 6" xfId="37118" xr:uid="{1AB28309-3753-4D73-8C93-3B345042FD2E}"/>
    <cellStyle name="40% - Cor3 14 3" xfId="7316" xr:uid="{00000000-0005-0000-0000-000093020000}"/>
    <cellStyle name="40% - Cor3 14 3 2" xfId="16142" xr:uid="{00000000-0005-0000-0000-000093020000}"/>
    <cellStyle name="40% - Cor3 14 3 3" xfId="25568" xr:uid="{FAA79DCE-45F7-4CB2-8E87-88F42A3D8A89}"/>
    <cellStyle name="40% - Cor3 14 3 4" xfId="39520" xr:uid="{3C029204-938D-42A5-84CB-5BEA0452CA4D}"/>
    <cellStyle name="40% - Cor3 14 4" xfId="11783" xr:uid="{00000000-0005-0000-0000-000093020000}"/>
    <cellStyle name="40% - Cor3 14 4 2" xfId="29299" xr:uid="{A3C437B6-98BC-45C6-830A-36F5C74BDD09}"/>
    <cellStyle name="40% - Cor3 14 4 3" xfId="43180" xr:uid="{EBA904DB-23DD-4351-BC26-AEE54C59E83E}"/>
    <cellStyle name="40% - Cor3 14 5" xfId="31901" xr:uid="{07B95E38-C65D-44A7-AB7E-20AA18ED167B}"/>
    <cellStyle name="40% - Cor3 14 5 2" xfId="45768" xr:uid="{12ACA36D-C62D-401A-8A87-365181A49244}"/>
    <cellStyle name="40% - Cor3 14 6" xfId="21249" xr:uid="{150A1099-75A3-4BCB-A556-E665DF734AE2}"/>
    <cellStyle name="40% - Cor3 14 7" xfId="35283" xr:uid="{57CC49B9-E079-475C-8FC5-5204C05C9C30}"/>
    <cellStyle name="40% - Cor3 15" xfId="2755" xr:uid="{00000000-0005-0000-0000-000094020000}"/>
    <cellStyle name="40% - Cor3 15 2" xfId="4806" xr:uid="{00000000-0005-0000-0000-000094020000}"/>
    <cellStyle name="40% - Cor3 15 2 2" xfId="9206" xr:uid="{00000000-0005-0000-0000-000094020000}"/>
    <cellStyle name="40% - Cor3 15 2 2 2" xfId="18028" xr:uid="{00000000-0005-0000-0000-000094020000}"/>
    <cellStyle name="40% - Cor3 15 2 2 3" xfId="27406" xr:uid="{588B9A23-9365-48BC-AB84-9A0D4E86CBDD}"/>
    <cellStyle name="40% - Cor3 15 2 2 4" xfId="41362" xr:uid="{F0C68D09-37BA-410C-AA5A-CB26E65CCD3D}"/>
    <cellStyle name="40% - Cor3 15 2 3" xfId="13675" xr:uid="{00000000-0005-0000-0000-000094020000}"/>
    <cellStyle name="40% - Cor3 15 2 3 2" xfId="30488" xr:uid="{31948A29-8504-4C01-A64D-4E71D356F9C4}"/>
    <cellStyle name="40% - Cor3 15 2 3 3" xfId="44362" xr:uid="{54EB057D-7849-453B-91D7-D06716BFFCCC}"/>
    <cellStyle name="40% - Cor3 15 2 4" xfId="33080" xr:uid="{A9AC85CC-7834-438B-94B9-D4EE00181ECC}"/>
    <cellStyle name="40% - Cor3 15 2 4 2" xfId="46947" xr:uid="{BDC94ADF-E629-4487-B698-B0658EB92B6B}"/>
    <cellStyle name="40% - Cor3 15 2 5" xfId="23148" xr:uid="{9FFE70D7-9672-46F1-A1DF-D782233C5DB5}"/>
    <cellStyle name="40% - Cor3 15 2 6" xfId="37119" xr:uid="{22EACE56-04E4-4DAA-A043-5EB4C9105ED9}"/>
    <cellStyle name="40% - Cor3 15 3" xfId="7317" xr:uid="{00000000-0005-0000-0000-000094020000}"/>
    <cellStyle name="40% - Cor3 15 3 2" xfId="16143" xr:uid="{00000000-0005-0000-0000-000094020000}"/>
    <cellStyle name="40% - Cor3 15 3 3" xfId="25569" xr:uid="{229F7A4B-BE14-42BB-BE3B-4DC4B3BC85A2}"/>
    <cellStyle name="40% - Cor3 15 3 4" xfId="39521" xr:uid="{6F9271E4-E62A-4A67-9C1C-A6A3F2D9F2C4}"/>
    <cellStyle name="40% - Cor3 15 4" xfId="11784" xr:uid="{00000000-0005-0000-0000-000094020000}"/>
    <cellStyle name="40% - Cor3 15 4 2" xfId="29300" xr:uid="{59083438-6838-462B-A100-A55A2ACEC76B}"/>
    <cellStyle name="40% - Cor3 15 4 3" xfId="43181" xr:uid="{16608503-2422-488C-A054-3B8FD6840BC2}"/>
    <cellStyle name="40% - Cor3 15 5" xfId="31902" xr:uid="{B1FF4F65-7770-42C5-96F4-DDEDFBABB559}"/>
    <cellStyle name="40% - Cor3 15 5 2" xfId="45769" xr:uid="{CC5DCF17-0B75-4960-8019-37A68266E5A7}"/>
    <cellStyle name="40% - Cor3 15 6" xfId="21250" xr:uid="{5A9671B4-E85C-4ED1-9485-105140B804D3}"/>
    <cellStyle name="40% - Cor3 15 7" xfId="35284" xr:uid="{A115BDFE-8779-4388-B1AA-FBCAE3725775}"/>
    <cellStyle name="40% - Cor3 16" xfId="2756" xr:uid="{00000000-0005-0000-0000-000095020000}"/>
    <cellStyle name="40% - Cor3 16 2" xfId="4807" xr:uid="{00000000-0005-0000-0000-000095020000}"/>
    <cellStyle name="40% - Cor3 16 2 2" xfId="9207" xr:uid="{00000000-0005-0000-0000-000095020000}"/>
    <cellStyle name="40% - Cor3 16 2 2 2" xfId="18029" xr:uid="{00000000-0005-0000-0000-000095020000}"/>
    <cellStyle name="40% - Cor3 16 2 2 3" xfId="27407" xr:uid="{9CFAF339-BCE6-4138-9F1A-C9D785194488}"/>
    <cellStyle name="40% - Cor3 16 2 2 4" xfId="41363" xr:uid="{AA974B22-A8E5-4EF8-9756-8393FD02607D}"/>
    <cellStyle name="40% - Cor3 16 2 3" xfId="13676" xr:uid="{00000000-0005-0000-0000-000095020000}"/>
    <cellStyle name="40% - Cor3 16 2 3 2" xfId="30489" xr:uid="{94B6E346-8A01-4A53-815D-33C3365E8384}"/>
    <cellStyle name="40% - Cor3 16 2 3 3" xfId="44363" xr:uid="{177F760C-7F67-4A8D-B10A-F0D2089BE347}"/>
    <cellStyle name="40% - Cor3 16 2 4" xfId="33081" xr:uid="{45F1B356-6F7E-46FB-80D3-25C7198D2010}"/>
    <cellStyle name="40% - Cor3 16 2 4 2" xfId="46948" xr:uid="{CDDF0687-1A90-4CA1-B508-2D3641B65887}"/>
    <cellStyle name="40% - Cor3 16 2 5" xfId="23149" xr:uid="{5E0A98FB-D575-4E8A-A247-6519A26FE8A3}"/>
    <cellStyle name="40% - Cor3 16 2 6" xfId="37120" xr:uid="{ECAF8484-A3D2-4604-9F5E-D1BBF55834F5}"/>
    <cellStyle name="40% - Cor3 16 3" xfId="7318" xr:uid="{00000000-0005-0000-0000-000095020000}"/>
    <cellStyle name="40% - Cor3 16 3 2" xfId="16144" xr:uid="{00000000-0005-0000-0000-000095020000}"/>
    <cellStyle name="40% - Cor3 16 3 3" xfId="25570" xr:uid="{88B1FDCD-5DBF-4E68-AEF0-D32049CA3372}"/>
    <cellStyle name="40% - Cor3 16 3 4" xfId="39522" xr:uid="{55A02104-35FE-4B86-92A6-0D40088D9441}"/>
    <cellStyle name="40% - Cor3 16 4" xfId="11785" xr:uid="{00000000-0005-0000-0000-000095020000}"/>
    <cellStyle name="40% - Cor3 16 4 2" xfId="29301" xr:uid="{C6C54910-DB76-43D0-A7D3-E61E2F017B52}"/>
    <cellStyle name="40% - Cor3 16 4 3" xfId="43182" xr:uid="{D86D9CF6-97EC-46B6-A1CB-6C5C014E02AC}"/>
    <cellStyle name="40% - Cor3 16 5" xfId="31903" xr:uid="{FC3417F1-35F7-4B1D-90B6-F1AC9ECA442C}"/>
    <cellStyle name="40% - Cor3 16 5 2" xfId="45770" xr:uid="{7AA82FDC-3CBB-43AA-9026-C39D00F7DEB0}"/>
    <cellStyle name="40% - Cor3 16 6" xfId="21251" xr:uid="{C0799CA6-1D18-479D-A7A5-D84F30B7D91F}"/>
    <cellStyle name="40% - Cor3 16 7" xfId="35285" xr:uid="{97CB2202-2FAC-4156-B2D2-16CC14536A32}"/>
    <cellStyle name="40% - Cor3 17" xfId="2757" xr:uid="{00000000-0005-0000-0000-000096020000}"/>
    <cellStyle name="40% - Cor3 17 2" xfId="4808" xr:uid="{00000000-0005-0000-0000-000096020000}"/>
    <cellStyle name="40% - Cor3 17 2 2" xfId="9208" xr:uid="{00000000-0005-0000-0000-000096020000}"/>
    <cellStyle name="40% - Cor3 17 2 2 2" xfId="18030" xr:uid="{00000000-0005-0000-0000-000096020000}"/>
    <cellStyle name="40% - Cor3 17 2 2 3" xfId="27408" xr:uid="{6AA1458B-956D-4426-9250-A09FC649EBE9}"/>
    <cellStyle name="40% - Cor3 17 2 2 4" xfId="41364" xr:uid="{5EDA7BB2-77B7-413F-BCF7-DC972DB04BBC}"/>
    <cellStyle name="40% - Cor3 17 2 3" xfId="13677" xr:uid="{00000000-0005-0000-0000-000096020000}"/>
    <cellStyle name="40% - Cor3 17 2 3 2" xfId="30490" xr:uid="{35691F0F-DBF3-4D14-92D4-FEEA8392415D}"/>
    <cellStyle name="40% - Cor3 17 2 3 3" xfId="44364" xr:uid="{240A4D91-EAFB-48A3-A423-A03F1486CB7F}"/>
    <cellStyle name="40% - Cor3 17 2 4" xfId="33082" xr:uid="{9ADA4B1F-5F84-4596-AD9C-E653AE1C8AE1}"/>
    <cellStyle name="40% - Cor3 17 2 4 2" xfId="46949" xr:uid="{574A4904-F1E0-4A92-A466-46F11255D764}"/>
    <cellStyle name="40% - Cor3 17 2 5" xfId="23150" xr:uid="{CB39214F-191F-4D25-A3E8-BA8C1A37DF8F}"/>
    <cellStyle name="40% - Cor3 17 2 6" xfId="37121" xr:uid="{760A1F1D-14B4-4B3D-B3B7-27F4EC6534CF}"/>
    <cellStyle name="40% - Cor3 17 3" xfId="7319" xr:uid="{00000000-0005-0000-0000-000096020000}"/>
    <cellStyle name="40% - Cor3 17 3 2" xfId="16145" xr:uid="{00000000-0005-0000-0000-000096020000}"/>
    <cellStyle name="40% - Cor3 17 3 3" xfId="25571" xr:uid="{86CA7D90-9883-4247-AFFF-4E2958CCB4F9}"/>
    <cellStyle name="40% - Cor3 17 3 4" xfId="39523" xr:uid="{FEBE0D71-D967-431A-A75A-EEE60EB00302}"/>
    <cellStyle name="40% - Cor3 17 4" xfId="11786" xr:uid="{00000000-0005-0000-0000-000096020000}"/>
    <cellStyle name="40% - Cor3 17 4 2" xfId="29302" xr:uid="{794C7BFB-4DF1-42E0-8B99-C7F0E9BBBF6C}"/>
    <cellStyle name="40% - Cor3 17 4 3" xfId="43183" xr:uid="{23348B29-D628-4E2A-BDBA-1D0C321E9103}"/>
    <cellStyle name="40% - Cor3 17 5" xfId="31904" xr:uid="{F67F0C08-E455-4092-8012-4391D3ADA8E5}"/>
    <cellStyle name="40% - Cor3 17 5 2" xfId="45771" xr:uid="{8F1B3C8E-1804-4591-AF36-0000833436F4}"/>
    <cellStyle name="40% - Cor3 17 6" xfId="21252" xr:uid="{C246FD88-2200-4C19-9F47-B70840350964}"/>
    <cellStyle name="40% - Cor3 17 7" xfId="35286" xr:uid="{17FB6988-FEA0-4E22-BF28-8ED94FF61C8B}"/>
    <cellStyle name="40% - Cor3 18" xfId="2758" xr:uid="{00000000-0005-0000-0000-000097020000}"/>
    <cellStyle name="40% - Cor3 18 2" xfId="4809" xr:uid="{00000000-0005-0000-0000-000097020000}"/>
    <cellStyle name="40% - Cor3 18 2 2" xfId="9209" xr:uid="{00000000-0005-0000-0000-000097020000}"/>
    <cellStyle name="40% - Cor3 18 2 2 2" xfId="18031" xr:uid="{00000000-0005-0000-0000-000097020000}"/>
    <cellStyle name="40% - Cor3 18 2 2 3" xfId="27409" xr:uid="{9352B2E4-89C8-4C05-BC1D-41D4ECFF98A8}"/>
    <cellStyle name="40% - Cor3 18 2 2 4" xfId="41365" xr:uid="{76E062E7-F6E3-4A27-A25A-428545F6AB40}"/>
    <cellStyle name="40% - Cor3 18 2 3" xfId="13678" xr:uid="{00000000-0005-0000-0000-000097020000}"/>
    <cellStyle name="40% - Cor3 18 2 3 2" xfId="30491" xr:uid="{DCAFD551-91F7-4B80-9B46-1A6054A4B142}"/>
    <cellStyle name="40% - Cor3 18 2 3 3" xfId="44365" xr:uid="{FBC4403F-86C5-4DF1-BFE1-B70EE3F3B61D}"/>
    <cellStyle name="40% - Cor3 18 2 4" xfId="33083" xr:uid="{D392976E-D017-4012-9AE7-03B7A3D752C5}"/>
    <cellStyle name="40% - Cor3 18 2 4 2" xfId="46950" xr:uid="{B4DE2EA7-A59C-4194-A42E-A5808D476325}"/>
    <cellStyle name="40% - Cor3 18 2 5" xfId="23151" xr:uid="{E325ECB2-25B4-45BF-B58A-54425AE88028}"/>
    <cellStyle name="40% - Cor3 18 2 6" xfId="37122" xr:uid="{055A2168-6DFA-46D0-947F-E859949E1A27}"/>
    <cellStyle name="40% - Cor3 18 3" xfId="7320" xr:uid="{00000000-0005-0000-0000-000097020000}"/>
    <cellStyle name="40% - Cor3 18 3 2" xfId="16146" xr:uid="{00000000-0005-0000-0000-000097020000}"/>
    <cellStyle name="40% - Cor3 18 3 3" xfId="25572" xr:uid="{432965AC-2A9F-4542-B214-87DF63100D7F}"/>
    <cellStyle name="40% - Cor3 18 3 4" xfId="39524" xr:uid="{79875468-B8E2-4B1E-880B-F0CC2A285339}"/>
    <cellStyle name="40% - Cor3 18 4" xfId="11787" xr:uid="{00000000-0005-0000-0000-000097020000}"/>
    <cellStyle name="40% - Cor3 18 4 2" xfId="29303" xr:uid="{841E27C4-182E-4FD1-8C6A-1120787760EA}"/>
    <cellStyle name="40% - Cor3 18 4 3" xfId="43184" xr:uid="{98B16C70-A04E-464B-A74D-5A9F4E1C403D}"/>
    <cellStyle name="40% - Cor3 18 5" xfId="31905" xr:uid="{5D842FC9-2831-4849-8C01-5E2040D46794}"/>
    <cellStyle name="40% - Cor3 18 5 2" xfId="45772" xr:uid="{3152CA71-D3B2-4F5F-8F75-02D5927D0217}"/>
    <cellStyle name="40% - Cor3 18 6" xfId="21253" xr:uid="{C581555F-62D2-47A6-92F8-C001D6CB9A63}"/>
    <cellStyle name="40% - Cor3 18 7" xfId="35287" xr:uid="{9A62D4A0-4242-4717-92CF-1EE47105BEED}"/>
    <cellStyle name="40% - Cor3 19" xfId="2759" xr:uid="{00000000-0005-0000-0000-000098020000}"/>
    <cellStyle name="40% - Cor3 2" xfId="135" xr:uid="{00000000-0005-0000-0000-000061000000}"/>
    <cellStyle name="40% - Cor3 2 10" xfId="33853" xr:uid="{730FE4DC-CBE9-4BD4-9F9A-E6882828DA32}"/>
    <cellStyle name="40% - Cor3 2 2" xfId="151" xr:uid="{00000000-0005-0000-0000-000062000000}"/>
    <cellStyle name="40% - Cor3 2 2 2" xfId="2761" xr:uid="{00000000-0005-0000-0000-00009A020000}"/>
    <cellStyle name="40% - Cor3 2 2 2 2" xfId="4811" xr:uid="{00000000-0005-0000-0000-00009A020000}"/>
    <cellStyle name="40% - Cor3 2 2 2 2 2" xfId="9211" xr:uid="{00000000-0005-0000-0000-00009A020000}"/>
    <cellStyle name="40% - Cor3 2 2 2 2 2 2" xfId="18033" xr:uid="{00000000-0005-0000-0000-00009A020000}"/>
    <cellStyle name="40% - Cor3 2 2 2 2 2 3" xfId="27411" xr:uid="{CE72933E-E239-417D-ACD5-7CCB34A32076}"/>
    <cellStyle name="40% - Cor3 2 2 2 2 2 4" xfId="41367" xr:uid="{4BD6D4A9-6515-493A-B734-D7D7D101FD7A}"/>
    <cellStyle name="40% - Cor3 2 2 2 2 3" xfId="13680" xr:uid="{00000000-0005-0000-0000-00009A020000}"/>
    <cellStyle name="40% - Cor3 2 2 2 2 4" xfId="23153" xr:uid="{52DC450C-C552-41CF-B81C-F09AE283DE7F}"/>
    <cellStyle name="40% - Cor3 2 2 2 2 5" xfId="37124" xr:uid="{284C203D-D014-446E-BEA2-AB39C330EF04}"/>
    <cellStyle name="40% - Cor3 2 2 2 3" xfId="7322" xr:uid="{00000000-0005-0000-0000-00009A020000}"/>
    <cellStyle name="40% - Cor3 2 2 2 3 2" xfId="16148" xr:uid="{00000000-0005-0000-0000-00009A020000}"/>
    <cellStyle name="40% - Cor3 2 2 2 3 3" xfId="25574" xr:uid="{11B2D4AB-9FE7-4A94-9A74-BC0BDEEF4DA8}"/>
    <cellStyle name="40% - Cor3 2 2 2 3 4" xfId="39526" xr:uid="{EACCEFC6-EBFC-45AD-80D5-4E7827A1660B}"/>
    <cellStyle name="40% - Cor3 2 2 2 4" xfId="11789" xr:uid="{00000000-0005-0000-0000-00009A020000}"/>
    <cellStyle name="40% - Cor3 2 2 2 4 2" xfId="29305" xr:uid="{2D2EAF55-653B-4852-A2AB-FA402B802947}"/>
    <cellStyle name="40% - Cor3 2 2 2 4 3" xfId="43186" xr:uid="{3625FC88-A68A-4233-988A-F64BA672003B}"/>
    <cellStyle name="40% - Cor3 2 2 2 5" xfId="31907" xr:uid="{E4A9633C-E9F7-4341-91AC-4AECF0D8606F}"/>
    <cellStyle name="40% - Cor3 2 2 2 5 2" xfId="45774" xr:uid="{EC280176-640D-4880-A180-21560418F73F}"/>
    <cellStyle name="40% - Cor3 2 2 2 6" xfId="21255" xr:uid="{B47C8C82-6CE8-41BC-B8EB-7EA8008B7B60}"/>
    <cellStyle name="40% - Cor3 2 2 2 7" xfId="35289" xr:uid="{9110185E-9C4D-4090-8257-4F059F2A6452}"/>
    <cellStyle name="40% - Cor3 2 2 3" xfId="1730" xr:uid="{00000000-0005-0000-0000-00003A000000}"/>
    <cellStyle name="40% - Cor3 2 2 3 2" xfId="6532" xr:uid="{00000000-0005-0000-0000-00003A000000}"/>
    <cellStyle name="40% - Cor3 2 2 3 2 2" xfId="15363" xr:uid="{00000000-0005-0000-0000-00003A000000}"/>
    <cellStyle name="40% - Cor3 2 2 3 2 3" xfId="24798" xr:uid="{5DF016C0-9347-4251-A02F-B8C8226B2496}"/>
    <cellStyle name="40% - Cor3 2 2 3 2 4" xfId="38752" xr:uid="{FFB475F7-2484-4870-92DD-A3CA365710F3}"/>
    <cellStyle name="40% - Cor3 2 2 3 3" xfId="10977" xr:uid="{00000000-0005-0000-0000-00003A000000}"/>
    <cellStyle name="40% - Cor3 2 2 3 3 2" xfId="30493" xr:uid="{4AA248C8-786E-46B7-8B57-EA966D3E6B58}"/>
    <cellStyle name="40% - Cor3 2 2 3 3 3" xfId="44367" xr:uid="{7A461BC9-37AC-4E19-9CF3-1B2B9918E527}"/>
    <cellStyle name="40% - Cor3 2 2 3 4" xfId="33085" xr:uid="{69E86E69-EF80-4872-86AE-F4792B1B549C}"/>
    <cellStyle name="40% - Cor3 2 2 3 4 2" xfId="46952" xr:uid="{9EC87B93-AC77-4600-9190-03432E735C05}"/>
    <cellStyle name="40% - Cor3 2 2 3 5" xfId="20387" xr:uid="{61FDFF1F-848B-4B6D-B725-8182DD62DA95}"/>
    <cellStyle name="40% - Cor3 2 2 3 6" xfId="34516" xr:uid="{CF4BFDE3-9AB9-4C90-8577-0B0FF7FCE8CF}"/>
    <cellStyle name="40% - Cor3 2 2 4" xfId="4016" xr:uid="{00000000-0005-0000-0000-00003A000000}"/>
    <cellStyle name="40% - Cor3 2 2 4 2" xfId="8420" xr:uid="{00000000-0005-0000-0000-00003A000000}"/>
    <cellStyle name="40% - Cor3 2 2 4 2 2" xfId="17242" xr:uid="{00000000-0005-0000-0000-00003A000000}"/>
    <cellStyle name="40% - Cor3 2 2 4 2 3" xfId="26623" xr:uid="{215BB9AF-51EB-4CC6-A123-1125D81AA111}"/>
    <cellStyle name="40% - Cor3 2 2 4 2 4" xfId="40577" xr:uid="{04CFA97A-B274-4744-AC88-AD607416E7B9}"/>
    <cellStyle name="40% - Cor3 2 2 4 3" xfId="12891" xr:uid="{00000000-0005-0000-0000-00003A000000}"/>
    <cellStyle name="40% - Cor3 2 2 4 4" xfId="22363" xr:uid="{7F9EC7CF-963B-4DF1-9AC4-3C933DF8B65A}"/>
    <cellStyle name="40% - Cor3 2 2 4 5" xfId="36336" xr:uid="{68A6B53E-E20C-4982-8B4E-0859C748C167}"/>
    <cellStyle name="40% - Cor3 2 2 5" xfId="28444" xr:uid="{1556F6A0-C5C8-4285-A125-EE68F4E27064}"/>
    <cellStyle name="40% - Cor3 2 2 5 2" xfId="42414" xr:uid="{84DE68CC-5773-4729-9653-0540705037D5}"/>
    <cellStyle name="40% - Cor3 2 2 6" xfId="31137" xr:uid="{793321E8-871C-4630-964E-BD7421BD6422}"/>
    <cellStyle name="40% - Cor3 2 2 6 2" xfId="44986" xr:uid="{ED0D8400-44DF-4D87-B15D-8CFD0635D28C}"/>
    <cellStyle name="40% - Cor3 2 3" xfId="2760" xr:uid="{00000000-0005-0000-0000-000099020000}"/>
    <cellStyle name="40% - Cor3 2 3 2" xfId="4810" xr:uid="{00000000-0005-0000-0000-000099020000}"/>
    <cellStyle name="40% - Cor3 2 3 2 2" xfId="9210" xr:uid="{00000000-0005-0000-0000-000099020000}"/>
    <cellStyle name="40% - Cor3 2 3 2 2 2" xfId="18032" xr:uid="{00000000-0005-0000-0000-000099020000}"/>
    <cellStyle name="40% - Cor3 2 3 2 2 3" xfId="27410" xr:uid="{C07DCFF7-D69D-4DFB-B08A-3DAAC69FD639}"/>
    <cellStyle name="40% - Cor3 2 3 2 2 4" xfId="41366" xr:uid="{DB618DC1-678F-4ADC-9E78-D214EAE8740A}"/>
    <cellStyle name="40% - Cor3 2 3 2 3" xfId="13679" xr:uid="{00000000-0005-0000-0000-000099020000}"/>
    <cellStyle name="40% - Cor3 2 3 2 4" xfId="23152" xr:uid="{5BA4E31E-51A3-437B-9F0E-7D68ACDC821C}"/>
    <cellStyle name="40% - Cor3 2 3 2 5" xfId="37123" xr:uid="{23C417ED-CFBA-4A0F-9024-5B8028080B51}"/>
    <cellStyle name="40% - Cor3 2 3 3" xfId="7321" xr:uid="{00000000-0005-0000-0000-000099020000}"/>
    <cellStyle name="40% - Cor3 2 3 3 2" xfId="16147" xr:uid="{00000000-0005-0000-0000-000099020000}"/>
    <cellStyle name="40% - Cor3 2 3 3 3" xfId="25573" xr:uid="{62E11A11-6EC8-4EE7-B3EA-E92482918B83}"/>
    <cellStyle name="40% - Cor3 2 3 3 4" xfId="39525" xr:uid="{C717CCB5-40B7-418A-A2A6-90B1C9A321AC}"/>
    <cellStyle name="40% - Cor3 2 3 4" xfId="11788" xr:uid="{00000000-0005-0000-0000-000099020000}"/>
    <cellStyle name="40% - Cor3 2 3 4 2" xfId="29304" xr:uid="{D5780D67-4C11-4C95-A71E-974BC4D7BA57}"/>
    <cellStyle name="40% - Cor3 2 3 4 3" xfId="43185" xr:uid="{2A1DFBEE-5042-46E2-BD6D-06FBC6AEF7C2}"/>
    <cellStyle name="40% - Cor3 2 3 5" xfId="31906" xr:uid="{D39F4C8F-2DBC-4ADC-8A37-40055FDAF066}"/>
    <cellStyle name="40% - Cor3 2 3 5 2" xfId="45773" xr:uid="{784296D4-D703-4E0A-9BC2-77961C8BC5D2}"/>
    <cellStyle name="40% - Cor3 2 3 6" xfId="21254" xr:uid="{7AB16A90-0505-4BBB-AD17-E2FCBB6B3EEE}"/>
    <cellStyle name="40% - Cor3 2 3 7" xfId="35288" xr:uid="{D9B81A56-A1E0-41AA-806D-B8C62C1A295E}"/>
    <cellStyle name="40% - Cor3 2 4" xfId="1636" xr:uid="{00000000-0005-0000-0000-000039000000}"/>
    <cellStyle name="40% - Cor3 2 4 2" xfId="6454" xr:uid="{00000000-0005-0000-0000-000039000000}"/>
    <cellStyle name="40% - Cor3 2 4 2 2" xfId="15285" xr:uid="{00000000-0005-0000-0000-000039000000}"/>
    <cellStyle name="40% - Cor3 2 4 2 3" xfId="24720" xr:uid="{E477AB58-E185-4BE7-BA85-A5A6E5DAE847}"/>
    <cellStyle name="40% - Cor3 2 4 2 4" xfId="38674" xr:uid="{C2C705BB-F2A2-4F9D-890F-254C0E7A840C}"/>
    <cellStyle name="40% - Cor3 2 4 3" xfId="10895" xr:uid="{00000000-0005-0000-0000-000039000000}"/>
    <cellStyle name="40% - Cor3 2 4 3 2" xfId="30492" xr:uid="{A966166F-A53B-462A-9228-BBBE4B4D87F7}"/>
    <cellStyle name="40% - Cor3 2 4 3 3" xfId="44366" xr:uid="{DE8B643B-DA88-4452-BF31-AA2EC9AFAF45}"/>
    <cellStyle name="40% - Cor3 2 4 4" xfId="33084" xr:uid="{10988515-F43A-43E1-B7F0-5A18B049480B}"/>
    <cellStyle name="40% - Cor3 2 4 4 2" xfId="46951" xr:uid="{5C258013-92DE-4633-84BF-96A217B44E32}"/>
    <cellStyle name="40% - Cor3 2 4 5" xfId="20309" xr:uid="{A4E68078-AE01-4EB6-B656-7ECECFA8DC8C}"/>
    <cellStyle name="40% - Cor3 2 4 6" xfId="34438" xr:uid="{8448EE51-EB70-4704-BC94-9943CE4E1627}"/>
    <cellStyle name="40% - Cor3 2 5" xfId="3935" xr:uid="{00000000-0005-0000-0000-000039000000}"/>
    <cellStyle name="40% - Cor3 2 5 2" xfId="8341" xr:uid="{00000000-0005-0000-0000-000039000000}"/>
    <cellStyle name="40% - Cor3 2 5 2 2" xfId="17163" xr:uid="{00000000-0005-0000-0000-000039000000}"/>
    <cellStyle name="40% - Cor3 2 5 2 3" xfId="26544" xr:uid="{D0194CD1-A6D5-4BE4-B6DD-A47B7A358D11}"/>
    <cellStyle name="40% - Cor3 2 5 2 4" xfId="40498" xr:uid="{1DEE613E-F248-4086-8B20-7D0093FA41EF}"/>
    <cellStyle name="40% - Cor3 2 5 3" xfId="12812" xr:uid="{00000000-0005-0000-0000-000039000000}"/>
    <cellStyle name="40% - Cor3 2 5 4" xfId="22284" xr:uid="{89E7B0AD-5113-4C04-8813-2EB73F9D466C}"/>
    <cellStyle name="40% - Cor3 2 5 5" xfId="36257" xr:uid="{C47E4562-C29B-477E-B942-DAB4292516B1}"/>
    <cellStyle name="40% - Cor3 2 6" xfId="5830" xr:uid="{00000000-0005-0000-0000-000061000000}"/>
    <cellStyle name="40% - Cor3 2 6 2" xfId="14671" xr:uid="{00000000-0005-0000-0000-000061000000}"/>
    <cellStyle name="40% - Cor3 2 6 3" xfId="24144" xr:uid="{37331BD7-752A-469C-B314-0ACD41EE739D}"/>
    <cellStyle name="40% - Cor3 2 6 4" xfId="38098" xr:uid="{04260A83-AF3C-4D57-8A30-326498B9FF69}"/>
    <cellStyle name="40% - Cor3 2 7" xfId="10209" xr:uid="{00000000-0005-0000-0000-000061000000}"/>
    <cellStyle name="40% - Cor3 2 7 2" xfId="28366" xr:uid="{6348F2A1-7B02-41E1-B64F-F6FE2F26077E}"/>
    <cellStyle name="40% - Cor3 2 7 3" xfId="42336" xr:uid="{A46BF580-3188-40EE-8EB1-57A72770F848}"/>
    <cellStyle name="40% - Cor3 2 8" xfId="31059" xr:uid="{39369CE2-518D-428A-AE3F-9D3D3526AAC9}"/>
    <cellStyle name="40% - Cor3 2 8 2" xfId="44908" xr:uid="{7F42E871-7E90-48D5-A7B7-BD2EC809A8C8}"/>
    <cellStyle name="40% - Cor3 2 9" xfId="19678" xr:uid="{E04518DC-DE2B-4B85-AE2A-3B715D7297D6}"/>
    <cellStyle name="40% - Cor3 20" xfId="2762" xr:uid="{00000000-0005-0000-0000-00009B020000}"/>
    <cellStyle name="40% - Cor3 20 2" xfId="4812" xr:uid="{00000000-0005-0000-0000-00009B020000}"/>
    <cellStyle name="40% - Cor3 20 2 2" xfId="9212" xr:uid="{00000000-0005-0000-0000-00009B020000}"/>
    <cellStyle name="40% - Cor3 20 2 2 2" xfId="18034" xr:uid="{00000000-0005-0000-0000-00009B020000}"/>
    <cellStyle name="40% - Cor3 20 2 2 3" xfId="27412" xr:uid="{4F560EB2-E50E-4927-95FC-5064F64B1D4F}"/>
    <cellStyle name="40% - Cor3 20 2 2 4" xfId="41368" xr:uid="{63852870-E9A1-4932-A606-A4F3AB3DFE0C}"/>
    <cellStyle name="40% - Cor3 20 2 3" xfId="13681" xr:uid="{00000000-0005-0000-0000-00009B020000}"/>
    <cellStyle name="40% - Cor3 20 2 3 2" xfId="30494" xr:uid="{25041E6A-6666-4360-B9DD-80093AD8BC3A}"/>
    <cellStyle name="40% - Cor3 20 2 3 3" xfId="44368" xr:uid="{8E60A475-645F-45E1-A550-D7690277F5C6}"/>
    <cellStyle name="40% - Cor3 20 2 4" xfId="33086" xr:uid="{C6FCFB66-9C7D-480A-95E4-A68E6F52573C}"/>
    <cellStyle name="40% - Cor3 20 2 4 2" xfId="46953" xr:uid="{D16F28C0-3361-4FAF-88CD-EC2561E8F013}"/>
    <cellStyle name="40% - Cor3 20 2 5" xfId="23154" xr:uid="{F72D00CB-AAF5-4B37-81DA-E3A71ABDA09D}"/>
    <cellStyle name="40% - Cor3 20 2 6" xfId="37125" xr:uid="{CB2A7B01-E806-4201-A0CB-22E531C0F951}"/>
    <cellStyle name="40% - Cor3 20 3" xfId="7323" xr:uid="{00000000-0005-0000-0000-00009B020000}"/>
    <cellStyle name="40% - Cor3 20 3 2" xfId="16149" xr:uid="{00000000-0005-0000-0000-00009B020000}"/>
    <cellStyle name="40% - Cor3 20 3 3" xfId="25575" xr:uid="{DF2BC47B-9DF2-4330-BF67-3A0A64CA8C2E}"/>
    <cellStyle name="40% - Cor3 20 3 4" xfId="39527" xr:uid="{DAF64969-5FD9-489E-B5FA-63A24E9F625C}"/>
    <cellStyle name="40% - Cor3 20 4" xfId="11790" xr:uid="{00000000-0005-0000-0000-00009B020000}"/>
    <cellStyle name="40% - Cor3 20 4 2" xfId="29306" xr:uid="{8D2EE536-D873-4274-952A-484D2A641863}"/>
    <cellStyle name="40% - Cor3 20 4 3" xfId="43187" xr:uid="{DE8E6ED7-F1D0-416E-B8B5-18466F4CD31F}"/>
    <cellStyle name="40% - Cor3 20 5" xfId="31908" xr:uid="{47F23984-BB4E-499C-995B-874E84317BCE}"/>
    <cellStyle name="40% - Cor3 20 5 2" xfId="45775" xr:uid="{B69DB2B4-CDF8-4E51-AC72-1771C7896202}"/>
    <cellStyle name="40% - Cor3 20 6" xfId="21256" xr:uid="{AC49F112-2F29-4A0D-AC92-4DFDA16E2608}"/>
    <cellStyle name="40% - Cor3 20 7" xfId="35290" xr:uid="{13D105A5-DCB2-4B3A-AAA5-819F0EE2F9F6}"/>
    <cellStyle name="40% - Cor3 21" xfId="2763" xr:uid="{00000000-0005-0000-0000-00009C020000}"/>
    <cellStyle name="40% - Cor3 21 2" xfId="4813" xr:uid="{00000000-0005-0000-0000-00009C020000}"/>
    <cellStyle name="40% - Cor3 21 2 2" xfId="9213" xr:uid="{00000000-0005-0000-0000-00009C020000}"/>
    <cellStyle name="40% - Cor3 21 2 2 2" xfId="18035" xr:uid="{00000000-0005-0000-0000-00009C020000}"/>
    <cellStyle name="40% - Cor3 21 2 2 3" xfId="27413" xr:uid="{0B86F896-6EFD-449C-B8AA-0F2566882038}"/>
    <cellStyle name="40% - Cor3 21 2 2 4" xfId="41369" xr:uid="{E70EA7A5-E3CB-4496-B5CC-F9D7D77F3F4F}"/>
    <cellStyle name="40% - Cor3 21 2 3" xfId="13682" xr:uid="{00000000-0005-0000-0000-00009C020000}"/>
    <cellStyle name="40% - Cor3 21 2 3 2" xfId="30495" xr:uid="{F32DC166-8FEC-442E-ADAC-BCF661BF8D05}"/>
    <cellStyle name="40% - Cor3 21 2 3 3" xfId="44369" xr:uid="{8601093B-8565-4FF8-A836-A82CD4DF2B90}"/>
    <cellStyle name="40% - Cor3 21 2 4" xfId="33087" xr:uid="{FC3CF0AE-0438-403C-AA63-0DA3C8B48FC1}"/>
    <cellStyle name="40% - Cor3 21 2 4 2" xfId="46954" xr:uid="{E1D5DD9B-1E21-43EE-95DC-21B5F74ED36B}"/>
    <cellStyle name="40% - Cor3 21 2 5" xfId="23155" xr:uid="{3A67F6CE-179F-4C82-8581-0B78C7A7C6C5}"/>
    <cellStyle name="40% - Cor3 21 2 6" xfId="37126" xr:uid="{9A35EE45-F12D-40DA-9948-3683840ADFDA}"/>
    <cellStyle name="40% - Cor3 21 3" xfId="7324" xr:uid="{00000000-0005-0000-0000-00009C020000}"/>
    <cellStyle name="40% - Cor3 21 3 2" xfId="16150" xr:uid="{00000000-0005-0000-0000-00009C020000}"/>
    <cellStyle name="40% - Cor3 21 3 3" xfId="25576" xr:uid="{A7517936-F7E6-4B25-8B8F-1810BB087AA0}"/>
    <cellStyle name="40% - Cor3 21 3 4" xfId="39528" xr:uid="{A9D58CB8-6579-4806-91D9-FB59F8939D6A}"/>
    <cellStyle name="40% - Cor3 21 4" xfId="11791" xr:uid="{00000000-0005-0000-0000-00009C020000}"/>
    <cellStyle name="40% - Cor3 21 4 2" xfId="29307" xr:uid="{5B26C603-4EF6-4793-9BA3-EBFA1FBA5FF2}"/>
    <cellStyle name="40% - Cor3 21 4 3" xfId="43188" xr:uid="{64AC00CF-D018-4331-8456-AE916999AE59}"/>
    <cellStyle name="40% - Cor3 21 5" xfId="31909" xr:uid="{8AF3157E-41A5-4033-B188-BBC3242A46AF}"/>
    <cellStyle name="40% - Cor3 21 5 2" xfId="45776" xr:uid="{F1DA51E9-52C1-4F01-8D02-4E73B6E6D415}"/>
    <cellStyle name="40% - Cor3 21 6" xfId="21257" xr:uid="{9EA1BF4B-47A0-4526-9E5B-29B7EBCBDED0}"/>
    <cellStyle name="40% - Cor3 21 7" xfId="35291" xr:uid="{7140E21D-4C3E-45E8-9F60-8CA79E971618}"/>
    <cellStyle name="40% - Cor3 22" xfId="2764" xr:uid="{00000000-0005-0000-0000-00009D020000}"/>
    <cellStyle name="40% - Cor3 22 2" xfId="4814" xr:uid="{00000000-0005-0000-0000-00009D020000}"/>
    <cellStyle name="40% - Cor3 22 2 2" xfId="9214" xr:uid="{00000000-0005-0000-0000-00009D020000}"/>
    <cellStyle name="40% - Cor3 22 2 2 2" xfId="18036" xr:uid="{00000000-0005-0000-0000-00009D020000}"/>
    <cellStyle name="40% - Cor3 22 2 2 3" xfId="27414" xr:uid="{0624FDFD-EB2C-4BDB-8B8B-66DEC1E5D9D3}"/>
    <cellStyle name="40% - Cor3 22 2 2 4" xfId="41370" xr:uid="{B7656BB1-7048-434B-9CBA-B104A51A2177}"/>
    <cellStyle name="40% - Cor3 22 2 3" xfId="13683" xr:uid="{00000000-0005-0000-0000-00009D020000}"/>
    <cellStyle name="40% - Cor3 22 2 3 2" xfId="30496" xr:uid="{FC6AC817-9A30-48B9-9F65-B7033F9A49AA}"/>
    <cellStyle name="40% - Cor3 22 2 3 3" xfId="44370" xr:uid="{CC0BACFF-3BB5-4930-9767-18EB3E103D8C}"/>
    <cellStyle name="40% - Cor3 22 2 4" xfId="33088" xr:uid="{62C63BD3-16F0-4B03-A328-898E280504F4}"/>
    <cellStyle name="40% - Cor3 22 2 4 2" xfId="46955" xr:uid="{06496F30-7803-4B80-BFB0-A0AF0BE36B2D}"/>
    <cellStyle name="40% - Cor3 22 2 5" xfId="23156" xr:uid="{A4147EDD-42E7-44CD-94F8-410903FEC2B6}"/>
    <cellStyle name="40% - Cor3 22 2 6" xfId="37127" xr:uid="{BF8C649C-1D00-41F6-8EA4-F4F3DFDB192B}"/>
    <cellStyle name="40% - Cor3 22 3" xfId="7325" xr:uid="{00000000-0005-0000-0000-00009D020000}"/>
    <cellStyle name="40% - Cor3 22 3 2" xfId="16151" xr:uid="{00000000-0005-0000-0000-00009D020000}"/>
    <cellStyle name="40% - Cor3 22 3 3" xfId="25577" xr:uid="{85AAA525-F464-41FE-8611-9106F6A3BF86}"/>
    <cellStyle name="40% - Cor3 22 3 4" xfId="39529" xr:uid="{FCA62B16-7464-4C6A-AAA4-7C56E7813CF9}"/>
    <cellStyle name="40% - Cor3 22 4" xfId="11792" xr:uid="{00000000-0005-0000-0000-00009D020000}"/>
    <cellStyle name="40% - Cor3 22 4 2" xfId="29308" xr:uid="{B2B40117-651C-4A79-AEAA-CFC91D6DA790}"/>
    <cellStyle name="40% - Cor3 22 4 3" xfId="43189" xr:uid="{DF2E7E6A-EEE3-448B-9243-E6C658B24623}"/>
    <cellStyle name="40% - Cor3 22 5" xfId="31910" xr:uid="{15B00917-0220-473E-8861-D92C2E9E8685}"/>
    <cellStyle name="40% - Cor3 22 5 2" xfId="45777" xr:uid="{379C8384-9350-4F5A-8C90-C45BF1AC2D56}"/>
    <cellStyle name="40% - Cor3 22 6" xfId="21258" xr:uid="{5A5CDBAE-1CCB-44C5-8C4B-211A31EC865B}"/>
    <cellStyle name="40% - Cor3 22 7" xfId="35292" xr:uid="{96AFC876-653C-482F-BD2F-7CE6C17FFA21}"/>
    <cellStyle name="40% - Cor3 23" xfId="2765" xr:uid="{00000000-0005-0000-0000-00009E020000}"/>
    <cellStyle name="40% - Cor3 23 2" xfId="4815" xr:uid="{00000000-0005-0000-0000-00009E020000}"/>
    <cellStyle name="40% - Cor3 23 2 2" xfId="9215" xr:uid="{00000000-0005-0000-0000-00009E020000}"/>
    <cellStyle name="40% - Cor3 23 2 2 2" xfId="18037" xr:uid="{00000000-0005-0000-0000-00009E020000}"/>
    <cellStyle name="40% - Cor3 23 2 2 3" xfId="27415" xr:uid="{9ECBC8E2-C497-4128-8603-2E1B805D9365}"/>
    <cellStyle name="40% - Cor3 23 2 2 4" xfId="41371" xr:uid="{5853807E-5B43-4365-B255-9274FCDB200A}"/>
    <cellStyle name="40% - Cor3 23 2 3" xfId="13684" xr:uid="{00000000-0005-0000-0000-00009E020000}"/>
    <cellStyle name="40% - Cor3 23 2 3 2" xfId="30497" xr:uid="{4821F469-5A7A-47A9-ACCB-81B84D94207D}"/>
    <cellStyle name="40% - Cor3 23 2 3 3" xfId="44371" xr:uid="{08A7A327-0A60-4C62-BB8A-EEFEDDE5F0C9}"/>
    <cellStyle name="40% - Cor3 23 2 4" xfId="33089" xr:uid="{AA5ECA6B-ACC2-486C-BE0F-3BE866C0298F}"/>
    <cellStyle name="40% - Cor3 23 2 4 2" xfId="46956" xr:uid="{31872EB8-DB66-479D-998C-84D58E1E676C}"/>
    <cellStyle name="40% - Cor3 23 2 5" xfId="23157" xr:uid="{C29DA372-DCEA-4C66-A191-E3BDCC7525A6}"/>
    <cellStyle name="40% - Cor3 23 2 6" xfId="37128" xr:uid="{EEAD09E7-FFA8-4AB1-8546-FA1D311490F3}"/>
    <cellStyle name="40% - Cor3 23 3" xfId="7326" xr:uid="{00000000-0005-0000-0000-00009E020000}"/>
    <cellStyle name="40% - Cor3 23 3 2" xfId="16152" xr:uid="{00000000-0005-0000-0000-00009E020000}"/>
    <cellStyle name="40% - Cor3 23 3 3" xfId="25578" xr:uid="{272504A9-F10C-4037-941D-757F1668F409}"/>
    <cellStyle name="40% - Cor3 23 3 4" xfId="39530" xr:uid="{8EE0EB76-8B8C-42C4-91BC-EC5FF343AE9F}"/>
    <cellStyle name="40% - Cor3 23 4" xfId="11793" xr:uid="{00000000-0005-0000-0000-00009E020000}"/>
    <cellStyle name="40% - Cor3 23 4 2" xfId="29309" xr:uid="{C6C6354C-1C6E-47FB-A8EB-F855FC394B2A}"/>
    <cellStyle name="40% - Cor3 23 4 3" xfId="43190" xr:uid="{95337C8A-CDB7-42F3-BBDE-48B9C63203EB}"/>
    <cellStyle name="40% - Cor3 23 5" xfId="31911" xr:uid="{66C64AAC-AB6C-49D9-8CFC-C29F421E861C}"/>
    <cellStyle name="40% - Cor3 23 5 2" xfId="45778" xr:uid="{B897AB8E-5C82-4D68-B2DC-F6015DDA1A21}"/>
    <cellStyle name="40% - Cor3 23 6" xfId="21259" xr:uid="{BE781CCE-9501-4B0E-A3B0-4A1EF38B2DB3}"/>
    <cellStyle name="40% - Cor3 23 7" xfId="35293" xr:uid="{388510F8-365E-45A6-A4B7-208535B21C37}"/>
    <cellStyle name="40% - Cor3 24" xfId="2766" xr:uid="{00000000-0005-0000-0000-00009F020000}"/>
    <cellStyle name="40% - Cor3 24 2" xfId="4816" xr:uid="{00000000-0005-0000-0000-00009F020000}"/>
    <cellStyle name="40% - Cor3 24 2 2" xfId="9216" xr:uid="{00000000-0005-0000-0000-00009F020000}"/>
    <cellStyle name="40% - Cor3 24 2 2 2" xfId="18038" xr:uid="{00000000-0005-0000-0000-00009F020000}"/>
    <cellStyle name="40% - Cor3 24 2 2 3" xfId="27416" xr:uid="{00CD35DA-1BE6-40C3-AC00-A48EEC7A42F2}"/>
    <cellStyle name="40% - Cor3 24 2 2 4" xfId="41372" xr:uid="{3E442444-E400-45E3-8420-286707C66A8F}"/>
    <cellStyle name="40% - Cor3 24 2 3" xfId="13685" xr:uid="{00000000-0005-0000-0000-00009F020000}"/>
    <cellStyle name="40% - Cor3 24 2 3 2" xfId="30498" xr:uid="{5C148C89-1CD7-4D2F-AB0F-09C0B580818C}"/>
    <cellStyle name="40% - Cor3 24 2 3 3" xfId="44372" xr:uid="{DE274004-BBD5-48AA-B6F9-7BFABC964453}"/>
    <cellStyle name="40% - Cor3 24 2 4" xfId="33090" xr:uid="{4133A628-C7FD-4A09-854E-68745F7E709F}"/>
    <cellStyle name="40% - Cor3 24 2 4 2" xfId="46957" xr:uid="{3BFD76B1-89B4-407A-BF09-91B2A79ADFF4}"/>
    <cellStyle name="40% - Cor3 24 2 5" xfId="23158" xr:uid="{70471543-29FA-4174-858F-A8EF82EC3F16}"/>
    <cellStyle name="40% - Cor3 24 2 6" xfId="37129" xr:uid="{2A130F22-DB01-4D69-9A7C-401FBF3A50A4}"/>
    <cellStyle name="40% - Cor3 24 3" xfId="7327" xr:uid="{00000000-0005-0000-0000-00009F020000}"/>
    <cellStyle name="40% - Cor3 24 3 2" xfId="16153" xr:uid="{00000000-0005-0000-0000-00009F020000}"/>
    <cellStyle name="40% - Cor3 24 3 3" xfId="25579" xr:uid="{564F44F7-D7D0-40AE-9DC2-FC4FB4948CDA}"/>
    <cellStyle name="40% - Cor3 24 3 4" xfId="39531" xr:uid="{32F17CD2-3053-46A0-955B-16F647E1C52E}"/>
    <cellStyle name="40% - Cor3 24 4" xfId="11794" xr:uid="{00000000-0005-0000-0000-00009F020000}"/>
    <cellStyle name="40% - Cor3 24 4 2" xfId="29310" xr:uid="{76CB7281-76C9-4FBD-8D31-6B0F0089B21E}"/>
    <cellStyle name="40% - Cor3 24 4 3" xfId="43191" xr:uid="{B5E83BCD-6C9E-4446-ACDC-FBDE4E9DA919}"/>
    <cellStyle name="40% - Cor3 24 5" xfId="31912" xr:uid="{F0371E00-1B3F-45D5-87FA-3C0AFDDC2DD1}"/>
    <cellStyle name="40% - Cor3 24 5 2" xfId="45779" xr:uid="{D9FE0BDA-6DED-4E7C-973B-A6A6BDBFE1BE}"/>
    <cellStyle name="40% - Cor3 24 6" xfId="21260" xr:uid="{A3FE6494-7E22-4FFC-AB66-47FEDDD9C99E}"/>
    <cellStyle name="40% - Cor3 24 7" xfId="35294" xr:uid="{9AB062C7-AA6C-4D7C-8B34-7A02EAAE2C90}"/>
    <cellStyle name="40% - Cor3 25" xfId="2767" xr:uid="{00000000-0005-0000-0000-0000A0020000}"/>
    <cellStyle name="40% - Cor3 25 2" xfId="4817" xr:uid="{00000000-0005-0000-0000-0000A0020000}"/>
    <cellStyle name="40% - Cor3 25 2 2" xfId="9217" xr:uid="{00000000-0005-0000-0000-0000A0020000}"/>
    <cellStyle name="40% - Cor3 25 2 2 2" xfId="18039" xr:uid="{00000000-0005-0000-0000-0000A0020000}"/>
    <cellStyle name="40% - Cor3 25 2 2 3" xfId="27417" xr:uid="{FD7ADA77-368E-4696-8F99-7D2B52B7CA88}"/>
    <cellStyle name="40% - Cor3 25 2 2 4" xfId="41373" xr:uid="{FB0F6EDF-E5D0-40AE-88BD-0EB8658F1E18}"/>
    <cellStyle name="40% - Cor3 25 2 3" xfId="13686" xr:uid="{00000000-0005-0000-0000-0000A0020000}"/>
    <cellStyle name="40% - Cor3 25 2 3 2" xfId="30499" xr:uid="{E4932D64-BA9D-45B2-87B7-1D222FD50B4C}"/>
    <cellStyle name="40% - Cor3 25 2 3 3" xfId="44373" xr:uid="{58E5F485-BAD5-4825-9697-258A27712B60}"/>
    <cellStyle name="40% - Cor3 25 2 4" xfId="33091" xr:uid="{B3AE50C2-7262-4015-8D0C-9430A248B17A}"/>
    <cellStyle name="40% - Cor3 25 2 4 2" xfId="46958" xr:uid="{ED9AB4CF-E596-4931-933C-BF68AF5D209F}"/>
    <cellStyle name="40% - Cor3 25 2 5" xfId="23159" xr:uid="{0D89C87C-4F5C-40AF-AAC6-41B3825DA9DD}"/>
    <cellStyle name="40% - Cor3 25 2 6" xfId="37130" xr:uid="{94F8CB39-1403-4089-8F24-10D4C996A81B}"/>
    <cellStyle name="40% - Cor3 25 3" xfId="7328" xr:uid="{00000000-0005-0000-0000-0000A0020000}"/>
    <cellStyle name="40% - Cor3 25 3 2" xfId="16154" xr:uid="{00000000-0005-0000-0000-0000A0020000}"/>
    <cellStyle name="40% - Cor3 25 3 3" xfId="25580" xr:uid="{0BAEE1D9-415C-428E-B5EB-6DA2EF2262E1}"/>
    <cellStyle name="40% - Cor3 25 3 4" xfId="39532" xr:uid="{4E3CA548-E971-473A-9EFA-75EB51849E0E}"/>
    <cellStyle name="40% - Cor3 25 4" xfId="11795" xr:uid="{00000000-0005-0000-0000-0000A0020000}"/>
    <cellStyle name="40% - Cor3 25 4 2" xfId="29311" xr:uid="{A3987CD9-B24F-44A0-BCB7-974AA9D32239}"/>
    <cellStyle name="40% - Cor3 25 4 3" xfId="43192" xr:uid="{71747B8E-3748-40C9-98B6-B0E80EEC592C}"/>
    <cellStyle name="40% - Cor3 25 5" xfId="31913" xr:uid="{750EB930-A224-4A9E-9485-35BA360F7EA0}"/>
    <cellStyle name="40% - Cor3 25 5 2" xfId="45780" xr:uid="{94556286-6495-4025-9ACD-45413C438398}"/>
    <cellStyle name="40% - Cor3 25 6" xfId="21261" xr:uid="{BEA035A6-2539-4C4C-B19B-954FDB8C689A}"/>
    <cellStyle name="40% - Cor3 25 7" xfId="35295" xr:uid="{C6A1AD30-E40F-4337-AAF3-6462666FC624}"/>
    <cellStyle name="40% - Cor3 26" xfId="2768" xr:uid="{00000000-0005-0000-0000-0000A1020000}"/>
    <cellStyle name="40% - Cor3 26 2" xfId="4818" xr:uid="{00000000-0005-0000-0000-0000A1020000}"/>
    <cellStyle name="40% - Cor3 26 2 2" xfId="9218" xr:uid="{00000000-0005-0000-0000-0000A1020000}"/>
    <cellStyle name="40% - Cor3 26 2 2 2" xfId="18040" xr:uid="{00000000-0005-0000-0000-0000A1020000}"/>
    <cellStyle name="40% - Cor3 26 2 2 3" xfId="27418" xr:uid="{A1AE91A1-9DD8-4226-98D7-271E4DF7F746}"/>
    <cellStyle name="40% - Cor3 26 2 2 4" xfId="41374" xr:uid="{F38F6F51-5404-4F81-9824-4A9D1D0E7406}"/>
    <cellStyle name="40% - Cor3 26 2 3" xfId="13687" xr:uid="{00000000-0005-0000-0000-0000A1020000}"/>
    <cellStyle name="40% - Cor3 26 2 3 2" xfId="30500" xr:uid="{836D3447-3414-471E-99F4-5315AD8832EF}"/>
    <cellStyle name="40% - Cor3 26 2 3 3" xfId="44374" xr:uid="{E991117B-388E-46AE-8895-B8AE5F14B9CE}"/>
    <cellStyle name="40% - Cor3 26 2 4" xfId="33092" xr:uid="{00D1F074-F1BF-4292-810E-C4E4AA8DFEBE}"/>
    <cellStyle name="40% - Cor3 26 2 4 2" xfId="46959" xr:uid="{AD975360-C0FA-4AC4-B913-93437F302218}"/>
    <cellStyle name="40% - Cor3 26 2 5" xfId="23160" xr:uid="{5E83458E-8B54-4FC9-A618-3E5B46F5940C}"/>
    <cellStyle name="40% - Cor3 26 2 6" xfId="37131" xr:uid="{AD81EE8B-E1B1-49CD-BAF0-410C2940E49C}"/>
    <cellStyle name="40% - Cor3 26 3" xfId="7329" xr:uid="{00000000-0005-0000-0000-0000A1020000}"/>
    <cellStyle name="40% - Cor3 26 3 2" xfId="16155" xr:uid="{00000000-0005-0000-0000-0000A1020000}"/>
    <cellStyle name="40% - Cor3 26 3 3" xfId="25581" xr:uid="{7D9951D9-D5E9-4022-B766-528F309E18FC}"/>
    <cellStyle name="40% - Cor3 26 3 4" xfId="39533" xr:uid="{8D97DDB5-C36F-456F-B02B-86C8EE6FF38B}"/>
    <cellStyle name="40% - Cor3 26 4" xfId="11796" xr:uid="{00000000-0005-0000-0000-0000A1020000}"/>
    <cellStyle name="40% - Cor3 26 4 2" xfId="29312" xr:uid="{21B3507A-4A59-45FF-9732-2BF3327098B9}"/>
    <cellStyle name="40% - Cor3 26 4 3" xfId="43193" xr:uid="{39E923D1-1FC4-4C25-A5F3-237D3112980B}"/>
    <cellStyle name="40% - Cor3 26 5" xfId="31914" xr:uid="{7F205D13-9F3C-461A-8B2E-9CC73A6E7AB2}"/>
    <cellStyle name="40% - Cor3 26 5 2" xfId="45781" xr:uid="{DBD5BB4F-BCB5-4FEC-A04E-274490393BFE}"/>
    <cellStyle name="40% - Cor3 26 6" xfId="21262" xr:uid="{8B581608-D511-4FFB-AFE8-ECD37392FFD8}"/>
    <cellStyle name="40% - Cor3 26 7" xfId="35296" xr:uid="{BE3BD9CC-4165-435A-9E45-3B2660125B46}"/>
    <cellStyle name="40% - Cor3 27" xfId="2769" xr:uid="{00000000-0005-0000-0000-0000A2020000}"/>
    <cellStyle name="40% - Cor3 27 2" xfId="4819" xr:uid="{00000000-0005-0000-0000-0000A2020000}"/>
    <cellStyle name="40% - Cor3 27 2 2" xfId="9219" xr:uid="{00000000-0005-0000-0000-0000A2020000}"/>
    <cellStyle name="40% - Cor3 27 2 2 2" xfId="18041" xr:uid="{00000000-0005-0000-0000-0000A2020000}"/>
    <cellStyle name="40% - Cor3 27 2 2 3" xfId="27419" xr:uid="{196E6209-3EB0-4174-B0A2-5332B8DE0518}"/>
    <cellStyle name="40% - Cor3 27 2 2 4" xfId="41375" xr:uid="{6653C99E-BFFE-4FA3-AD5F-FA2C4AB9DAA1}"/>
    <cellStyle name="40% - Cor3 27 2 3" xfId="13688" xr:uid="{00000000-0005-0000-0000-0000A2020000}"/>
    <cellStyle name="40% - Cor3 27 2 3 2" xfId="30501" xr:uid="{1DCF8A99-3BC2-4F89-8715-5DA040C07712}"/>
    <cellStyle name="40% - Cor3 27 2 3 3" xfId="44375" xr:uid="{B2643620-559F-42F7-B579-14B64351BAA3}"/>
    <cellStyle name="40% - Cor3 27 2 4" xfId="33093" xr:uid="{68A158A4-2629-4264-8288-E6283CC5A3D7}"/>
    <cellStyle name="40% - Cor3 27 2 4 2" xfId="46960" xr:uid="{00F6CBA0-0533-4CBB-A29B-C0803F2E6784}"/>
    <cellStyle name="40% - Cor3 27 2 5" xfId="23161" xr:uid="{9186A737-1DEA-4E0A-A3C7-96DEE138D0D5}"/>
    <cellStyle name="40% - Cor3 27 2 6" xfId="37132" xr:uid="{0E5106DF-2FA4-4910-B146-850DFF5F1D83}"/>
    <cellStyle name="40% - Cor3 27 3" xfId="7330" xr:uid="{00000000-0005-0000-0000-0000A2020000}"/>
    <cellStyle name="40% - Cor3 27 3 2" xfId="16156" xr:uid="{00000000-0005-0000-0000-0000A2020000}"/>
    <cellStyle name="40% - Cor3 27 3 3" xfId="25582" xr:uid="{BF44B893-A8F3-457B-8DA6-8EA9FEE028B5}"/>
    <cellStyle name="40% - Cor3 27 3 4" xfId="39534" xr:uid="{5279A59E-5B21-4993-BFCF-495819D4529C}"/>
    <cellStyle name="40% - Cor3 27 4" xfId="11797" xr:uid="{00000000-0005-0000-0000-0000A2020000}"/>
    <cellStyle name="40% - Cor3 27 4 2" xfId="29313" xr:uid="{623F6B82-1EC3-457E-BE73-08F3329F9450}"/>
    <cellStyle name="40% - Cor3 27 4 3" xfId="43194" xr:uid="{AF526707-DE3F-481D-AF09-8120203D1009}"/>
    <cellStyle name="40% - Cor3 27 5" xfId="31915" xr:uid="{9583AA5F-90BC-4DD6-8D54-E1F799CCE919}"/>
    <cellStyle name="40% - Cor3 27 5 2" xfId="45782" xr:uid="{C26EECCC-2709-401B-86F6-5FF2C140E492}"/>
    <cellStyle name="40% - Cor3 27 6" xfId="21263" xr:uid="{8C544CEA-500F-4D52-A801-E980C6E7617F}"/>
    <cellStyle name="40% - Cor3 27 7" xfId="35297" xr:uid="{F912B70C-8EEE-4F3F-8F04-987CC78AA8ED}"/>
    <cellStyle name="40% - Cor3 28" xfId="2770" xr:uid="{00000000-0005-0000-0000-0000A3020000}"/>
    <cellStyle name="40% - Cor3 28 2" xfId="4820" xr:uid="{00000000-0005-0000-0000-0000A3020000}"/>
    <cellStyle name="40% - Cor3 28 2 2" xfId="9220" xr:uid="{00000000-0005-0000-0000-0000A3020000}"/>
    <cellStyle name="40% - Cor3 28 2 2 2" xfId="18042" xr:uid="{00000000-0005-0000-0000-0000A3020000}"/>
    <cellStyle name="40% - Cor3 28 2 2 3" xfId="27420" xr:uid="{309D1EC8-5C36-4B46-BB40-0793C9EB0D29}"/>
    <cellStyle name="40% - Cor3 28 2 2 4" xfId="41376" xr:uid="{DED9145A-47F7-4ACC-A59C-08037FD98D9C}"/>
    <cellStyle name="40% - Cor3 28 2 3" xfId="13689" xr:uid="{00000000-0005-0000-0000-0000A3020000}"/>
    <cellStyle name="40% - Cor3 28 2 3 2" xfId="30502" xr:uid="{4423CE6A-0F52-4E4D-8CF8-505A2304730C}"/>
    <cellStyle name="40% - Cor3 28 2 3 3" xfId="44376" xr:uid="{2878CC04-D8A9-4305-BB05-E19A784765F8}"/>
    <cellStyle name="40% - Cor3 28 2 4" xfId="33094" xr:uid="{CD96C206-5AFD-4B7C-8073-5702F8822C8A}"/>
    <cellStyle name="40% - Cor3 28 2 4 2" xfId="46961" xr:uid="{A7200D7B-7CF8-436F-9102-5B22E7F86F74}"/>
    <cellStyle name="40% - Cor3 28 2 5" xfId="23162" xr:uid="{FC1CB9E4-5068-411F-BEA4-BB266E8BF0AA}"/>
    <cellStyle name="40% - Cor3 28 2 6" xfId="37133" xr:uid="{6F4301EE-73BF-4070-AACD-D38C95A6D1AE}"/>
    <cellStyle name="40% - Cor3 28 3" xfId="7331" xr:uid="{00000000-0005-0000-0000-0000A3020000}"/>
    <cellStyle name="40% - Cor3 28 3 2" xfId="16157" xr:uid="{00000000-0005-0000-0000-0000A3020000}"/>
    <cellStyle name="40% - Cor3 28 3 3" xfId="25583" xr:uid="{2F54303A-45F3-4A3B-9774-A677D9CAA108}"/>
    <cellStyle name="40% - Cor3 28 3 4" xfId="39535" xr:uid="{DFA84373-8F3A-423B-8D04-CBD6BC435E66}"/>
    <cellStyle name="40% - Cor3 28 4" xfId="11798" xr:uid="{00000000-0005-0000-0000-0000A3020000}"/>
    <cellStyle name="40% - Cor3 28 4 2" xfId="29314" xr:uid="{75E72DEE-BB14-46CE-B1B7-7CD273D471ED}"/>
    <cellStyle name="40% - Cor3 28 4 3" xfId="43195" xr:uid="{CA921320-9C1F-4DC8-92CB-C5DE47BBB24B}"/>
    <cellStyle name="40% - Cor3 28 5" xfId="31916" xr:uid="{56BF449A-BDD8-4B34-9769-9F9819D87C22}"/>
    <cellStyle name="40% - Cor3 28 5 2" xfId="45783" xr:uid="{5BC99972-AE10-4082-B972-87EB40FB2FB9}"/>
    <cellStyle name="40% - Cor3 28 6" xfId="21264" xr:uid="{CAB0EC1B-535D-4A4B-AA9E-A35C6BB8EA92}"/>
    <cellStyle name="40% - Cor3 28 7" xfId="35298" xr:uid="{24511308-7836-49E2-87DE-EFC8E758B3F7}"/>
    <cellStyle name="40% - Cor3 29" xfId="2771" xr:uid="{00000000-0005-0000-0000-0000A4020000}"/>
    <cellStyle name="40% - Cor3 29 2" xfId="4821" xr:uid="{00000000-0005-0000-0000-0000A4020000}"/>
    <cellStyle name="40% - Cor3 29 2 2" xfId="9221" xr:uid="{00000000-0005-0000-0000-0000A4020000}"/>
    <cellStyle name="40% - Cor3 29 2 2 2" xfId="18043" xr:uid="{00000000-0005-0000-0000-0000A4020000}"/>
    <cellStyle name="40% - Cor3 29 2 2 3" xfId="27421" xr:uid="{A711EEF8-FE34-47B7-B019-9CCF0F367F16}"/>
    <cellStyle name="40% - Cor3 29 2 2 4" xfId="41377" xr:uid="{011F27D3-D1E3-44DE-9C22-99794527B072}"/>
    <cellStyle name="40% - Cor3 29 2 3" xfId="13690" xr:uid="{00000000-0005-0000-0000-0000A4020000}"/>
    <cellStyle name="40% - Cor3 29 2 3 2" xfId="30503" xr:uid="{393DF61E-6E80-4EC5-B479-A953A327EA4B}"/>
    <cellStyle name="40% - Cor3 29 2 3 3" xfId="44377" xr:uid="{5E06E46A-1B4C-4848-9C7A-F74AD1F02CE7}"/>
    <cellStyle name="40% - Cor3 29 2 4" xfId="33095" xr:uid="{EE71E059-A049-428C-89DB-FEBC55124E0C}"/>
    <cellStyle name="40% - Cor3 29 2 4 2" xfId="46962" xr:uid="{B5149F38-C58A-4043-81B6-87627EA5B3BF}"/>
    <cellStyle name="40% - Cor3 29 2 5" xfId="23163" xr:uid="{5652EAF8-ED41-47D2-AAD5-B18919A39382}"/>
    <cellStyle name="40% - Cor3 29 2 6" xfId="37134" xr:uid="{0DAADD3F-3A48-4A54-AD92-140D68D3DD75}"/>
    <cellStyle name="40% - Cor3 29 3" xfId="7332" xr:uid="{00000000-0005-0000-0000-0000A4020000}"/>
    <cellStyle name="40% - Cor3 29 3 2" xfId="16158" xr:uid="{00000000-0005-0000-0000-0000A4020000}"/>
    <cellStyle name="40% - Cor3 29 3 3" xfId="25584" xr:uid="{05B489AE-0AAC-4266-BF04-A1130EB06AD8}"/>
    <cellStyle name="40% - Cor3 29 3 4" xfId="39536" xr:uid="{0E5C81B1-E31F-4F92-80BC-BD37C18E4CDA}"/>
    <cellStyle name="40% - Cor3 29 4" xfId="11799" xr:uid="{00000000-0005-0000-0000-0000A4020000}"/>
    <cellStyle name="40% - Cor3 29 4 2" xfId="29315" xr:uid="{7E639A9D-3491-4A66-8CC4-B5A38C7E64E0}"/>
    <cellStyle name="40% - Cor3 29 4 3" xfId="43196" xr:uid="{7A845799-71FB-4E01-B49D-E3216A63138E}"/>
    <cellStyle name="40% - Cor3 29 5" xfId="31917" xr:uid="{C2518692-6169-4FDC-97CB-B043DC8F6900}"/>
    <cellStyle name="40% - Cor3 29 5 2" xfId="45784" xr:uid="{FC536E57-9537-4A44-A059-6280CE4544BC}"/>
    <cellStyle name="40% - Cor3 29 6" xfId="21265" xr:uid="{D23029D9-BDC8-4517-9454-5DC545B23EEF}"/>
    <cellStyle name="40% - Cor3 29 7" xfId="35299" xr:uid="{1285B84E-B97A-4063-B18F-FE3F84B33FD2}"/>
    <cellStyle name="40% - Cor3 3" xfId="357" xr:uid="{00000000-0005-0000-0000-000063000000}"/>
    <cellStyle name="40% - Cor3 3 2" xfId="2773" xr:uid="{00000000-0005-0000-0000-0000A6020000}"/>
    <cellStyle name="40% - Cor3 3 2 2" xfId="4823" xr:uid="{00000000-0005-0000-0000-0000A6020000}"/>
    <cellStyle name="40% - Cor3 3 2 2 2" xfId="9223" xr:uid="{00000000-0005-0000-0000-0000A6020000}"/>
    <cellStyle name="40% - Cor3 3 2 2 2 2" xfId="18045" xr:uid="{00000000-0005-0000-0000-0000A6020000}"/>
    <cellStyle name="40% - Cor3 3 2 2 2 3" xfId="27423" xr:uid="{55025DB5-52AD-4397-AEA4-26012CE6C95B}"/>
    <cellStyle name="40% - Cor3 3 2 2 2 4" xfId="41379" xr:uid="{4F571D44-BC96-4CB7-A1F9-3CED2652F025}"/>
    <cellStyle name="40% - Cor3 3 2 2 3" xfId="13692" xr:uid="{00000000-0005-0000-0000-0000A6020000}"/>
    <cellStyle name="40% - Cor3 3 2 2 3 2" xfId="30505" xr:uid="{BC0BAEF4-2B4C-4ABD-A669-00F1A3C5388A}"/>
    <cellStyle name="40% - Cor3 3 2 2 3 3" xfId="44379" xr:uid="{73786944-A0D7-4D59-9C5B-6167890BDF03}"/>
    <cellStyle name="40% - Cor3 3 2 2 4" xfId="33097" xr:uid="{750514D4-28C9-460C-A43E-191F9EC75E0B}"/>
    <cellStyle name="40% - Cor3 3 2 2 4 2" xfId="46964" xr:uid="{501E83C8-BAFC-491F-AB0E-D044EFB786EF}"/>
    <cellStyle name="40% - Cor3 3 2 2 5" xfId="23165" xr:uid="{B72FA98B-8269-4630-A27F-9D66984FDF91}"/>
    <cellStyle name="40% - Cor3 3 2 2 6" xfId="37136" xr:uid="{E36CE0AB-9750-4B8B-B9E9-830BA7F3C748}"/>
    <cellStyle name="40% - Cor3 3 2 3" xfId="7334" xr:uid="{00000000-0005-0000-0000-0000A6020000}"/>
    <cellStyle name="40% - Cor3 3 2 3 2" xfId="16160" xr:uid="{00000000-0005-0000-0000-0000A6020000}"/>
    <cellStyle name="40% - Cor3 3 2 3 3" xfId="25586" xr:uid="{C665AC8A-9017-4B63-A854-1ECFBBCBE42D}"/>
    <cellStyle name="40% - Cor3 3 2 3 4" xfId="39538" xr:uid="{E85653BD-1358-4CE1-82FA-FCCD17899B2A}"/>
    <cellStyle name="40% - Cor3 3 2 4" xfId="11801" xr:uid="{00000000-0005-0000-0000-0000A6020000}"/>
    <cellStyle name="40% - Cor3 3 2 4 2" xfId="29317" xr:uid="{0185E8AE-0433-4AF8-8E14-E0227B434E6B}"/>
    <cellStyle name="40% - Cor3 3 2 4 3" xfId="43198" xr:uid="{3F58D9B8-FE99-4B7B-ACC5-B586B8285B5E}"/>
    <cellStyle name="40% - Cor3 3 2 5" xfId="31919" xr:uid="{68D4E50A-33C8-41FC-B464-C8AEBAA9A1F5}"/>
    <cellStyle name="40% - Cor3 3 2 5 2" xfId="45786" xr:uid="{3D3EE032-E0D7-4E70-BAFF-EF050AA2E8BE}"/>
    <cellStyle name="40% - Cor3 3 2 6" xfId="21267" xr:uid="{B5EC343C-BB90-45A7-95DF-022DC42C0643}"/>
    <cellStyle name="40% - Cor3 3 2 7" xfId="35301" xr:uid="{C9AEE1EF-2C21-43CB-814A-8F7E92420B2A}"/>
    <cellStyle name="40% - Cor3 3 3" xfId="2772" xr:uid="{00000000-0005-0000-0000-0000A5020000}"/>
    <cellStyle name="40% - Cor3 3 3 2" xfId="4822" xr:uid="{00000000-0005-0000-0000-0000A5020000}"/>
    <cellStyle name="40% - Cor3 3 3 2 2" xfId="9222" xr:uid="{00000000-0005-0000-0000-0000A5020000}"/>
    <cellStyle name="40% - Cor3 3 3 2 2 2" xfId="18044" xr:uid="{00000000-0005-0000-0000-0000A5020000}"/>
    <cellStyle name="40% - Cor3 3 3 2 2 3" xfId="27422" xr:uid="{12EBDC7D-A2A3-41D5-95AF-CD8E7BD1549F}"/>
    <cellStyle name="40% - Cor3 3 3 2 2 4" xfId="41378" xr:uid="{43D837FE-0055-48BB-8B93-D83AD0483164}"/>
    <cellStyle name="40% - Cor3 3 3 2 3" xfId="13691" xr:uid="{00000000-0005-0000-0000-0000A5020000}"/>
    <cellStyle name="40% - Cor3 3 3 2 4" xfId="23164" xr:uid="{B9E31AC5-045B-49C9-B159-7F4230D0ACD5}"/>
    <cellStyle name="40% - Cor3 3 3 2 5" xfId="37135" xr:uid="{2B300C5B-7FB7-4A1A-9CAC-6BE631F41221}"/>
    <cellStyle name="40% - Cor3 3 3 3" xfId="7333" xr:uid="{00000000-0005-0000-0000-0000A5020000}"/>
    <cellStyle name="40% - Cor3 3 3 3 2" xfId="16159" xr:uid="{00000000-0005-0000-0000-0000A5020000}"/>
    <cellStyle name="40% - Cor3 3 3 3 3" xfId="25585" xr:uid="{0AA307D6-2E68-4D92-B740-22AEADE6D6B3}"/>
    <cellStyle name="40% - Cor3 3 3 3 4" xfId="39537" xr:uid="{DB86FCEC-86E6-4F21-AFB0-48843D6406EE}"/>
    <cellStyle name="40% - Cor3 3 3 4" xfId="11800" xr:uid="{00000000-0005-0000-0000-0000A5020000}"/>
    <cellStyle name="40% - Cor3 3 3 4 2" xfId="29316" xr:uid="{86E417DD-BF35-4E88-B3DE-EF1C8218A93B}"/>
    <cellStyle name="40% - Cor3 3 3 4 3" xfId="43197" xr:uid="{2A5CDC1C-90B5-4F6A-A3F0-491BCB3E05C4}"/>
    <cellStyle name="40% - Cor3 3 3 5" xfId="31918" xr:uid="{62A5107B-54D8-43D2-A6EA-29A4E133AA3B}"/>
    <cellStyle name="40% - Cor3 3 3 5 2" xfId="45785" xr:uid="{3DE678FD-0266-4E68-8E1B-E8948783C2F3}"/>
    <cellStyle name="40% - Cor3 3 3 6" xfId="21266" xr:uid="{BFAF085B-46D5-4767-B511-1F3EBF8C9379}"/>
    <cellStyle name="40% - Cor3 3 3 7" xfId="35300" xr:uid="{55FF698E-853C-4357-866F-773617B2147E}"/>
    <cellStyle name="40% - Cor3 3 4" xfId="1702" xr:uid="{00000000-0005-0000-0000-00003B000000}"/>
    <cellStyle name="40% - Cor3 3 4 2" xfId="6504" xr:uid="{00000000-0005-0000-0000-00003B000000}"/>
    <cellStyle name="40% - Cor3 3 4 2 2" xfId="15335" xr:uid="{00000000-0005-0000-0000-00003B000000}"/>
    <cellStyle name="40% - Cor3 3 4 2 3" xfId="24770" xr:uid="{7A4F313A-30A7-498B-BC08-4E4711AED622}"/>
    <cellStyle name="40% - Cor3 3 4 2 4" xfId="38724" xr:uid="{B6AD5886-AA95-4C88-8582-B738470DDE6B}"/>
    <cellStyle name="40% - Cor3 3 4 3" xfId="10949" xr:uid="{00000000-0005-0000-0000-00003B000000}"/>
    <cellStyle name="40% - Cor3 3 4 3 2" xfId="30504" xr:uid="{029B2664-A5F7-40B4-B428-4467EE0AD192}"/>
    <cellStyle name="40% - Cor3 3 4 3 3" xfId="44378" xr:uid="{29F3C860-10E7-4186-950D-743EE629DF7D}"/>
    <cellStyle name="40% - Cor3 3 4 4" xfId="33096" xr:uid="{49197BF5-5FA6-4383-BF7B-1BA0ADA068CC}"/>
    <cellStyle name="40% - Cor3 3 4 4 2" xfId="46963" xr:uid="{1AABE5BA-5B58-4605-8287-CB231F549DE2}"/>
    <cellStyle name="40% - Cor3 3 4 5" xfId="20359" xr:uid="{80163994-67AD-45D4-8CAC-9339B6FDBBE1}"/>
    <cellStyle name="40% - Cor3 3 4 6" xfId="34488" xr:uid="{D01EBCE0-824B-4E40-8C20-CB2574F7AA81}"/>
    <cellStyle name="40% - Cor3 3 5" xfId="3988" xr:uid="{00000000-0005-0000-0000-00003B000000}"/>
    <cellStyle name="40% - Cor3 3 5 2" xfId="8392" xr:uid="{00000000-0005-0000-0000-00003B000000}"/>
    <cellStyle name="40% - Cor3 3 5 2 2" xfId="17214" xr:uid="{00000000-0005-0000-0000-00003B000000}"/>
    <cellStyle name="40% - Cor3 3 5 2 3" xfId="26595" xr:uid="{689325BD-3D50-4528-8F44-04274DB1D997}"/>
    <cellStyle name="40% - Cor3 3 5 2 4" xfId="40549" xr:uid="{23CC8635-0103-4B9E-9D52-B0A441D75BE3}"/>
    <cellStyle name="40% - Cor3 3 5 3" xfId="12863" xr:uid="{00000000-0005-0000-0000-00003B000000}"/>
    <cellStyle name="40% - Cor3 3 5 4" xfId="22335" xr:uid="{13F4F0F0-0187-4F6E-BF98-6D48B88406EB}"/>
    <cellStyle name="40% - Cor3 3 5 5" xfId="36308" xr:uid="{D8B9CADE-6372-440B-A6E9-F247B71E46F4}"/>
    <cellStyle name="40% - Cor3 3 6" xfId="28416" xr:uid="{A2C3822F-0010-4B92-8DA8-9B576CD544B3}"/>
    <cellStyle name="40% - Cor3 3 6 2" xfId="42386" xr:uid="{3BC03254-BEF1-423E-88F3-8E837F68D488}"/>
    <cellStyle name="40% - Cor3 3 7" xfId="31109" xr:uid="{C010540B-B3E1-451C-99E7-1F5F9D54EC33}"/>
    <cellStyle name="40% - Cor3 3 7 2" xfId="44958" xr:uid="{B81D19A9-1DE8-451D-82A4-019DE13CAC3B}"/>
    <cellStyle name="40% - Cor3 30" xfId="2774" xr:uid="{00000000-0005-0000-0000-0000A7020000}"/>
    <cellStyle name="40% - Cor3 30 2" xfId="4824" xr:uid="{00000000-0005-0000-0000-0000A7020000}"/>
    <cellStyle name="40% - Cor3 30 2 2" xfId="9224" xr:uid="{00000000-0005-0000-0000-0000A7020000}"/>
    <cellStyle name="40% - Cor3 30 2 2 2" xfId="18046" xr:uid="{00000000-0005-0000-0000-0000A7020000}"/>
    <cellStyle name="40% - Cor3 30 2 2 3" xfId="27424" xr:uid="{5C290537-4469-4C21-A98A-94C1E8348FE3}"/>
    <cellStyle name="40% - Cor3 30 2 2 4" xfId="41380" xr:uid="{C78A2293-8AE7-40AD-B048-52E79E91BB0E}"/>
    <cellStyle name="40% - Cor3 30 2 3" xfId="13693" xr:uid="{00000000-0005-0000-0000-0000A7020000}"/>
    <cellStyle name="40% - Cor3 30 2 3 2" xfId="30506" xr:uid="{2A96020C-D084-4FC6-98D0-E74129F503D4}"/>
    <cellStyle name="40% - Cor3 30 2 3 3" xfId="44380" xr:uid="{6E94FC7A-C239-4D0F-8349-C3966F8607BC}"/>
    <cellStyle name="40% - Cor3 30 2 4" xfId="33098" xr:uid="{5977BBF6-31F9-4529-9F58-D57255CB206F}"/>
    <cellStyle name="40% - Cor3 30 2 4 2" xfId="46965" xr:uid="{34EEFFFC-9D82-40DC-9FA7-924E24B8E2AB}"/>
    <cellStyle name="40% - Cor3 30 2 5" xfId="23166" xr:uid="{3C5C0D0C-47FF-4382-B258-08855A49ED42}"/>
    <cellStyle name="40% - Cor3 30 2 6" xfId="37137" xr:uid="{D274CF49-BBF1-4F0B-BAD4-FEA10C31FD6B}"/>
    <cellStyle name="40% - Cor3 30 3" xfId="7335" xr:uid="{00000000-0005-0000-0000-0000A7020000}"/>
    <cellStyle name="40% - Cor3 30 3 2" xfId="16161" xr:uid="{00000000-0005-0000-0000-0000A7020000}"/>
    <cellStyle name="40% - Cor3 30 3 3" xfId="25587" xr:uid="{E8DF170D-0FF4-4EF5-91BA-C2CDAD94CFA0}"/>
    <cellStyle name="40% - Cor3 30 3 4" xfId="39539" xr:uid="{5559213E-5D6C-46DA-BE2D-8DD95FF916FA}"/>
    <cellStyle name="40% - Cor3 30 4" xfId="11802" xr:uid="{00000000-0005-0000-0000-0000A7020000}"/>
    <cellStyle name="40% - Cor3 30 4 2" xfId="29318" xr:uid="{24D078BB-66BA-4D7E-800C-A47D663761B7}"/>
    <cellStyle name="40% - Cor3 30 4 3" xfId="43199" xr:uid="{DF2056F7-B7A1-4BD6-9363-50ACEF010F1D}"/>
    <cellStyle name="40% - Cor3 30 5" xfId="31920" xr:uid="{76C440C5-7EBD-40E0-B749-649700CB55D0}"/>
    <cellStyle name="40% - Cor3 30 5 2" xfId="45787" xr:uid="{D0C85761-431B-4741-999C-979D645FF3C6}"/>
    <cellStyle name="40% - Cor3 30 6" xfId="21268" xr:uid="{74A846FA-CA1E-43AB-8A87-A8C21C8900B0}"/>
    <cellStyle name="40% - Cor3 30 7" xfId="35302" xr:uid="{2F564EA7-2F8B-4113-B55A-13C7E50E93FE}"/>
    <cellStyle name="40% - Cor3 31" xfId="2775" xr:uid="{00000000-0005-0000-0000-0000A8020000}"/>
    <cellStyle name="40% - Cor3 31 2" xfId="4825" xr:uid="{00000000-0005-0000-0000-0000A8020000}"/>
    <cellStyle name="40% - Cor3 31 2 2" xfId="9225" xr:uid="{00000000-0005-0000-0000-0000A8020000}"/>
    <cellStyle name="40% - Cor3 31 2 2 2" xfId="18047" xr:uid="{00000000-0005-0000-0000-0000A8020000}"/>
    <cellStyle name="40% - Cor3 31 2 2 3" xfId="27425" xr:uid="{07D53C2D-32A0-491E-AB95-D6EC316B6793}"/>
    <cellStyle name="40% - Cor3 31 2 2 4" xfId="41381" xr:uid="{C7F78B59-91B3-4265-9167-A7725CA6BF1A}"/>
    <cellStyle name="40% - Cor3 31 2 3" xfId="13694" xr:uid="{00000000-0005-0000-0000-0000A8020000}"/>
    <cellStyle name="40% - Cor3 31 2 3 2" xfId="30507" xr:uid="{5CD8D840-5912-478C-9971-9C66F454C0F4}"/>
    <cellStyle name="40% - Cor3 31 2 3 3" xfId="44381" xr:uid="{EEC13507-FD22-4A1F-A9E2-D711053CAD54}"/>
    <cellStyle name="40% - Cor3 31 2 4" xfId="33099" xr:uid="{5394C580-C60B-4A4F-A567-1CBEE67741AB}"/>
    <cellStyle name="40% - Cor3 31 2 4 2" xfId="46966" xr:uid="{5B87FBA9-F6C9-4DE7-ABE2-36B2ECCAACAB}"/>
    <cellStyle name="40% - Cor3 31 2 5" xfId="23167" xr:uid="{338B4D3B-C669-4C3E-8E73-C440A102FB90}"/>
    <cellStyle name="40% - Cor3 31 2 6" xfId="37138" xr:uid="{1767F1BB-A7E6-4223-BD11-8D4ED3ADA342}"/>
    <cellStyle name="40% - Cor3 31 3" xfId="7336" xr:uid="{00000000-0005-0000-0000-0000A8020000}"/>
    <cellStyle name="40% - Cor3 31 3 2" xfId="16162" xr:uid="{00000000-0005-0000-0000-0000A8020000}"/>
    <cellStyle name="40% - Cor3 31 3 3" xfId="25588" xr:uid="{B0340643-3EAC-4179-AD64-05370BCD6D99}"/>
    <cellStyle name="40% - Cor3 31 3 4" xfId="39540" xr:uid="{2EB5085D-39FF-4300-B516-ABB4E027F9B2}"/>
    <cellStyle name="40% - Cor3 31 4" xfId="11803" xr:uid="{00000000-0005-0000-0000-0000A8020000}"/>
    <cellStyle name="40% - Cor3 31 4 2" xfId="29319" xr:uid="{7940361C-CCE9-4913-AF39-7A8C625C9BF5}"/>
    <cellStyle name="40% - Cor3 31 4 3" xfId="43200" xr:uid="{CC4C249E-C0CB-414C-98BB-8106D7FD8BFE}"/>
    <cellStyle name="40% - Cor3 31 5" xfId="31921" xr:uid="{01001EE7-0D3A-4EA1-9B6D-11F4DB64845A}"/>
    <cellStyle name="40% - Cor3 31 5 2" xfId="45788" xr:uid="{2521FEE4-7F15-4510-938F-A27E5DF29111}"/>
    <cellStyle name="40% - Cor3 31 6" xfId="21269" xr:uid="{00DA7872-9652-4A20-9E5B-C0596540514E}"/>
    <cellStyle name="40% - Cor3 31 7" xfId="35303" xr:uid="{B8829BDF-24AA-4562-BB5C-8A2EFFE906D0}"/>
    <cellStyle name="40% - Cor3 32" xfId="2776" xr:uid="{00000000-0005-0000-0000-0000A9020000}"/>
    <cellStyle name="40% - Cor3 32 2" xfId="4826" xr:uid="{00000000-0005-0000-0000-0000A9020000}"/>
    <cellStyle name="40% - Cor3 32 2 2" xfId="9226" xr:uid="{00000000-0005-0000-0000-0000A9020000}"/>
    <cellStyle name="40% - Cor3 32 2 2 2" xfId="18048" xr:uid="{00000000-0005-0000-0000-0000A9020000}"/>
    <cellStyle name="40% - Cor3 32 2 2 3" xfId="27426" xr:uid="{FA0C286C-B0F2-4957-942D-6FAB769AF7EA}"/>
    <cellStyle name="40% - Cor3 32 2 2 4" xfId="41382" xr:uid="{BFC7B6E9-8209-477E-9BB9-995F451EDFFA}"/>
    <cellStyle name="40% - Cor3 32 2 3" xfId="13695" xr:uid="{00000000-0005-0000-0000-0000A9020000}"/>
    <cellStyle name="40% - Cor3 32 2 3 2" xfId="30508" xr:uid="{E366B563-61D5-46F2-992C-C3DC1DEC495D}"/>
    <cellStyle name="40% - Cor3 32 2 3 3" xfId="44382" xr:uid="{D6BE5B33-7490-459F-AA1E-86189C940790}"/>
    <cellStyle name="40% - Cor3 32 2 4" xfId="33100" xr:uid="{0A5F6DFA-47BC-4464-B9E6-91A9A6DF9D70}"/>
    <cellStyle name="40% - Cor3 32 2 4 2" xfId="46967" xr:uid="{6AB42E6F-C9D9-47FC-A41F-EAE6F4F95D31}"/>
    <cellStyle name="40% - Cor3 32 2 5" xfId="23168" xr:uid="{67CB7E92-F4D9-4BC1-B090-7D781CD0B482}"/>
    <cellStyle name="40% - Cor3 32 2 6" xfId="37139" xr:uid="{BA00C22C-D31B-4079-8F77-28A80FF3E337}"/>
    <cellStyle name="40% - Cor3 32 3" xfId="7337" xr:uid="{00000000-0005-0000-0000-0000A9020000}"/>
    <cellStyle name="40% - Cor3 32 3 2" xfId="16163" xr:uid="{00000000-0005-0000-0000-0000A9020000}"/>
    <cellStyle name="40% - Cor3 32 3 3" xfId="25589" xr:uid="{2F0069A4-9AF9-4207-8FA1-80D0F2FE74AA}"/>
    <cellStyle name="40% - Cor3 32 3 4" xfId="39541" xr:uid="{AFF2B7FC-0497-41E2-A224-3AE2892086C8}"/>
    <cellStyle name="40% - Cor3 32 4" xfId="11804" xr:uid="{00000000-0005-0000-0000-0000A9020000}"/>
    <cellStyle name="40% - Cor3 32 4 2" xfId="29320" xr:uid="{5E57B19F-4CB4-4D13-96F1-14E4FF6CC2EA}"/>
    <cellStyle name="40% - Cor3 32 4 3" xfId="43201" xr:uid="{D3225300-9C50-4F9A-9DAD-FBB1E6CA89BC}"/>
    <cellStyle name="40% - Cor3 32 5" xfId="31922" xr:uid="{E7158DCC-9842-4C5E-AA00-7EB4A8BBA6F4}"/>
    <cellStyle name="40% - Cor3 32 5 2" xfId="45789" xr:uid="{AD8AC679-2A72-458D-95CE-7D15F763273B}"/>
    <cellStyle name="40% - Cor3 32 6" xfId="21270" xr:uid="{827424A4-3887-4D9C-8410-D7337A3DF2C2}"/>
    <cellStyle name="40% - Cor3 32 7" xfId="35304" xr:uid="{64D8C025-603B-4EA5-84F6-D76304565E8B}"/>
    <cellStyle name="40% - Cor3 33" xfId="2777" xr:uid="{00000000-0005-0000-0000-0000AA020000}"/>
    <cellStyle name="40% - Cor3 33 2" xfId="4827" xr:uid="{00000000-0005-0000-0000-0000AA020000}"/>
    <cellStyle name="40% - Cor3 33 2 2" xfId="9227" xr:uid="{00000000-0005-0000-0000-0000AA020000}"/>
    <cellStyle name="40% - Cor3 33 2 2 2" xfId="18049" xr:uid="{00000000-0005-0000-0000-0000AA020000}"/>
    <cellStyle name="40% - Cor3 33 2 2 3" xfId="27427" xr:uid="{4F07EA71-8D5C-4560-BAF6-D1A0B8678DAE}"/>
    <cellStyle name="40% - Cor3 33 2 2 4" xfId="41383" xr:uid="{7A24996E-5008-41D7-BD7E-B986488DD0D4}"/>
    <cellStyle name="40% - Cor3 33 2 3" xfId="13696" xr:uid="{00000000-0005-0000-0000-0000AA020000}"/>
    <cellStyle name="40% - Cor3 33 2 3 2" xfId="30509" xr:uid="{E1B57C41-C571-438B-B3A9-9DC1D69D63BC}"/>
    <cellStyle name="40% - Cor3 33 2 3 3" xfId="44383" xr:uid="{5E2C87EF-3AF5-4E7E-AF9E-12A6713826F5}"/>
    <cellStyle name="40% - Cor3 33 2 4" xfId="33101" xr:uid="{BB4FECA3-D48B-48F1-8E07-6EB1545F913C}"/>
    <cellStyle name="40% - Cor3 33 2 4 2" xfId="46968" xr:uid="{0EA9AEBC-C2E4-4337-802A-C875DBA6D0C3}"/>
    <cellStyle name="40% - Cor3 33 2 5" xfId="23169" xr:uid="{FA3C7E57-1F0B-40C9-BA80-F26B269DB2C9}"/>
    <cellStyle name="40% - Cor3 33 2 6" xfId="37140" xr:uid="{75ECC2D6-CAAF-47C6-B226-2894DC50789A}"/>
    <cellStyle name="40% - Cor3 33 3" xfId="7338" xr:uid="{00000000-0005-0000-0000-0000AA020000}"/>
    <cellStyle name="40% - Cor3 33 3 2" xfId="16164" xr:uid="{00000000-0005-0000-0000-0000AA020000}"/>
    <cellStyle name="40% - Cor3 33 3 3" xfId="25590" xr:uid="{A1E17A52-D38E-48EC-8C7F-3412EF111036}"/>
    <cellStyle name="40% - Cor3 33 3 4" xfId="39542" xr:uid="{2736ABDB-5A1B-4B8F-BF38-3604B1EA71D5}"/>
    <cellStyle name="40% - Cor3 33 4" xfId="11805" xr:uid="{00000000-0005-0000-0000-0000AA020000}"/>
    <cellStyle name="40% - Cor3 33 4 2" xfId="29321" xr:uid="{5E7A421D-B7B1-4888-8743-5C83D855B974}"/>
    <cellStyle name="40% - Cor3 33 4 3" xfId="43202" xr:uid="{79276BD1-D99D-4146-9D0E-482E03C8297F}"/>
    <cellStyle name="40% - Cor3 33 5" xfId="31923" xr:uid="{4C2A66F0-2D67-40AA-B07C-CFA5AE95F42D}"/>
    <cellStyle name="40% - Cor3 33 5 2" xfId="45790" xr:uid="{CDC0923C-4A34-4A7B-A594-41B0F8583ABF}"/>
    <cellStyle name="40% - Cor3 33 6" xfId="21271" xr:uid="{6FFB612F-E97D-4884-92B2-7C8E48A90190}"/>
    <cellStyle name="40% - Cor3 33 7" xfId="35305" xr:uid="{1D9F7308-71D7-451C-AF4E-F0988FF4CB13}"/>
    <cellStyle name="40% - Cor3 34" xfId="2778" xr:uid="{00000000-0005-0000-0000-0000AB020000}"/>
    <cellStyle name="40% - Cor3 34 2" xfId="4828" xr:uid="{00000000-0005-0000-0000-0000AB020000}"/>
    <cellStyle name="40% - Cor3 34 2 2" xfId="9228" xr:uid="{00000000-0005-0000-0000-0000AB020000}"/>
    <cellStyle name="40% - Cor3 34 2 2 2" xfId="18050" xr:uid="{00000000-0005-0000-0000-0000AB020000}"/>
    <cellStyle name="40% - Cor3 34 2 2 3" xfId="27428" xr:uid="{2B67D86B-E794-43C3-A043-4598A2ADD123}"/>
    <cellStyle name="40% - Cor3 34 2 2 4" xfId="41384" xr:uid="{8720A9D0-2077-4806-9395-DC809277979D}"/>
    <cellStyle name="40% - Cor3 34 2 3" xfId="13697" xr:uid="{00000000-0005-0000-0000-0000AB020000}"/>
    <cellStyle name="40% - Cor3 34 2 3 2" xfId="30510" xr:uid="{A90243A2-7264-45D0-8CAA-1080F4B6BE83}"/>
    <cellStyle name="40% - Cor3 34 2 3 3" xfId="44384" xr:uid="{648895ED-9ED2-456E-8AC8-1AE432EDCF01}"/>
    <cellStyle name="40% - Cor3 34 2 4" xfId="33102" xr:uid="{DDA1B046-76AF-46A1-85BB-9483C9D135EC}"/>
    <cellStyle name="40% - Cor3 34 2 4 2" xfId="46969" xr:uid="{C2BAF233-B117-41F6-8DB0-45AACF051468}"/>
    <cellStyle name="40% - Cor3 34 2 5" xfId="23170" xr:uid="{5965A062-E4E0-4446-89EC-EC23AC8DEB2B}"/>
    <cellStyle name="40% - Cor3 34 2 6" xfId="37141" xr:uid="{08E1E3E7-636B-4472-86F4-927BD37FDA8B}"/>
    <cellStyle name="40% - Cor3 34 3" xfId="7339" xr:uid="{00000000-0005-0000-0000-0000AB020000}"/>
    <cellStyle name="40% - Cor3 34 3 2" xfId="16165" xr:uid="{00000000-0005-0000-0000-0000AB020000}"/>
    <cellStyle name="40% - Cor3 34 3 3" xfId="25591" xr:uid="{CBA23132-7E80-4E7B-B85B-FE9A44D57339}"/>
    <cellStyle name="40% - Cor3 34 3 4" xfId="39543" xr:uid="{84EBF7C4-5756-4C6F-BDA5-0608E9ECD62F}"/>
    <cellStyle name="40% - Cor3 34 4" xfId="11806" xr:uid="{00000000-0005-0000-0000-0000AB020000}"/>
    <cellStyle name="40% - Cor3 34 4 2" xfId="29322" xr:uid="{032CCAAE-1F69-4A05-801A-C1B01379A09E}"/>
    <cellStyle name="40% - Cor3 34 4 3" xfId="43203" xr:uid="{2CAE3640-EB03-4A7D-B0F2-037875E62BEE}"/>
    <cellStyle name="40% - Cor3 34 5" xfId="31924" xr:uid="{4FD43084-0034-4AF7-BD18-7C02BBD4750F}"/>
    <cellStyle name="40% - Cor3 34 5 2" xfId="45791" xr:uid="{17266809-CEB0-43B7-B199-A48801BD5A65}"/>
    <cellStyle name="40% - Cor3 34 6" xfId="21272" xr:uid="{0BE121B5-FD4D-4ECC-8541-751B4EB24F75}"/>
    <cellStyle name="40% - Cor3 34 7" xfId="35306" xr:uid="{E37471FA-DCEE-483A-B83F-8390E241B427}"/>
    <cellStyle name="40% - Cor3 35" xfId="2779" xr:uid="{00000000-0005-0000-0000-0000AC020000}"/>
    <cellStyle name="40% - Cor3 35 2" xfId="4829" xr:uid="{00000000-0005-0000-0000-0000AC020000}"/>
    <cellStyle name="40% - Cor3 35 2 2" xfId="9229" xr:uid="{00000000-0005-0000-0000-0000AC020000}"/>
    <cellStyle name="40% - Cor3 35 2 2 2" xfId="18051" xr:uid="{00000000-0005-0000-0000-0000AC020000}"/>
    <cellStyle name="40% - Cor3 35 2 2 3" xfId="27429" xr:uid="{3A47BBA8-2D8F-44A6-B0FB-F0E34FF3498C}"/>
    <cellStyle name="40% - Cor3 35 2 2 4" xfId="41385" xr:uid="{04DC9A87-8DE0-4B03-83E5-8A704E751899}"/>
    <cellStyle name="40% - Cor3 35 2 3" xfId="13698" xr:uid="{00000000-0005-0000-0000-0000AC020000}"/>
    <cellStyle name="40% - Cor3 35 2 3 2" xfId="30511" xr:uid="{297AC954-8A3D-482B-BE05-1C18FDD8E7F5}"/>
    <cellStyle name="40% - Cor3 35 2 3 3" xfId="44385" xr:uid="{06D9176B-72BC-4E6A-94F6-AFCA836CA0DB}"/>
    <cellStyle name="40% - Cor3 35 2 4" xfId="33103" xr:uid="{E9448B2F-2B56-46CE-BA1D-1A66A8630B28}"/>
    <cellStyle name="40% - Cor3 35 2 4 2" xfId="46970" xr:uid="{842CFA7E-A480-485A-AE01-6B8EF3AD512F}"/>
    <cellStyle name="40% - Cor3 35 2 5" xfId="23171" xr:uid="{6F20416E-9364-4E70-9BDA-9BABBD993CA3}"/>
    <cellStyle name="40% - Cor3 35 2 6" xfId="37142" xr:uid="{5325EE28-6889-4198-88F4-38934427E637}"/>
    <cellStyle name="40% - Cor3 35 3" xfId="7340" xr:uid="{00000000-0005-0000-0000-0000AC020000}"/>
    <cellStyle name="40% - Cor3 35 3 2" xfId="16166" xr:uid="{00000000-0005-0000-0000-0000AC020000}"/>
    <cellStyle name="40% - Cor3 35 3 3" xfId="25592" xr:uid="{2061185E-BC54-4D7A-BE98-5C94177D806A}"/>
    <cellStyle name="40% - Cor3 35 3 4" xfId="39544" xr:uid="{39154FC8-8614-497E-BC86-C137C40EEEBD}"/>
    <cellStyle name="40% - Cor3 35 4" xfId="11807" xr:uid="{00000000-0005-0000-0000-0000AC020000}"/>
    <cellStyle name="40% - Cor3 35 4 2" xfId="29323" xr:uid="{B308DA99-8F34-4F5F-89CA-3B23CDE15D2F}"/>
    <cellStyle name="40% - Cor3 35 4 3" xfId="43204" xr:uid="{82364092-F7C3-4342-B66A-6E3FE980E584}"/>
    <cellStyle name="40% - Cor3 35 5" xfId="31925" xr:uid="{455DF711-43DE-4472-97C6-66BB349EBE4D}"/>
    <cellStyle name="40% - Cor3 35 5 2" xfId="45792" xr:uid="{6DDC0010-C041-4220-8CA8-4495D98003D3}"/>
    <cellStyle name="40% - Cor3 35 6" xfId="21273" xr:uid="{8058E67F-B8D4-42BC-8305-F06FB49C1C7F}"/>
    <cellStyle name="40% - Cor3 35 7" xfId="35307" xr:uid="{CC26CA12-1A9A-4DC7-ACA6-258CF8D07BFF}"/>
    <cellStyle name="40% - Cor3 36" xfId="2780" xr:uid="{00000000-0005-0000-0000-0000AD020000}"/>
    <cellStyle name="40% - Cor3 36 2" xfId="4830" xr:uid="{00000000-0005-0000-0000-0000AD020000}"/>
    <cellStyle name="40% - Cor3 36 2 2" xfId="9230" xr:uid="{00000000-0005-0000-0000-0000AD020000}"/>
    <cellStyle name="40% - Cor3 36 2 2 2" xfId="18052" xr:uid="{00000000-0005-0000-0000-0000AD020000}"/>
    <cellStyle name="40% - Cor3 36 2 2 3" xfId="27430" xr:uid="{0469367F-7F1B-4D57-B9E6-8D30F61C00ED}"/>
    <cellStyle name="40% - Cor3 36 2 2 4" xfId="41386" xr:uid="{697E792A-C467-4E23-AD22-81A6389B7027}"/>
    <cellStyle name="40% - Cor3 36 2 3" xfId="13699" xr:uid="{00000000-0005-0000-0000-0000AD020000}"/>
    <cellStyle name="40% - Cor3 36 2 3 2" xfId="30512" xr:uid="{5A5D234E-5957-4BFC-B46E-341A39717F37}"/>
    <cellStyle name="40% - Cor3 36 2 3 3" xfId="44386" xr:uid="{DD7C68AE-8C90-4768-A86C-B96D6D7F6895}"/>
    <cellStyle name="40% - Cor3 36 2 4" xfId="33104" xr:uid="{3A36340C-7D9D-4E4A-BABA-353DBB1CE4ED}"/>
    <cellStyle name="40% - Cor3 36 2 4 2" xfId="46971" xr:uid="{83F7EDE1-B8FF-4224-B08C-8395392F216D}"/>
    <cellStyle name="40% - Cor3 36 2 5" xfId="23172" xr:uid="{BA9AFF9C-2FAA-42B0-9BAD-77CB0FFEF5CB}"/>
    <cellStyle name="40% - Cor3 36 2 6" xfId="37143" xr:uid="{67B79E6D-0CE6-43C6-BECE-2B91E1525383}"/>
    <cellStyle name="40% - Cor3 36 3" xfId="7341" xr:uid="{00000000-0005-0000-0000-0000AD020000}"/>
    <cellStyle name="40% - Cor3 36 3 2" xfId="16167" xr:uid="{00000000-0005-0000-0000-0000AD020000}"/>
    <cellStyle name="40% - Cor3 36 3 3" xfId="25593" xr:uid="{3CE44610-6F45-4CB3-8474-AAA3B0A99006}"/>
    <cellStyle name="40% - Cor3 36 3 4" xfId="39545" xr:uid="{16E59522-FE80-43BC-9E30-C352644F61BF}"/>
    <cellStyle name="40% - Cor3 36 4" xfId="11808" xr:uid="{00000000-0005-0000-0000-0000AD020000}"/>
    <cellStyle name="40% - Cor3 36 4 2" xfId="29324" xr:uid="{E07BF993-2B21-49DA-92F1-D2CAD1B6413C}"/>
    <cellStyle name="40% - Cor3 36 4 3" xfId="43205" xr:uid="{3898B910-8EC5-4BCC-BA8A-0DB67F675A25}"/>
    <cellStyle name="40% - Cor3 36 5" xfId="31926" xr:uid="{7A909B99-6583-4C5E-AAA0-71758F96D926}"/>
    <cellStyle name="40% - Cor3 36 5 2" xfId="45793" xr:uid="{DF5E688F-2974-4672-B267-AEAC027146FC}"/>
    <cellStyle name="40% - Cor3 36 6" xfId="21274" xr:uid="{D1BEBB71-1D7A-4CC2-8C80-1DD98D2DBC29}"/>
    <cellStyle name="40% - Cor3 36 7" xfId="35308" xr:uid="{F7C756A5-55AF-46FF-8996-24AC457C06BB}"/>
    <cellStyle name="40% - Cor3 37" xfId="2781" xr:uid="{00000000-0005-0000-0000-0000AE020000}"/>
    <cellStyle name="40% - Cor3 37 2" xfId="4831" xr:uid="{00000000-0005-0000-0000-0000AE020000}"/>
    <cellStyle name="40% - Cor3 37 2 2" xfId="9231" xr:uid="{00000000-0005-0000-0000-0000AE020000}"/>
    <cellStyle name="40% - Cor3 37 2 2 2" xfId="18053" xr:uid="{00000000-0005-0000-0000-0000AE020000}"/>
    <cellStyle name="40% - Cor3 37 2 2 3" xfId="27431" xr:uid="{33856EC8-16EC-4B03-9892-BB3191CB8369}"/>
    <cellStyle name="40% - Cor3 37 2 2 4" xfId="41387" xr:uid="{B092A5ED-77E7-470C-A2F7-7FF72C9107B0}"/>
    <cellStyle name="40% - Cor3 37 2 3" xfId="13700" xr:uid="{00000000-0005-0000-0000-0000AE020000}"/>
    <cellStyle name="40% - Cor3 37 2 3 2" xfId="30513" xr:uid="{183A4981-3B4B-43FF-B2C7-9B7EF6A941C8}"/>
    <cellStyle name="40% - Cor3 37 2 3 3" xfId="44387" xr:uid="{6C25FE99-66F0-4232-87C6-02BA8217ACF3}"/>
    <cellStyle name="40% - Cor3 37 2 4" xfId="33105" xr:uid="{D96D1C4A-63AF-47E4-A06F-523CA59AC993}"/>
    <cellStyle name="40% - Cor3 37 2 4 2" xfId="46972" xr:uid="{BC4E369E-A1D9-437C-9B24-21E74DD6B443}"/>
    <cellStyle name="40% - Cor3 37 2 5" xfId="23173" xr:uid="{2D83264C-79E0-4570-A416-567843BCC765}"/>
    <cellStyle name="40% - Cor3 37 2 6" xfId="37144" xr:uid="{87E93AB9-2B3C-4A56-B3A3-F4CC0B8407DB}"/>
    <cellStyle name="40% - Cor3 37 3" xfId="7342" xr:uid="{00000000-0005-0000-0000-0000AE020000}"/>
    <cellStyle name="40% - Cor3 37 3 2" xfId="16168" xr:uid="{00000000-0005-0000-0000-0000AE020000}"/>
    <cellStyle name="40% - Cor3 37 3 3" xfId="25594" xr:uid="{905FFDEB-13D4-43D6-B970-2CA7D9302988}"/>
    <cellStyle name="40% - Cor3 37 3 4" xfId="39546" xr:uid="{4CEA0A38-5AC5-485A-87C3-E77EF76F3A9A}"/>
    <cellStyle name="40% - Cor3 37 4" xfId="11809" xr:uid="{00000000-0005-0000-0000-0000AE020000}"/>
    <cellStyle name="40% - Cor3 37 4 2" xfId="29325" xr:uid="{7D0D3F80-17F0-458C-8C79-4F5E9250F368}"/>
    <cellStyle name="40% - Cor3 37 4 3" xfId="43206" xr:uid="{F6C5770D-8BB8-4A6E-936D-C467533BA324}"/>
    <cellStyle name="40% - Cor3 37 5" xfId="31927" xr:uid="{6502BA0F-DD1F-4535-84A8-9C34B6CBCD2E}"/>
    <cellStyle name="40% - Cor3 37 5 2" xfId="45794" xr:uid="{2DB42018-DFB3-41DD-B231-168E9EF0EB89}"/>
    <cellStyle name="40% - Cor3 37 6" xfId="21275" xr:uid="{3134887D-DBFB-4162-8AC6-D60C9D16F44A}"/>
    <cellStyle name="40% - Cor3 37 7" xfId="35309" xr:uid="{71A2B152-37A7-4F74-8104-29D4B754A200}"/>
    <cellStyle name="40% - Cor3 38" xfId="2782" xr:uid="{00000000-0005-0000-0000-0000AF020000}"/>
    <cellStyle name="40% - Cor3 38 2" xfId="4832" xr:uid="{00000000-0005-0000-0000-0000AF020000}"/>
    <cellStyle name="40% - Cor3 38 2 2" xfId="9232" xr:uid="{00000000-0005-0000-0000-0000AF020000}"/>
    <cellStyle name="40% - Cor3 38 2 2 2" xfId="18054" xr:uid="{00000000-0005-0000-0000-0000AF020000}"/>
    <cellStyle name="40% - Cor3 38 2 2 3" xfId="27432" xr:uid="{32AE17C3-CFAE-421E-BE3F-62B046E3DA75}"/>
    <cellStyle name="40% - Cor3 38 2 2 4" xfId="41388" xr:uid="{50423C17-EFC8-438D-9452-25748EF72C92}"/>
    <cellStyle name="40% - Cor3 38 2 3" xfId="13701" xr:uid="{00000000-0005-0000-0000-0000AF020000}"/>
    <cellStyle name="40% - Cor3 38 2 3 2" xfId="30514" xr:uid="{EDE173DA-C83E-4B8D-8803-A3E1F3E2D2DF}"/>
    <cellStyle name="40% - Cor3 38 2 3 3" xfId="44388" xr:uid="{6EC6DD20-838E-4FBB-A1BE-67053907D3AB}"/>
    <cellStyle name="40% - Cor3 38 2 4" xfId="33106" xr:uid="{8588910B-052B-49F8-A077-E4327096D5D6}"/>
    <cellStyle name="40% - Cor3 38 2 4 2" xfId="46973" xr:uid="{EED8F3A5-FC8F-47A6-AAF6-27BD8BFFF8D9}"/>
    <cellStyle name="40% - Cor3 38 2 5" xfId="23174" xr:uid="{E0A61E71-854F-4905-8305-A9818E14B4CD}"/>
    <cellStyle name="40% - Cor3 38 2 6" xfId="37145" xr:uid="{E85B04B4-FF76-4293-A667-DFB388CD8999}"/>
    <cellStyle name="40% - Cor3 38 3" xfId="7343" xr:uid="{00000000-0005-0000-0000-0000AF020000}"/>
    <cellStyle name="40% - Cor3 38 3 2" xfId="16169" xr:uid="{00000000-0005-0000-0000-0000AF020000}"/>
    <cellStyle name="40% - Cor3 38 3 3" xfId="25595" xr:uid="{D05855CE-56E6-411E-B655-C8EC62B64F5E}"/>
    <cellStyle name="40% - Cor3 38 3 4" xfId="39547" xr:uid="{A0418F17-C995-494D-8B41-BF880BABCAD7}"/>
    <cellStyle name="40% - Cor3 38 4" xfId="11810" xr:uid="{00000000-0005-0000-0000-0000AF020000}"/>
    <cellStyle name="40% - Cor3 38 4 2" xfId="29326" xr:uid="{B2C1C37F-C241-4331-A705-FEC555D00CAD}"/>
    <cellStyle name="40% - Cor3 38 4 3" xfId="43207" xr:uid="{48389034-9854-44FB-AD95-DD694F870A56}"/>
    <cellStyle name="40% - Cor3 38 5" xfId="31928" xr:uid="{34B2B2D2-77DD-4303-AE3D-DD1B0E66E73C}"/>
    <cellStyle name="40% - Cor3 38 5 2" xfId="45795" xr:uid="{CB4BD3EC-B05B-465B-A6A3-0D318098D804}"/>
    <cellStyle name="40% - Cor3 38 6" xfId="21276" xr:uid="{7E15D0C0-DE3C-404A-9905-0D16608B5B6C}"/>
    <cellStyle name="40% - Cor3 38 7" xfId="35310" xr:uid="{6AFB7777-86F0-4427-8E5A-B501EBDB1224}"/>
    <cellStyle name="40% - Cor3 39" xfId="2783" xr:uid="{00000000-0005-0000-0000-0000B0020000}"/>
    <cellStyle name="40% - Cor3 39 2" xfId="4833" xr:uid="{00000000-0005-0000-0000-0000B0020000}"/>
    <cellStyle name="40% - Cor3 39 2 2" xfId="9233" xr:uid="{00000000-0005-0000-0000-0000B0020000}"/>
    <cellStyle name="40% - Cor3 39 2 2 2" xfId="18055" xr:uid="{00000000-0005-0000-0000-0000B0020000}"/>
    <cellStyle name="40% - Cor3 39 2 2 3" xfId="27433" xr:uid="{9FC1E4C8-FC6F-4765-BE08-0D32A91E20E6}"/>
    <cellStyle name="40% - Cor3 39 2 2 4" xfId="41389" xr:uid="{3B8549E4-F27F-4FE3-A9A3-3F7805FD69D2}"/>
    <cellStyle name="40% - Cor3 39 2 3" xfId="13702" xr:uid="{00000000-0005-0000-0000-0000B0020000}"/>
    <cellStyle name="40% - Cor3 39 2 3 2" xfId="30515" xr:uid="{BB3909B2-2939-450C-BC96-D1B1B4F75F8B}"/>
    <cellStyle name="40% - Cor3 39 2 3 3" xfId="44389" xr:uid="{77E6AF04-DEC4-46B1-8527-E871D6D00782}"/>
    <cellStyle name="40% - Cor3 39 2 4" xfId="33107" xr:uid="{C28690F9-66A1-4657-89DB-0BE73750B09D}"/>
    <cellStyle name="40% - Cor3 39 2 4 2" xfId="46974" xr:uid="{311BDBA1-86AE-44C2-A10F-5EEBE74F1115}"/>
    <cellStyle name="40% - Cor3 39 2 5" xfId="23175" xr:uid="{A5D9713C-2D3A-45DB-A1FD-FA5B8C0DFAB6}"/>
    <cellStyle name="40% - Cor3 39 2 6" xfId="37146" xr:uid="{CCD18F84-3716-414E-AAF7-F12AF863BDE2}"/>
    <cellStyle name="40% - Cor3 39 3" xfId="7344" xr:uid="{00000000-0005-0000-0000-0000B0020000}"/>
    <cellStyle name="40% - Cor3 39 3 2" xfId="16170" xr:uid="{00000000-0005-0000-0000-0000B0020000}"/>
    <cellStyle name="40% - Cor3 39 3 3" xfId="25596" xr:uid="{0CED336B-3841-4FA9-A9C9-8D63524CD1EC}"/>
    <cellStyle name="40% - Cor3 39 3 4" xfId="39548" xr:uid="{A6C29B91-2832-46B6-BB3E-5CE604A5B170}"/>
    <cellStyle name="40% - Cor3 39 4" xfId="11811" xr:uid="{00000000-0005-0000-0000-0000B0020000}"/>
    <cellStyle name="40% - Cor3 39 4 2" xfId="29327" xr:uid="{CE62B38D-EF58-42F9-8F47-0F989C1F869B}"/>
    <cellStyle name="40% - Cor3 39 4 3" xfId="43208" xr:uid="{36DE896A-16FF-4361-A438-05AB9186AB48}"/>
    <cellStyle name="40% - Cor3 39 5" xfId="31929" xr:uid="{F571B36C-26E2-416C-8D3C-4BE49CDE9193}"/>
    <cellStyle name="40% - Cor3 39 5 2" xfId="45796" xr:uid="{21B22A9A-73E4-459C-8F23-A53B6C352E18}"/>
    <cellStyle name="40% - Cor3 39 6" xfId="21277" xr:uid="{AEA47068-1B92-46ED-9326-20751F7718B6}"/>
    <cellStyle name="40% - Cor3 39 7" xfId="35311" xr:uid="{076A8F9C-33F5-472C-BC02-5E84625E6D98}"/>
    <cellStyle name="40% - Cor3 4" xfId="358" xr:uid="{00000000-0005-0000-0000-000064000000}"/>
    <cellStyle name="40% - Cor3 4 2" xfId="2785" xr:uid="{00000000-0005-0000-0000-0000B2020000}"/>
    <cellStyle name="40% - Cor3 4 2 2" xfId="4835" xr:uid="{00000000-0005-0000-0000-0000B2020000}"/>
    <cellStyle name="40% - Cor3 4 2 2 2" xfId="9235" xr:uid="{00000000-0005-0000-0000-0000B2020000}"/>
    <cellStyle name="40% - Cor3 4 2 2 2 2" xfId="18057" xr:uid="{00000000-0005-0000-0000-0000B2020000}"/>
    <cellStyle name="40% - Cor3 4 2 2 2 3" xfId="27435" xr:uid="{44957C34-357F-4CC7-AC75-77F66D1621C0}"/>
    <cellStyle name="40% - Cor3 4 2 2 2 4" xfId="41391" xr:uid="{5E98B85A-731B-416C-A2DB-26339A014584}"/>
    <cellStyle name="40% - Cor3 4 2 2 3" xfId="13704" xr:uid="{00000000-0005-0000-0000-0000B2020000}"/>
    <cellStyle name="40% - Cor3 4 2 2 3 2" xfId="30517" xr:uid="{EB39F3E2-2BB9-4AA6-B441-27AC1BEEC6D5}"/>
    <cellStyle name="40% - Cor3 4 2 2 3 3" xfId="44391" xr:uid="{AEA38739-A74A-438B-A012-725270F64BBA}"/>
    <cellStyle name="40% - Cor3 4 2 2 4" xfId="33109" xr:uid="{4D023D31-3F24-412F-A4FE-EDF63620127B}"/>
    <cellStyle name="40% - Cor3 4 2 2 4 2" xfId="46976" xr:uid="{63F29362-F771-48D5-974A-75903D5CF8E2}"/>
    <cellStyle name="40% - Cor3 4 2 2 5" xfId="23177" xr:uid="{5785456C-204D-4C3B-B107-01DB72248FC2}"/>
    <cellStyle name="40% - Cor3 4 2 2 6" xfId="37148" xr:uid="{A458221E-45D4-4C3F-AB2E-BDE099597D5C}"/>
    <cellStyle name="40% - Cor3 4 2 3" xfId="7346" xr:uid="{00000000-0005-0000-0000-0000B2020000}"/>
    <cellStyle name="40% - Cor3 4 2 3 2" xfId="16172" xr:uid="{00000000-0005-0000-0000-0000B2020000}"/>
    <cellStyle name="40% - Cor3 4 2 3 3" xfId="25598" xr:uid="{ECB296ED-6358-4D25-970F-D6298D685038}"/>
    <cellStyle name="40% - Cor3 4 2 3 4" xfId="39550" xr:uid="{8B1C6D06-CF31-4A4C-BB8E-1F4668EE1A29}"/>
    <cellStyle name="40% - Cor3 4 2 4" xfId="11813" xr:uid="{00000000-0005-0000-0000-0000B2020000}"/>
    <cellStyle name="40% - Cor3 4 2 4 2" xfId="29329" xr:uid="{50305BDE-3FC2-437E-8B3D-BB5C366B77CE}"/>
    <cellStyle name="40% - Cor3 4 2 4 3" xfId="43210" xr:uid="{95CFFF6F-2431-4CE7-9EA4-E23BBFE04C01}"/>
    <cellStyle name="40% - Cor3 4 2 5" xfId="31931" xr:uid="{71E2DAAD-907B-4140-A8BD-1AFEBBE10738}"/>
    <cellStyle name="40% - Cor3 4 2 5 2" xfId="45798" xr:uid="{D7184B82-CFAB-43EA-867F-E5039CF84FDA}"/>
    <cellStyle name="40% - Cor3 4 2 6" xfId="21279" xr:uid="{E3934E0F-7FFB-4FFF-9ECD-A8C9414BF020}"/>
    <cellStyle name="40% - Cor3 4 2 7" xfId="35313" xr:uid="{B544B92E-9B5A-4357-A03B-EBA53BE8AE6C}"/>
    <cellStyle name="40% - Cor3 4 3" xfId="2784" xr:uid="{00000000-0005-0000-0000-0000B1020000}"/>
    <cellStyle name="40% - Cor3 4 3 2" xfId="4834" xr:uid="{00000000-0005-0000-0000-0000B1020000}"/>
    <cellStyle name="40% - Cor3 4 3 2 2" xfId="9234" xr:uid="{00000000-0005-0000-0000-0000B1020000}"/>
    <cellStyle name="40% - Cor3 4 3 2 2 2" xfId="18056" xr:uid="{00000000-0005-0000-0000-0000B1020000}"/>
    <cellStyle name="40% - Cor3 4 3 2 2 3" xfId="27434" xr:uid="{877CF4DF-3D67-45DD-89EE-5058789766AB}"/>
    <cellStyle name="40% - Cor3 4 3 2 2 4" xfId="41390" xr:uid="{A9D47A36-C948-44DE-86CC-E824AA1C431D}"/>
    <cellStyle name="40% - Cor3 4 3 2 3" xfId="13703" xr:uid="{00000000-0005-0000-0000-0000B1020000}"/>
    <cellStyle name="40% - Cor3 4 3 2 4" xfId="23176" xr:uid="{B3098674-E905-4F83-BDFE-B2FD65E78C43}"/>
    <cellStyle name="40% - Cor3 4 3 2 5" xfId="37147" xr:uid="{0EA1F2EC-79C1-4BB0-9577-CBC192B9FD88}"/>
    <cellStyle name="40% - Cor3 4 3 3" xfId="7345" xr:uid="{00000000-0005-0000-0000-0000B1020000}"/>
    <cellStyle name="40% - Cor3 4 3 3 2" xfId="16171" xr:uid="{00000000-0005-0000-0000-0000B1020000}"/>
    <cellStyle name="40% - Cor3 4 3 3 3" xfId="25597" xr:uid="{3C900BE9-19CF-4DDE-9DEC-5AFA8B35F6D7}"/>
    <cellStyle name="40% - Cor3 4 3 3 4" xfId="39549" xr:uid="{FABB838A-5CCD-4114-8208-72DD5AC12627}"/>
    <cellStyle name="40% - Cor3 4 3 4" xfId="11812" xr:uid="{00000000-0005-0000-0000-0000B1020000}"/>
    <cellStyle name="40% - Cor3 4 3 4 2" xfId="29328" xr:uid="{88D04FA0-7872-4B3E-8171-A704BC07BCB1}"/>
    <cellStyle name="40% - Cor3 4 3 4 3" xfId="43209" xr:uid="{33773ACA-366F-4F7C-A126-296714757DDD}"/>
    <cellStyle name="40% - Cor3 4 3 5" xfId="31930" xr:uid="{89B53DF5-5D8F-4054-8693-E835E6D8F3A5}"/>
    <cellStyle name="40% - Cor3 4 3 5 2" xfId="45797" xr:uid="{D7AA2300-C330-482F-97A3-4BF2E8514326}"/>
    <cellStyle name="40% - Cor3 4 3 6" xfId="21278" xr:uid="{33925F54-EC0E-484E-AC58-91037A292788}"/>
    <cellStyle name="40% - Cor3 4 3 7" xfId="35312" xr:uid="{BD62FB44-1B38-42AC-BA16-AF98BF9AC57D}"/>
    <cellStyle name="40% - Cor3 4 4" xfId="2007" xr:uid="{00000000-0005-0000-0000-00002D020000}"/>
    <cellStyle name="40% - Cor3 4 4 2" xfId="6626" xr:uid="{00000000-0005-0000-0000-00002D020000}"/>
    <cellStyle name="40% - Cor3 4 4 2 2" xfId="15454" xr:uid="{00000000-0005-0000-0000-00002D020000}"/>
    <cellStyle name="40% - Cor3 4 4 2 3" xfId="24879" xr:uid="{A34D7D05-E274-43E3-89DB-57058CE34421}"/>
    <cellStyle name="40% - Cor3 4 4 2 4" xfId="38833" xr:uid="{4E286AE1-925E-4C51-B87D-B848386EDF11}"/>
    <cellStyle name="40% - Cor3 4 4 3" xfId="11086" xr:uid="{00000000-0005-0000-0000-00002D020000}"/>
    <cellStyle name="40% - Cor3 4 4 3 2" xfId="30516" xr:uid="{3DA00B3A-9F17-4A56-80FD-1F4FD806F053}"/>
    <cellStyle name="40% - Cor3 4 4 3 3" xfId="44390" xr:uid="{A0B74418-008E-4AF8-AD08-1E395F4D0082}"/>
    <cellStyle name="40% - Cor3 4 4 4" xfId="33108" xr:uid="{7235EA67-84A8-4D07-B23C-D73E7F67BEAD}"/>
    <cellStyle name="40% - Cor3 4 4 4 2" xfId="46975" xr:uid="{27DD6DB0-50BA-4BF1-AA4B-619DFDE3EE4F}"/>
    <cellStyle name="40% - Cor3 4 4 5" xfId="20531" xr:uid="{86F16BE7-1257-4166-BC9F-EBA938E58095}"/>
    <cellStyle name="40% - Cor3 4 4 6" xfId="34596" xr:uid="{AEB49AF7-86FA-440A-AFAB-03DB5F1FED31}"/>
    <cellStyle name="40% - Cor3 4 5" xfId="4110" xr:uid="{00000000-0005-0000-0000-00002D020000}"/>
    <cellStyle name="40% - Cor3 4 5 2" xfId="8510" xr:uid="{00000000-0005-0000-0000-00002D020000}"/>
    <cellStyle name="40% - Cor3 4 5 2 2" xfId="17332" xr:uid="{00000000-0005-0000-0000-00002D020000}"/>
    <cellStyle name="40% - Cor3 4 5 2 3" xfId="26711" xr:uid="{ABAEFD3C-303F-4383-9BC5-90B4B155EA66}"/>
    <cellStyle name="40% - Cor3 4 5 2 4" xfId="40667" xr:uid="{29489A0C-903A-4FF5-B799-447F474E2745}"/>
    <cellStyle name="40% - Cor3 4 5 3" xfId="12979" xr:uid="{00000000-0005-0000-0000-00002D020000}"/>
    <cellStyle name="40% - Cor3 4 5 4" xfId="22453" xr:uid="{0C108F78-7D50-4348-85C2-037D852DF533}"/>
    <cellStyle name="40% - Cor3 4 5 5" xfId="36424" xr:uid="{2BA5E542-A227-49EC-8CAC-109F88B6917F}"/>
    <cellStyle name="40% - Cor3 4 6" xfId="28585" xr:uid="{F8A8F654-4862-4DF3-A9C8-6FAD4AD7FC0A}"/>
    <cellStyle name="40% - Cor3 4 6 2" xfId="42495" xr:uid="{28DFE855-21BE-42F9-85D9-7799ED15032E}"/>
    <cellStyle name="40% - Cor3 4 7" xfId="31215" xr:uid="{7BF3A015-25B0-4141-A96C-CC6855DAED38}"/>
    <cellStyle name="40% - Cor3 4 7 2" xfId="45080" xr:uid="{585D7E92-3C44-4C61-B589-7A04F814AE04}"/>
    <cellStyle name="40% - Cor3 40" xfId="2786" xr:uid="{00000000-0005-0000-0000-0000B3020000}"/>
    <cellStyle name="40% - Cor3 40 2" xfId="4836" xr:uid="{00000000-0005-0000-0000-0000B3020000}"/>
    <cellStyle name="40% - Cor3 40 2 2" xfId="9236" xr:uid="{00000000-0005-0000-0000-0000B3020000}"/>
    <cellStyle name="40% - Cor3 40 2 2 2" xfId="18058" xr:uid="{00000000-0005-0000-0000-0000B3020000}"/>
    <cellStyle name="40% - Cor3 40 2 2 3" xfId="27436" xr:uid="{73FF46BD-20E8-43A4-B796-04C68C230A3F}"/>
    <cellStyle name="40% - Cor3 40 2 2 4" xfId="41392" xr:uid="{B4EEB68F-ADB7-4A6F-88E7-C80087715726}"/>
    <cellStyle name="40% - Cor3 40 2 3" xfId="13705" xr:uid="{00000000-0005-0000-0000-0000B3020000}"/>
    <cellStyle name="40% - Cor3 40 2 3 2" xfId="30518" xr:uid="{EE7C219F-AAF3-4D47-B9C6-728657CEE8C6}"/>
    <cellStyle name="40% - Cor3 40 2 3 3" xfId="44392" xr:uid="{5249DAFF-187A-4D12-BD20-425DC6163DBB}"/>
    <cellStyle name="40% - Cor3 40 2 4" xfId="33110" xr:uid="{731861AE-909D-4E6E-BB71-2317425D8890}"/>
    <cellStyle name="40% - Cor3 40 2 4 2" xfId="46977" xr:uid="{091FA329-0AB1-41B0-80B8-6417F4C3BDCD}"/>
    <cellStyle name="40% - Cor3 40 2 5" xfId="23178" xr:uid="{8AF69C25-265D-4622-9AE4-103DA0A299A4}"/>
    <cellStyle name="40% - Cor3 40 2 6" xfId="37149" xr:uid="{4AFDA710-25A3-4528-AC13-2EE8168FB18C}"/>
    <cellStyle name="40% - Cor3 40 3" xfId="7347" xr:uid="{00000000-0005-0000-0000-0000B3020000}"/>
    <cellStyle name="40% - Cor3 40 3 2" xfId="16173" xr:uid="{00000000-0005-0000-0000-0000B3020000}"/>
    <cellStyle name="40% - Cor3 40 3 3" xfId="25599" xr:uid="{2F564A77-A181-45C4-8ECF-F99259BA409C}"/>
    <cellStyle name="40% - Cor3 40 3 4" xfId="39551" xr:uid="{82C64539-E7AC-45F6-8122-1BE6CB9ED3E8}"/>
    <cellStyle name="40% - Cor3 40 4" xfId="11814" xr:uid="{00000000-0005-0000-0000-0000B3020000}"/>
    <cellStyle name="40% - Cor3 40 4 2" xfId="29330" xr:uid="{AC1F5175-DBC6-492F-B0D1-33B42E9572E9}"/>
    <cellStyle name="40% - Cor3 40 4 3" xfId="43211" xr:uid="{180824B1-415C-498E-A24F-E0459AFF8716}"/>
    <cellStyle name="40% - Cor3 40 5" xfId="31932" xr:uid="{8BDCA4F7-96EF-4B86-8FA5-A1BEC967D607}"/>
    <cellStyle name="40% - Cor3 40 5 2" xfId="45799" xr:uid="{736B1023-6B5D-43ED-A603-4D5BEC992B42}"/>
    <cellStyle name="40% - Cor3 40 6" xfId="21280" xr:uid="{5446B576-1B28-4117-8A63-A4E77CC8CD60}"/>
    <cellStyle name="40% - Cor3 40 7" xfId="35314" xr:uid="{9AADC45A-1ACD-4CA4-9E02-6CD74804A4A9}"/>
    <cellStyle name="40% - Cor3 41" xfId="2787" xr:uid="{00000000-0005-0000-0000-0000B4020000}"/>
    <cellStyle name="40% - Cor3 41 2" xfId="4837" xr:uid="{00000000-0005-0000-0000-0000B4020000}"/>
    <cellStyle name="40% - Cor3 41 2 2" xfId="9237" xr:uid="{00000000-0005-0000-0000-0000B4020000}"/>
    <cellStyle name="40% - Cor3 41 2 2 2" xfId="18059" xr:uid="{00000000-0005-0000-0000-0000B4020000}"/>
    <cellStyle name="40% - Cor3 41 2 2 3" xfId="27437" xr:uid="{E8E94DED-B677-4813-80AD-682BDEC185E7}"/>
    <cellStyle name="40% - Cor3 41 2 2 4" xfId="41393" xr:uid="{03691B73-1DE8-4A88-913B-60D80DC0D736}"/>
    <cellStyle name="40% - Cor3 41 2 3" xfId="13706" xr:uid="{00000000-0005-0000-0000-0000B4020000}"/>
    <cellStyle name="40% - Cor3 41 2 3 2" xfId="30519" xr:uid="{26FD3717-3FF6-444C-BC85-524DAF87CBA7}"/>
    <cellStyle name="40% - Cor3 41 2 3 3" xfId="44393" xr:uid="{B3F4EE87-541F-4BD9-B9FA-5DBD663B7EA1}"/>
    <cellStyle name="40% - Cor3 41 2 4" xfId="33111" xr:uid="{9727883B-12E1-4112-915E-B74D3621735F}"/>
    <cellStyle name="40% - Cor3 41 2 4 2" xfId="46978" xr:uid="{6373BF8F-80CE-44FE-82B3-AE2EE83E1418}"/>
    <cellStyle name="40% - Cor3 41 2 5" xfId="23179" xr:uid="{82B40750-971A-46F3-8146-1C6FD8BF6E75}"/>
    <cellStyle name="40% - Cor3 41 2 6" xfId="37150" xr:uid="{1976C254-4A2F-4759-8A88-BC3D66C0E20D}"/>
    <cellStyle name="40% - Cor3 41 3" xfId="7348" xr:uid="{00000000-0005-0000-0000-0000B4020000}"/>
    <cellStyle name="40% - Cor3 41 3 2" xfId="16174" xr:uid="{00000000-0005-0000-0000-0000B4020000}"/>
    <cellStyle name="40% - Cor3 41 3 3" xfId="25600" xr:uid="{92E3BFB9-A478-4ADF-B95E-C8C581C20BA9}"/>
    <cellStyle name="40% - Cor3 41 3 4" xfId="39552" xr:uid="{B55D03EC-BE11-4BEE-AF19-59A84E640AD2}"/>
    <cellStyle name="40% - Cor3 41 4" xfId="11815" xr:uid="{00000000-0005-0000-0000-0000B4020000}"/>
    <cellStyle name="40% - Cor3 41 4 2" xfId="29331" xr:uid="{3E767EFC-6D99-40D1-9D10-3CDF6B0FBCFE}"/>
    <cellStyle name="40% - Cor3 41 4 3" xfId="43212" xr:uid="{1278A8B8-868D-4E27-8DE7-74C70200EBD8}"/>
    <cellStyle name="40% - Cor3 41 5" xfId="31933" xr:uid="{B4321F01-509D-4310-B3A6-2B5B7C5F4DD7}"/>
    <cellStyle name="40% - Cor3 41 5 2" xfId="45800" xr:uid="{0994C090-1252-487D-945D-40D809B53F1F}"/>
    <cellStyle name="40% - Cor3 41 6" xfId="21281" xr:uid="{8D8B1F5B-E7D7-4362-910F-4F93A4347A62}"/>
    <cellStyle name="40% - Cor3 41 7" xfId="35315" xr:uid="{8D1468B3-D8A9-495A-9C15-29F671246A8E}"/>
    <cellStyle name="40% - Cor3 42" xfId="2788" xr:uid="{00000000-0005-0000-0000-0000B5020000}"/>
    <cellStyle name="40% - Cor3 42 2" xfId="4838" xr:uid="{00000000-0005-0000-0000-0000B5020000}"/>
    <cellStyle name="40% - Cor3 42 2 2" xfId="9238" xr:uid="{00000000-0005-0000-0000-0000B5020000}"/>
    <cellStyle name="40% - Cor3 42 2 2 2" xfId="18060" xr:uid="{00000000-0005-0000-0000-0000B5020000}"/>
    <cellStyle name="40% - Cor3 42 2 2 3" xfId="27438" xr:uid="{913125CA-545E-4531-98AB-CC9DDB8924E7}"/>
    <cellStyle name="40% - Cor3 42 2 2 4" xfId="41394" xr:uid="{4BFE8ED4-2BA8-47C3-922A-29FCAE1562FB}"/>
    <cellStyle name="40% - Cor3 42 2 3" xfId="13707" xr:uid="{00000000-0005-0000-0000-0000B5020000}"/>
    <cellStyle name="40% - Cor3 42 2 3 2" xfId="30520" xr:uid="{44C00335-0015-47C6-BF39-EA6DB8F7C2F8}"/>
    <cellStyle name="40% - Cor3 42 2 3 3" xfId="44394" xr:uid="{81D3D60D-B7DF-4DBF-A35D-F820D2BFFA7F}"/>
    <cellStyle name="40% - Cor3 42 2 4" xfId="33112" xr:uid="{18ADE651-517C-482B-AF33-1EBB7DE07228}"/>
    <cellStyle name="40% - Cor3 42 2 4 2" xfId="46979" xr:uid="{696731E1-30F8-47C8-ABBD-829DD4F59C99}"/>
    <cellStyle name="40% - Cor3 42 2 5" xfId="23180" xr:uid="{E2860CD7-5BB6-448E-90BA-7C210BDD700D}"/>
    <cellStyle name="40% - Cor3 42 2 6" xfId="37151" xr:uid="{AADE1861-1D21-4AE0-9DA9-FE3AD25D04E0}"/>
    <cellStyle name="40% - Cor3 42 3" xfId="7349" xr:uid="{00000000-0005-0000-0000-0000B5020000}"/>
    <cellStyle name="40% - Cor3 42 3 2" xfId="16175" xr:uid="{00000000-0005-0000-0000-0000B5020000}"/>
    <cellStyle name="40% - Cor3 42 3 3" xfId="25601" xr:uid="{E1295937-8550-440A-8146-71B7DC4480A3}"/>
    <cellStyle name="40% - Cor3 42 3 4" xfId="39553" xr:uid="{0813A019-E5A6-4E6E-B942-622D6AAD5A9D}"/>
    <cellStyle name="40% - Cor3 42 4" xfId="11816" xr:uid="{00000000-0005-0000-0000-0000B5020000}"/>
    <cellStyle name="40% - Cor3 42 4 2" xfId="29332" xr:uid="{07D0C74C-787F-4589-BABE-E5D507DF283B}"/>
    <cellStyle name="40% - Cor3 42 4 3" xfId="43213" xr:uid="{93E64CA4-C1B8-49BC-93B2-622D327A4AD7}"/>
    <cellStyle name="40% - Cor3 42 5" xfId="31934" xr:uid="{27B1D75A-1A4A-4CD3-8077-D6713BFCFCD7}"/>
    <cellStyle name="40% - Cor3 42 5 2" xfId="45801" xr:uid="{CF545BE2-B2D1-4AE9-AA19-A10C29045CB9}"/>
    <cellStyle name="40% - Cor3 42 6" xfId="21282" xr:uid="{B72D48A3-E67C-45A1-9CF9-7E2F3AA0F1C3}"/>
    <cellStyle name="40% - Cor3 42 7" xfId="35316" xr:uid="{C06882F1-116A-4D39-BBA9-CCA3E410F9E6}"/>
    <cellStyle name="40% - Cor3 43" xfId="2789" xr:uid="{00000000-0005-0000-0000-0000B6020000}"/>
    <cellStyle name="40% - Cor3 43 2" xfId="4839" xr:uid="{00000000-0005-0000-0000-0000B6020000}"/>
    <cellStyle name="40% - Cor3 43 2 2" xfId="9239" xr:uid="{00000000-0005-0000-0000-0000B6020000}"/>
    <cellStyle name="40% - Cor3 43 2 2 2" xfId="18061" xr:uid="{00000000-0005-0000-0000-0000B6020000}"/>
    <cellStyle name="40% - Cor3 43 2 2 3" xfId="27439" xr:uid="{430C2E1F-6445-462E-AE25-21A12375D684}"/>
    <cellStyle name="40% - Cor3 43 2 2 4" xfId="41395" xr:uid="{829DB173-7691-4590-B2AE-00D73F3B77C0}"/>
    <cellStyle name="40% - Cor3 43 2 3" xfId="13708" xr:uid="{00000000-0005-0000-0000-0000B6020000}"/>
    <cellStyle name="40% - Cor3 43 2 3 2" xfId="30521" xr:uid="{A4E5A248-F82A-45D3-909F-211311F2E0B1}"/>
    <cellStyle name="40% - Cor3 43 2 3 3" xfId="44395" xr:uid="{242425B1-C2EF-41DC-A598-6DD46B69755F}"/>
    <cellStyle name="40% - Cor3 43 2 4" xfId="33113" xr:uid="{9E030754-CF45-4847-A900-E5FE99250D60}"/>
    <cellStyle name="40% - Cor3 43 2 4 2" xfId="46980" xr:uid="{17BE652B-61B7-4336-9B6A-DC0CAF279629}"/>
    <cellStyle name="40% - Cor3 43 2 5" xfId="23181" xr:uid="{1732D337-724A-4CD3-9526-506ADA554B70}"/>
    <cellStyle name="40% - Cor3 43 2 6" xfId="37152" xr:uid="{06042291-C3E2-4934-BF1E-B4B48C1B3C0C}"/>
    <cellStyle name="40% - Cor3 43 3" xfId="7350" xr:uid="{00000000-0005-0000-0000-0000B6020000}"/>
    <cellStyle name="40% - Cor3 43 3 2" xfId="16176" xr:uid="{00000000-0005-0000-0000-0000B6020000}"/>
    <cellStyle name="40% - Cor3 43 3 3" xfId="25602" xr:uid="{64671414-79EB-4BA6-9E7B-2EFC45F328F5}"/>
    <cellStyle name="40% - Cor3 43 3 4" xfId="39554" xr:uid="{C7AFE465-B784-489A-AB58-6E2966DAA511}"/>
    <cellStyle name="40% - Cor3 43 4" xfId="11817" xr:uid="{00000000-0005-0000-0000-0000B6020000}"/>
    <cellStyle name="40% - Cor3 43 4 2" xfId="29333" xr:uid="{CB9208CE-079A-4FC5-9738-29F35D0E162D}"/>
    <cellStyle name="40% - Cor3 43 4 3" xfId="43214" xr:uid="{6A6A1A65-98DB-4576-B7D5-49B826B2134D}"/>
    <cellStyle name="40% - Cor3 43 5" xfId="31935" xr:uid="{853C4EEC-1DF6-4861-A034-4D6BCB6F9081}"/>
    <cellStyle name="40% - Cor3 43 5 2" xfId="45802" xr:uid="{93EA69E8-54A0-468E-82A9-F6052FBFDF75}"/>
    <cellStyle name="40% - Cor3 43 6" xfId="21283" xr:uid="{ED59C35C-E123-4079-A334-71ADFEF73CB3}"/>
    <cellStyle name="40% - Cor3 43 7" xfId="35317" xr:uid="{A874C40F-1D54-422E-8ECF-552939F79381}"/>
    <cellStyle name="40% - Cor3 44" xfId="2790" xr:uid="{00000000-0005-0000-0000-0000B7020000}"/>
    <cellStyle name="40% - Cor3 44 2" xfId="4840" xr:uid="{00000000-0005-0000-0000-0000B7020000}"/>
    <cellStyle name="40% - Cor3 44 2 2" xfId="9240" xr:uid="{00000000-0005-0000-0000-0000B7020000}"/>
    <cellStyle name="40% - Cor3 44 2 2 2" xfId="18062" xr:uid="{00000000-0005-0000-0000-0000B7020000}"/>
    <cellStyle name="40% - Cor3 44 2 2 3" xfId="27440" xr:uid="{0E51BFFA-1EF9-453C-9B66-8BE49674084C}"/>
    <cellStyle name="40% - Cor3 44 2 2 4" xfId="41396" xr:uid="{2AC233B9-5A9B-4C67-B89A-3600B5C97EB4}"/>
    <cellStyle name="40% - Cor3 44 2 3" xfId="13709" xr:uid="{00000000-0005-0000-0000-0000B7020000}"/>
    <cellStyle name="40% - Cor3 44 2 3 2" xfId="30522" xr:uid="{B0EB802C-9582-4999-B1E5-4E26DA98B728}"/>
    <cellStyle name="40% - Cor3 44 2 3 3" xfId="44396" xr:uid="{D8526F04-1FA8-407C-B2DA-E336B824FB87}"/>
    <cellStyle name="40% - Cor3 44 2 4" xfId="33114" xr:uid="{91E3B70D-F5A5-4A6F-B7EA-C1BB44424B9A}"/>
    <cellStyle name="40% - Cor3 44 2 4 2" xfId="46981" xr:uid="{E531C1DD-8059-4E13-A1FC-0081C7073D87}"/>
    <cellStyle name="40% - Cor3 44 2 5" xfId="23182" xr:uid="{A73715ED-2309-470A-9A16-D76DD96B90E8}"/>
    <cellStyle name="40% - Cor3 44 2 6" xfId="37153" xr:uid="{6CC8DE48-4448-49B4-956C-71296CF6AA73}"/>
    <cellStyle name="40% - Cor3 44 3" xfId="7351" xr:uid="{00000000-0005-0000-0000-0000B7020000}"/>
    <cellStyle name="40% - Cor3 44 3 2" xfId="16177" xr:uid="{00000000-0005-0000-0000-0000B7020000}"/>
    <cellStyle name="40% - Cor3 44 3 3" xfId="25603" xr:uid="{DA43C779-F3CA-48C9-B23E-C091274E68F1}"/>
    <cellStyle name="40% - Cor3 44 3 4" xfId="39555" xr:uid="{96950BF6-C34B-4555-930C-4565E4A58B84}"/>
    <cellStyle name="40% - Cor3 44 4" xfId="11818" xr:uid="{00000000-0005-0000-0000-0000B7020000}"/>
    <cellStyle name="40% - Cor3 44 4 2" xfId="29334" xr:uid="{F174D019-2255-4B04-88D9-8AD0BE45D7CC}"/>
    <cellStyle name="40% - Cor3 44 4 3" xfId="43215" xr:uid="{B2D053AD-ACAF-49E3-A567-6222E13E3619}"/>
    <cellStyle name="40% - Cor3 44 5" xfId="31936" xr:uid="{30D3E3F3-0063-4145-AF82-8158E8E2DEB6}"/>
    <cellStyle name="40% - Cor3 44 5 2" xfId="45803" xr:uid="{332E2EAB-A9CA-4EA0-979D-95C8286D2A80}"/>
    <cellStyle name="40% - Cor3 44 6" xfId="21284" xr:uid="{4EA839CC-64D0-4664-851D-4D2B6643F3AA}"/>
    <cellStyle name="40% - Cor3 44 7" xfId="35318" xr:uid="{8070F05D-3925-483C-9DA1-2533397835CD}"/>
    <cellStyle name="40% - Cor3 45" xfId="2791" xr:uid="{00000000-0005-0000-0000-0000B8020000}"/>
    <cellStyle name="40% - Cor3 45 2" xfId="4841" xr:uid="{00000000-0005-0000-0000-0000B8020000}"/>
    <cellStyle name="40% - Cor3 45 2 2" xfId="9241" xr:uid="{00000000-0005-0000-0000-0000B8020000}"/>
    <cellStyle name="40% - Cor3 45 2 2 2" xfId="18063" xr:uid="{00000000-0005-0000-0000-0000B8020000}"/>
    <cellStyle name="40% - Cor3 45 2 2 3" xfId="27441" xr:uid="{BC95D2D1-8D96-40BA-9284-417E1BB6309E}"/>
    <cellStyle name="40% - Cor3 45 2 2 4" xfId="41397" xr:uid="{B5B4DBD5-62AC-41CF-9E63-FCF1B7A80B9A}"/>
    <cellStyle name="40% - Cor3 45 2 3" xfId="13710" xr:uid="{00000000-0005-0000-0000-0000B8020000}"/>
    <cellStyle name="40% - Cor3 45 2 3 2" xfId="30523" xr:uid="{7E02E472-1FE2-4A76-A478-0FED92562DA9}"/>
    <cellStyle name="40% - Cor3 45 2 3 3" xfId="44397" xr:uid="{057C86A0-A10D-4944-B430-B67203F6705D}"/>
    <cellStyle name="40% - Cor3 45 2 4" xfId="33115" xr:uid="{0C3D9610-0941-4AA1-B879-7099BAED22F2}"/>
    <cellStyle name="40% - Cor3 45 2 4 2" xfId="46982" xr:uid="{A8E478D6-FD87-4BAA-BE60-A7250C880D42}"/>
    <cellStyle name="40% - Cor3 45 2 5" xfId="23183" xr:uid="{BE5C1FBA-5927-43C7-8B98-249F3D8D50FA}"/>
    <cellStyle name="40% - Cor3 45 2 6" xfId="37154" xr:uid="{C6B5BD02-C89F-4D53-858C-B87D47870407}"/>
    <cellStyle name="40% - Cor3 45 3" xfId="7352" xr:uid="{00000000-0005-0000-0000-0000B8020000}"/>
    <cellStyle name="40% - Cor3 45 3 2" xfId="16178" xr:uid="{00000000-0005-0000-0000-0000B8020000}"/>
    <cellStyle name="40% - Cor3 45 3 3" xfId="25604" xr:uid="{8EBA933E-AE62-40B0-AF8A-2A033DE09D54}"/>
    <cellStyle name="40% - Cor3 45 3 4" xfId="39556" xr:uid="{969658CE-C67C-4182-82A3-87D01373BA32}"/>
    <cellStyle name="40% - Cor3 45 4" xfId="11819" xr:uid="{00000000-0005-0000-0000-0000B8020000}"/>
    <cellStyle name="40% - Cor3 45 4 2" xfId="29335" xr:uid="{D116AF8D-D850-4B03-95ED-51727CCFCA46}"/>
    <cellStyle name="40% - Cor3 45 4 3" xfId="43216" xr:uid="{0EF326C4-EF75-4341-A2F6-E75F9AEC0D6F}"/>
    <cellStyle name="40% - Cor3 45 5" xfId="31937" xr:uid="{A9E61C1C-0F63-4EE5-AA15-D34CD25FE617}"/>
    <cellStyle name="40% - Cor3 45 5 2" xfId="45804" xr:uid="{EEA77C73-5038-464A-A6A2-80B8F9D85E36}"/>
    <cellStyle name="40% - Cor3 45 6" xfId="21285" xr:uid="{DC94726A-7B72-4184-B596-7C2C487A5327}"/>
    <cellStyle name="40% - Cor3 45 7" xfId="35319" xr:uid="{EA2F2237-5881-43FA-82E3-7975112223A9}"/>
    <cellStyle name="40% - Cor3 46" xfId="2792" xr:uid="{00000000-0005-0000-0000-0000B9020000}"/>
    <cellStyle name="40% - Cor3 46 2" xfId="4842" xr:uid="{00000000-0005-0000-0000-0000B9020000}"/>
    <cellStyle name="40% - Cor3 46 2 2" xfId="9242" xr:uid="{00000000-0005-0000-0000-0000B9020000}"/>
    <cellStyle name="40% - Cor3 46 2 2 2" xfId="18064" xr:uid="{00000000-0005-0000-0000-0000B9020000}"/>
    <cellStyle name="40% - Cor3 46 2 2 3" xfId="27442" xr:uid="{35C489F1-06DE-4733-A065-287C66FAF471}"/>
    <cellStyle name="40% - Cor3 46 2 2 4" xfId="41398" xr:uid="{EADCB62E-E0C6-4B0C-8E3F-054333202BC6}"/>
    <cellStyle name="40% - Cor3 46 2 3" xfId="13711" xr:uid="{00000000-0005-0000-0000-0000B9020000}"/>
    <cellStyle name="40% - Cor3 46 2 3 2" xfId="30524" xr:uid="{48BAAB18-BE51-4282-B268-662842970C8E}"/>
    <cellStyle name="40% - Cor3 46 2 3 3" xfId="44398" xr:uid="{AF432476-F171-468D-87D4-1F2A979D27EA}"/>
    <cellStyle name="40% - Cor3 46 2 4" xfId="33116" xr:uid="{8CC13E84-2E83-4910-B1EC-5F68218D8669}"/>
    <cellStyle name="40% - Cor3 46 2 4 2" xfId="46983" xr:uid="{A904C902-B616-4DC5-97D0-35CE34165FA9}"/>
    <cellStyle name="40% - Cor3 46 2 5" xfId="23184" xr:uid="{A2AFE8F8-B109-4C87-A1E5-2E3BCABBB02F}"/>
    <cellStyle name="40% - Cor3 46 2 6" xfId="37155" xr:uid="{BA828972-14A9-4C3E-B2B1-064C69274447}"/>
    <cellStyle name="40% - Cor3 46 3" xfId="7353" xr:uid="{00000000-0005-0000-0000-0000B9020000}"/>
    <cellStyle name="40% - Cor3 46 3 2" xfId="16179" xr:uid="{00000000-0005-0000-0000-0000B9020000}"/>
    <cellStyle name="40% - Cor3 46 3 3" xfId="25605" xr:uid="{B5CCAEC3-1779-4D76-B7A2-701B0F60C516}"/>
    <cellStyle name="40% - Cor3 46 3 4" xfId="39557" xr:uid="{BF1061B6-C0BC-4A68-9424-261946ED5980}"/>
    <cellStyle name="40% - Cor3 46 4" xfId="11820" xr:uid="{00000000-0005-0000-0000-0000B9020000}"/>
    <cellStyle name="40% - Cor3 46 4 2" xfId="29336" xr:uid="{566D58A1-2ACC-4C7A-BE29-693893E36FF8}"/>
    <cellStyle name="40% - Cor3 46 4 3" xfId="43217" xr:uid="{9A0DDBE0-E2AB-4956-B1CC-EB9A1AF81011}"/>
    <cellStyle name="40% - Cor3 46 5" xfId="31938" xr:uid="{12128C78-13D2-4A45-8AF1-DF979FBD555B}"/>
    <cellStyle name="40% - Cor3 46 5 2" xfId="45805" xr:uid="{4BE19784-81FA-4410-9F98-C92D4D118659}"/>
    <cellStyle name="40% - Cor3 46 6" xfId="21286" xr:uid="{F1051627-D6E8-471C-96A0-91020A722D8A}"/>
    <cellStyle name="40% - Cor3 46 7" xfId="35320" xr:uid="{8604D555-0874-48E6-898C-7CBE7D954343}"/>
    <cellStyle name="40% - Cor3 47" xfId="2793" xr:uid="{00000000-0005-0000-0000-0000BA020000}"/>
    <cellStyle name="40% - Cor3 47 2" xfId="4843" xr:uid="{00000000-0005-0000-0000-0000BA020000}"/>
    <cellStyle name="40% - Cor3 47 2 2" xfId="9243" xr:uid="{00000000-0005-0000-0000-0000BA020000}"/>
    <cellStyle name="40% - Cor3 47 2 2 2" xfId="18065" xr:uid="{00000000-0005-0000-0000-0000BA020000}"/>
    <cellStyle name="40% - Cor3 47 2 2 3" xfId="27443" xr:uid="{9AF867FF-6ACF-4E4D-8C11-88A2FBBEDDC5}"/>
    <cellStyle name="40% - Cor3 47 2 2 4" xfId="41399" xr:uid="{C100C1DA-1ACD-4076-A076-2A200DC65EA0}"/>
    <cellStyle name="40% - Cor3 47 2 3" xfId="13712" xr:uid="{00000000-0005-0000-0000-0000BA020000}"/>
    <cellStyle name="40% - Cor3 47 2 3 2" xfId="30525" xr:uid="{4EAEE535-CD4E-466F-A5C2-E45FC1D15348}"/>
    <cellStyle name="40% - Cor3 47 2 3 3" xfId="44399" xr:uid="{A829425A-1324-4003-B503-E6C054E93249}"/>
    <cellStyle name="40% - Cor3 47 2 4" xfId="33117" xr:uid="{E1EE4ABD-6569-4CBA-8670-77B10353BB15}"/>
    <cellStyle name="40% - Cor3 47 2 4 2" xfId="46984" xr:uid="{46EF960A-CAFA-4D8D-BC42-5EEF52C49EED}"/>
    <cellStyle name="40% - Cor3 47 2 5" xfId="23185" xr:uid="{7153E32B-E8CC-4FD2-938A-D6BC9A0B55AB}"/>
    <cellStyle name="40% - Cor3 47 2 6" xfId="37156" xr:uid="{413383D0-F26F-4940-9296-B2981A0D1D1E}"/>
    <cellStyle name="40% - Cor3 47 3" xfId="7354" xr:uid="{00000000-0005-0000-0000-0000BA020000}"/>
    <cellStyle name="40% - Cor3 47 3 2" xfId="16180" xr:uid="{00000000-0005-0000-0000-0000BA020000}"/>
    <cellStyle name="40% - Cor3 47 3 3" xfId="25606" xr:uid="{DF1F37A6-5342-4B56-BA88-C8D1BE5E4B77}"/>
    <cellStyle name="40% - Cor3 47 3 4" xfId="39558" xr:uid="{1765B5C6-8534-4A67-9560-E097FAC0A32E}"/>
    <cellStyle name="40% - Cor3 47 4" xfId="11821" xr:uid="{00000000-0005-0000-0000-0000BA020000}"/>
    <cellStyle name="40% - Cor3 47 4 2" xfId="29337" xr:uid="{59B74FFC-B627-4041-ADF0-D0ED7780A8FD}"/>
    <cellStyle name="40% - Cor3 47 4 3" xfId="43218" xr:uid="{93CED50D-73CC-4490-84A2-790FB56EBA59}"/>
    <cellStyle name="40% - Cor3 47 5" xfId="31939" xr:uid="{5D7F07DA-884A-46DD-AEB2-E9A0C4EFCE93}"/>
    <cellStyle name="40% - Cor3 47 5 2" xfId="45806" xr:uid="{EDFBBDFC-32F9-4CE6-B49B-60D07122E465}"/>
    <cellStyle name="40% - Cor3 47 6" xfId="21287" xr:uid="{0887AA29-C441-4BA6-AA02-FB3A36241C01}"/>
    <cellStyle name="40% - Cor3 47 7" xfId="35321" xr:uid="{E1057424-20EA-4A82-A43C-127B72C3E0FA}"/>
    <cellStyle name="40% - Cor3 48" xfId="2794" xr:uid="{00000000-0005-0000-0000-0000BB020000}"/>
    <cellStyle name="40% - Cor3 48 2" xfId="4844" xr:uid="{00000000-0005-0000-0000-0000BB020000}"/>
    <cellStyle name="40% - Cor3 48 2 2" xfId="9244" xr:uid="{00000000-0005-0000-0000-0000BB020000}"/>
    <cellStyle name="40% - Cor3 48 2 2 2" xfId="18066" xr:uid="{00000000-0005-0000-0000-0000BB020000}"/>
    <cellStyle name="40% - Cor3 48 2 2 3" xfId="27444" xr:uid="{4A233FA6-D678-4EF7-8EAB-8A1805A75658}"/>
    <cellStyle name="40% - Cor3 48 2 2 4" xfId="41400" xr:uid="{54895324-9F7A-4D5D-AD16-0E69A0160710}"/>
    <cellStyle name="40% - Cor3 48 2 3" xfId="13713" xr:uid="{00000000-0005-0000-0000-0000BB020000}"/>
    <cellStyle name="40% - Cor3 48 2 3 2" xfId="30526" xr:uid="{CD2467C5-1B7B-4958-BC02-874A300E50EF}"/>
    <cellStyle name="40% - Cor3 48 2 3 3" xfId="44400" xr:uid="{8FCF31CA-C5BD-4410-B340-5EEB84BD17A0}"/>
    <cellStyle name="40% - Cor3 48 2 4" xfId="33118" xr:uid="{2A4C6030-ECC2-4B63-87EB-28FC2CBFBC6B}"/>
    <cellStyle name="40% - Cor3 48 2 4 2" xfId="46985" xr:uid="{00480608-20A9-4548-A222-BC718EA6DE94}"/>
    <cellStyle name="40% - Cor3 48 2 5" xfId="23186" xr:uid="{9E2242CA-9AD5-4123-BC62-7EE92A1E39EF}"/>
    <cellStyle name="40% - Cor3 48 2 6" xfId="37157" xr:uid="{EAC81DD9-32B2-488D-92E3-649A1A00E20D}"/>
    <cellStyle name="40% - Cor3 48 3" xfId="7355" xr:uid="{00000000-0005-0000-0000-0000BB020000}"/>
    <cellStyle name="40% - Cor3 48 3 2" xfId="16181" xr:uid="{00000000-0005-0000-0000-0000BB020000}"/>
    <cellStyle name="40% - Cor3 48 3 3" xfId="25607" xr:uid="{BE863811-544C-4EE8-B39E-1F86733F8E89}"/>
    <cellStyle name="40% - Cor3 48 3 4" xfId="39559" xr:uid="{A0BAB1FE-4EAD-4560-932F-AECE99E1D732}"/>
    <cellStyle name="40% - Cor3 48 4" xfId="11822" xr:uid="{00000000-0005-0000-0000-0000BB020000}"/>
    <cellStyle name="40% - Cor3 48 4 2" xfId="29338" xr:uid="{5B4C8290-903E-45B0-B08C-5D21488E0B5D}"/>
    <cellStyle name="40% - Cor3 48 4 3" xfId="43219" xr:uid="{4D7B9447-FBFD-4C25-B885-245010C587DB}"/>
    <cellStyle name="40% - Cor3 48 5" xfId="31940" xr:uid="{E0300623-EB23-4236-A205-9E7A4F9F763E}"/>
    <cellStyle name="40% - Cor3 48 5 2" xfId="45807" xr:uid="{F17DA565-AE96-435C-A18A-FDC226BF0EBC}"/>
    <cellStyle name="40% - Cor3 48 6" xfId="21288" xr:uid="{9CA48F71-316A-4FCA-9747-EF55AA159C32}"/>
    <cellStyle name="40% - Cor3 48 7" xfId="35322" xr:uid="{23E3FF75-29B1-4F88-8D1E-080B5672D55E}"/>
    <cellStyle name="40% - Cor3 49" xfId="2795" xr:uid="{00000000-0005-0000-0000-0000BC020000}"/>
    <cellStyle name="40% - Cor3 49 2" xfId="4845" xr:uid="{00000000-0005-0000-0000-0000BC020000}"/>
    <cellStyle name="40% - Cor3 49 2 2" xfId="9245" xr:uid="{00000000-0005-0000-0000-0000BC020000}"/>
    <cellStyle name="40% - Cor3 49 2 2 2" xfId="18067" xr:uid="{00000000-0005-0000-0000-0000BC020000}"/>
    <cellStyle name="40% - Cor3 49 2 2 3" xfId="27445" xr:uid="{AB8EA200-ADB0-4511-BB07-D4A49490A51D}"/>
    <cellStyle name="40% - Cor3 49 2 2 4" xfId="41401" xr:uid="{097BD9E5-0996-4553-9FD7-11C5EBE6A668}"/>
    <cellStyle name="40% - Cor3 49 2 3" xfId="13714" xr:uid="{00000000-0005-0000-0000-0000BC020000}"/>
    <cellStyle name="40% - Cor3 49 2 3 2" xfId="30527" xr:uid="{43F1CA8F-A60C-47FD-8960-7A8E9B25ACB8}"/>
    <cellStyle name="40% - Cor3 49 2 3 3" xfId="44401" xr:uid="{61A66F46-2A1F-4C88-90B9-3366B6F4560B}"/>
    <cellStyle name="40% - Cor3 49 2 4" xfId="33119" xr:uid="{DDE270A9-A664-4929-A8C5-7A196622E96B}"/>
    <cellStyle name="40% - Cor3 49 2 4 2" xfId="46986" xr:uid="{FEE1EBB0-2497-4605-997E-1947C224412C}"/>
    <cellStyle name="40% - Cor3 49 2 5" xfId="23187" xr:uid="{9118A845-740B-4B90-B16B-D6EA240F3C29}"/>
    <cellStyle name="40% - Cor3 49 2 6" xfId="37158" xr:uid="{78F5F826-ED85-4F20-86B4-35C18CFA2078}"/>
    <cellStyle name="40% - Cor3 49 3" xfId="7356" xr:uid="{00000000-0005-0000-0000-0000BC020000}"/>
    <cellStyle name="40% - Cor3 49 3 2" xfId="16182" xr:uid="{00000000-0005-0000-0000-0000BC020000}"/>
    <cellStyle name="40% - Cor3 49 3 3" xfId="25608" xr:uid="{8C1AD306-3D61-4D8C-B113-C3075E1E0B58}"/>
    <cellStyle name="40% - Cor3 49 3 4" xfId="39560" xr:uid="{C6120FDF-4DD4-4A0E-A5CB-DE58BE4F0DD5}"/>
    <cellStyle name="40% - Cor3 49 4" xfId="11823" xr:uid="{00000000-0005-0000-0000-0000BC020000}"/>
    <cellStyle name="40% - Cor3 49 4 2" xfId="29339" xr:uid="{93DD48E0-C13B-4387-AA2D-C3821269967B}"/>
    <cellStyle name="40% - Cor3 49 4 3" xfId="43220" xr:uid="{8A9CDFB0-C01F-4D29-A80C-0970D22C263E}"/>
    <cellStyle name="40% - Cor3 49 5" xfId="31941" xr:uid="{E158206A-9C9B-4814-AA46-3D82BF7D6C7F}"/>
    <cellStyle name="40% - Cor3 49 5 2" xfId="45808" xr:uid="{1DB9D42E-4E9F-4851-96A6-A70E35F1CCAA}"/>
    <cellStyle name="40% - Cor3 49 6" xfId="21289" xr:uid="{30BC7EC6-283A-4422-84ED-28465CB2EBD8}"/>
    <cellStyle name="40% - Cor3 49 7" xfId="35323" xr:uid="{638E5720-9530-4316-8D73-8BCD875421B6}"/>
    <cellStyle name="40% - Cor3 5" xfId="2033" xr:uid="{00000000-0005-0000-0000-000057020000}"/>
    <cellStyle name="40% - Cor3 5 2" xfId="2797" xr:uid="{00000000-0005-0000-0000-0000BE020000}"/>
    <cellStyle name="40% - Cor3 5 2 2" xfId="4847" xr:uid="{00000000-0005-0000-0000-0000BE020000}"/>
    <cellStyle name="40% - Cor3 5 2 2 2" xfId="9247" xr:uid="{00000000-0005-0000-0000-0000BE020000}"/>
    <cellStyle name="40% - Cor3 5 2 2 2 2" xfId="18069" xr:uid="{00000000-0005-0000-0000-0000BE020000}"/>
    <cellStyle name="40% - Cor3 5 2 2 2 3" xfId="27447" xr:uid="{10243BCF-0CF1-4572-95D5-A457E19376B1}"/>
    <cellStyle name="40% - Cor3 5 2 2 2 4" xfId="41403" xr:uid="{89364461-2BA9-40C1-94C9-4B806DD04D87}"/>
    <cellStyle name="40% - Cor3 5 2 2 3" xfId="13716" xr:uid="{00000000-0005-0000-0000-0000BE020000}"/>
    <cellStyle name="40% - Cor3 5 2 2 3 2" xfId="30529" xr:uid="{AFF4B9A4-C61A-452E-9E7F-9C503203FBE6}"/>
    <cellStyle name="40% - Cor3 5 2 2 3 3" xfId="44403" xr:uid="{DEED9FA4-8706-4535-AEA5-4E7DD053010B}"/>
    <cellStyle name="40% - Cor3 5 2 2 4" xfId="33121" xr:uid="{16C0FAC2-41EF-48D9-835A-9EFF859E943F}"/>
    <cellStyle name="40% - Cor3 5 2 2 4 2" xfId="46988" xr:uid="{2354DC53-1437-43F0-8717-CC296098087C}"/>
    <cellStyle name="40% - Cor3 5 2 2 5" xfId="23189" xr:uid="{C3AF12F1-F675-415A-9B79-113EC07E9A22}"/>
    <cellStyle name="40% - Cor3 5 2 2 6" xfId="37160" xr:uid="{F9B5E7C4-87F0-4E17-870F-19A89E9EB089}"/>
    <cellStyle name="40% - Cor3 5 2 3" xfId="7358" xr:uid="{00000000-0005-0000-0000-0000BE020000}"/>
    <cellStyle name="40% - Cor3 5 2 3 2" xfId="16184" xr:uid="{00000000-0005-0000-0000-0000BE020000}"/>
    <cellStyle name="40% - Cor3 5 2 3 3" xfId="25610" xr:uid="{2B19E079-3117-4FD3-B1B3-4E57282DF3B0}"/>
    <cellStyle name="40% - Cor3 5 2 3 4" xfId="39562" xr:uid="{25EDD3BD-436C-4696-9971-54375A5723C7}"/>
    <cellStyle name="40% - Cor3 5 2 4" xfId="11825" xr:uid="{00000000-0005-0000-0000-0000BE020000}"/>
    <cellStyle name="40% - Cor3 5 2 4 2" xfId="29341" xr:uid="{AD3212A1-5674-404A-B220-35262F6F5786}"/>
    <cellStyle name="40% - Cor3 5 2 4 3" xfId="43222" xr:uid="{F5067E99-8912-418C-BCE9-323C3CAB3658}"/>
    <cellStyle name="40% - Cor3 5 2 5" xfId="31943" xr:uid="{E02E0DBE-4C1C-4E5E-98A3-B870CB9CBE90}"/>
    <cellStyle name="40% - Cor3 5 2 5 2" xfId="45810" xr:uid="{7E41D3D6-CB31-4F76-B378-DF36691C04D8}"/>
    <cellStyle name="40% - Cor3 5 2 6" xfId="21291" xr:uid="{8F03D651-AF38-4EAC-A5BA-BF2FC998A4F9}"/>
    <cellStyle name="40% - Cor3 5 2 7" xfId="35325" xr:uid="{865BB348-770B-4381-99AB-F3F344938D00}"/>
    <cellStyle name="40% - Cor3 5 3" xfId="2796" xr:uid="{00000000-0005-0000-0000-0000BD020000}"/>
    <cellStyle name="40% - Cor3 5 3 2" xfId="4846" xr:uid="{00000000-0005-0000-0000-0000BD020000}"/>
    <cellStyle name="40% - Cor3 5 3 2 2" xfId="9246" xr:uid="{00000000-0005-0000-0000-0000BD020000}"/>
    <cellStyle name="40% - Cor3 5 3 2 2 2" xfId="18068" xr:uid="{00000000-0005-0000-0000-0000BD020000}"/>
    <cellStyle name="40% - Cor3 5 3 2 2 3" xfId="27446" xr:uid="{D39A0385-52B2-46EF-A8BA-509E92EEA07E}"/>
    <cellStyle name="40% - Cor3 5 3 2 2 4" xfId="41402" xr:uid="{F2EB64B1-C7D5-4579-8A46-AD1A44300528}"/>
    <cellStyle name="40% - Cor3 5 3 2 3" xfId="13715" xr:uid="{00000000-0005-0000-0000-0000BD020000}"/>
    <cellStyle name="40% - Cor3 5 3 2 4" xfId="23188" xr:uid="{F5E454CD-3A21-4A6C-95C9-F351CC2D2236}"/>
    <cellStyle name="40% - Cor3 5 3 2 5" xfId="37159" xr:uid="{B3E27CA1-74A2-4E37-8CFD-EA4325F91F09}"/>
    <cellStyle name="40% - Cor3 5 3 3" xfId="7357" xr:uid="{00000000-0005-0000-0000-0000BD020000}"/>
    <cellStyle name="40% - Cor3 5 3 3 2" xfId="16183" xr:uid="{00000000-0005-0000-0000-0000BD020000}"/>
    <cellStyle name="40% - Cor3 5 3 3 3" xfId="25609" xr:uid="{3B86F5E1-3AAC-4B85-85B4-82AE98D959A0}"/>
    <cellStyle name="40% - Cor3 5 3 3 4" xfId="39561" xr:uid="{167A3FC2-34D7-4672-858E-CB531F30B223}"/>
    <cellStyle name="40% - Cor3 5 3 4" xfId="11824" xr:uid="{00000000-0005-0000-0000-0000BD020000}"/>
    <cellStyle name="40% - Cor3 5 3 4 2" xfId="29340" xr:uid="{F1EE6ABE-751D-41E4-8EE3-0ECA44E42805}"/>
    <cellStyle name="40% - Cor3 5 3 4 3" xfId="43221" xr:uid="{11545DF0-5D2C-4BF4-9B56-31D119423053}"/>
    <cellStyle name="40% - Cor3 5 3 5" xfId="31942" xr:uid="{E4BFDC48-D114-46C4-A313-2A5F31A4133E}"/>
    <cellStyle name="40% - Cor3 5 3 5 2" xfId="45809" xr:uid="{DE67EF30-FCC1-4471-8095-100E441BC55A}"/>
    <cellStyle name="40% - Cor3 5 3 6" xfId="21290" xr:uid="{E3F7DF83-DBA2-4C9F-948E-3E2B2B22D264}"/>
    <cellStyle name="40% - Cor3 5 3 7" xfId="35324" xr:uid="{16F836A9-6491-4A99-AAE4-57EF7633A9DB}"/>
    <cellStyle name="40% - Cor3 5 4" xfId="4131" xr:uid="{00000000-0005-0000-0000-000057020000}"/>
    <cellStyle name="40% - Cor3 5 4 2" xfId="8531" xr:uid="{00000000-0005-0000-0000-000057020000}"/>
    <cellStyle name="40% - Cor3 5 4 2 2" xfId="17353" xr:uid="{00000000-0005-0000-0000-000057020000}"/>
    <cellStyle name="40% - Cor3 5 4 2 3" xfId="26731" xr:uid="{EA3B3DBF-76F4-48C0-A475-C79F08AAA7E1}"/>
    <cellStyle name="40% - Cor3 5 4 2 4" xfId="40687" xr:uid="{181C310F-616B-4FE1-852F-6F4F2AAC80D4}"/>
    <cellStyle name="40% - Cor3 5 4 3" xfId="13000" xr:uid="{00000000-0005-0000-0000-000057020000}"/>
    <cellStyle name="40% - Cor3 5 4 3 2" xfId="30528" xr:uid="{509F226F-A40E-444C-BEC9-3C626CAD6CA3}"/>
    <cellStyle name="40% - Cor3 5 4 3 3" xfId="44402" xr:uid="{80316ACC-28B9-4687-8D84-F29E3294C410}"/>
    <cellStyle name="40% - Cor3 5 4 4" xfId="33120" xr:uid="{12A03DE0-E101-4B32-AC20-D814B049DE61}"/>
    <cellStyle name="40% - Cor3 5 4 4 2" xfId="46987" xr:uid="{17E2A91C-F219-45EF-8AEA-DD9ABED70AD0}"/>
    <cellStyle name="40% - Cor3 5 4 5" xfId="22473" xr:uid="{BD56CC89-665C-4B95-8289-C3A22CFB1A5E}"/>
    <cellStyle name="40% - Cor3 5 4 6" xfId="36444" xr:uid="{356BFAFB-43AD-4CE7-9A1B-B5AE3DF2BC4C}"/>
    <cellStyle name="40% - Cor3 5 5" xfId="6647" xr:uid="{00000000-0005-0000-0000-000057020000}"/>
    <cellStyle name="40% - Cor3 5 5 2" xfId="15475" xr:uid="{00000000-0005-0000-0000-000057020000}"/>
    <cellStyle name="40% - Cor3 5 5 3" xfId="24899" xr:uid="{FABC7839-429A-4263-A4D6-929290AAD044}"/>
    <cellStyle name="40% - Cor3 5 5 4" xfId="38853" xr:uid="{F4B36697-275D-4C55-8476-34327CC9BF5D}"/>
    <cellStyle name="40% - Cor3 5 6" xfId="11107" xr:uid="{00000000-0005-0000-0000-000057020000}"/>
    <cellStyle name="40% - Cor3 5 6 2" xfId="28607" xr:uid="{15996ADA-E157-499D-AEF0-6FB79C24F82A}"/>
    <cellStyle name="40% - Cor3 5 6 3" xfId="42514" xr:uid="{BF1B7E21-7734-4887-868E-042F7AB8D960}"/>
    <cellStyle name="40% - Cor3 5 7" xfId="31235" xr:uid="{C698E897-DE11-4F8E-8657-6542B41E5ED8}"/>
    <cellStyle name="40% - Cor3 5 7 2" xfId="45102" xr:uid="{74E5AF4F-D934-4FFE-A21E-798867C74DF9}"/>
    <cellStyle name="40% - Cor3 5 8" xfId="20554" xr:uid="{78DA1B4E-98E6-4717-8AAF-9BB7B7ADD0F6}"/>
    <cellStyle name="40% - Cor3 5 9" xfId="34616" xr:uid="{89DAC7A4-4F82-4A62-ADE1-BD0E47AA1501}"/>
    <cellStyle name="40% - Cor3 50" xfId="2798" xr:uid="{00000000-0005-0000-0000-0000BF020000}"/>
    <cellStyle name="40% - Cor3 50 2" xfId="4848" xr:uid="{00000000-0005-0000-0000-0000BF020000}"/>
    <cellStyle name="40% - Cor3 50 2 2" xfId="9248" xr:uid="{00000000-0005-0000-0000-0000BF020000}"/>
    <cellStyle name="40% - Cor3 50 2 2 2" xfId="18070" xr:uid="{00000000-0005-0000-0000-0000BF020000}"/>
    <cellStyle name="40% - Cor3 50 2 2 3" xfId="27448" xr:uid="{F4684EF9-8A7A-4A28-BEDB-9A51AD20A60F}"/>
    <cellStyle name="40% - Cor3 50 2 2 4" xfId="41404" xr:uid="{57C98388-80B1-4EC8-AA7B-669F5ABE7C93}"/>
    <cellStyle name="40% - Cor3 50 2 3" xfId="13717" xr:uid="{00000000-0005-0000-0000-0000BF020000}"/>
    <cellStyle name="40% - Cor3 50 2 3 2" xfId="30530" xr:uid="{C0BDA2F6-68EC-42BA-B2AF-BC5618C4F5B2}"/>
    <cellStyle name="40% - Cor3 50 2 3 3" xfId="44404" xr:uid="{53DE2141-4C45-4D17-B43A-97791FC6A90A}"/>
    <cellStyle name="40% - Cor3 50 2 4" xfId="33122" xr:uid="{0B5565D3-FC92-4DD6-A8E6-19F012147354}"/>
    <cellStyle name="40% - Cor3 50 2 4 2" xfId="46989" xr:uid="{78B9263C-9C81-4696-969B-90BC09DE14EF}"/>
    <cellStyle name="40% - Cor3 50 2 5" xfId="23190" xr:uid="{DA2DE597-C9F2-417D-B44E-8338F6A8ED18}"/>
    <cellStyle name="40% - Cor3 50 2 6" xfId="37161" xr:uid="{7ABC3783-36EA-4571-81FE-0F990567A855}"/>
    <cellStyle name="40% - Cor3 50 3" xfId="7359" xr:uid="{00000000-0005-0000-0000-0000BF020000}"/>
    <cellStyle name="40% - Cor3 50 3 2" xfId="16185" xr:uid="{00000000-0005-0000-0000-0000BF020000}"/>
    <cellStyle name="40% - Cor3 50 3 3" xfId="25611" xr:uid="{D0ACF986-5808-42E2-9931-D10745E2229D}"/>
    <cellStyle name="40% - Cor3 50 3 4" xfId="39563" xr:uid="{461E953D-E77B-4761-BB11-A2D6CF07EBB5}"/>
    <cellStyle name="40% - Cor3 50 4" xfId="11826" xr:uid="{00000000-0005-0000-0000-0000BF020000}"/>
    <cellStyle name="40% - Cor3 50 4 2" xfId="29342" xr:uid="{262A4647-112D-4D62-8EC9-5D32955DCB2C}"/>
    <cellStyle name="40% - Cor3 50 4 3" xfId="43223" xr:uid="{3AB16205-F9F1-4CAF-AEBB-3C8599E62185}"/>
    <cellStyle name="40% - Cor3 50 5" xfId="31944" xr:uid="{C8BD39EB-4422-46D6-84B8-C57AEA947E66}"/>
    <cellStyle name="40% - Cor3 50 5 2" xfId="45811" xr:uid="{BAFBF06E-E609-464B-8AE7-8CE1F321B188}"/>
    <cellStyle name="40% - Cor3 50 6" xfId="21292" xr:uid="{FA823C32-E844-435E-8E1F-7DAC9EC323B2}"/>
    <cellStyle name="40% - Cor3 50 7" xfId="35326" xr:uid="{9ED68EC0-2702-4E08-B2B0-5AB414C8BC00}"/>
    <cellStyle name="40% - Cor3 51" xfId="2799" xr:uid="{00000000-0005-0000-0000-0000C0020000}"/>
    <cellStyle name="40% - Cor3 51 2" xfId="4849" xr:uid="{00000000-0005-0000-0000-0000C0020000}"/>
    <cellStyle name="40% - Cor3 51 2 2" xfId="9249" xr:uid="{00000000-0005-0000-0000-0000C0020000}"/>
    <cellStyle name="40% - Cor3 51 2 2 2" xfId="18071" xr:uid="{00000000-0005-0000-0000-0000C0020000}"/>
    <cellStyle name="40% - Cor3 51 2 2 3" xfId="27449" xr:uid="{5C535338-2A56-4CE5-B13C-EA0E5D50F195}"/>
    <cellStyle name="40% - Cor3 51 2 2 4" xfId="41405" xr:uid="{6C9520D0-BCB0-4B69-9952-EDD9867F9850}"/>
    <cellStyle name="40% - Cor3 51 2 3" xfId="13718" xr:uid="{00000000-0005-0000-0000-0000C0020000}"/>
    <cellStyle name="40% - Cor3 51 2 3 2" xfId="30531" xr:uid="{52BB35B2-28FC-49BE-86A6-4E57C2C486B1}"/>
    <cellStyle name="40% - Cor3 51 2 3 3" xfId="44405" xr:uid="{F53372D1-CD54-488F-ACB3-04218CBEA28F}"/>
    <cellStyle name="40% - Cor3 51 2 4" xfId="33123" xr:uid="{2366C8E6-BEA4-402D-9950-F5207E157D7B}"/>
    <cellStyle name="40% - Cor3 51 2 4 2" xfId="46990" xr:uid="{AA9638E8-F493-49C4-B3BA-7FE964DD87B0}"/>
    <cellStyle name="40% - Cor3 51 2 5" xfId="23191" xr:uid="{E93CDDBC-BE84-4448-934E-F58462DD541F}"/>
    <cellStyle name="40% - Cor3 51 2 6" xfId="37162" xr:uid="{D043230E-06EA-41F6-90CC-331766107768}"/>
    <cellStyle name="40% - Cor3 51 3" xfId="7360" xr:uid="{00000000-0005-0000-0000-0000C0020000}"/>
    <cellStyle name="40% - Cor3 51 3 2" xfId="16186" xr:uid="{00000000-0005-0000-0000-0000C0020000}"/>
    <cellStyle name="40% - Cor3 51 3 3" xfId="25612" xr:uid="{E8FFD0E8-C6C2-4234-AAA1-13C37016F6FC}"/>
    <cellStyle name="40% - Cor3 51 3 4" xfId="39564" xr:uid="{FDA880B8-B96F-4C5E-98F8-59F66C5FA4F7}"/>
    <cellStyle name="40% - Cor3 51 4" xfId="11827" xr:uid="{00000000-0005-0000-0000-0000C0020000}"/>
    <cellStyle name="40% - Cor3 51 4 2" xfId="29343" xr:uid="{2B5EDE44-9EBA-430C-8DC9-6EB7A9809F4F}"/>
    <cellStyle name="40% - Cor3 51 4 3" xfId="43224" xr:uid="{34877BFB-E5CF-47A6-82D5-346648789F4F}"/>
    <cellStyle name="40% - Cor3 51 5" xfId="31945" xr:uid="{20226FD2-07AE-4B9C-AF2F-D246BED3EBAE}"/>
    <cellStyle name="40% - Cor3 51 5 2" xfId="45812" xr:uid="{78ED5A6C-C8CD-4FB7-AAB4-975BBA1806AB}"/>
    <cellStyle name="40% - Cor3 51 6" xfId="21293" xr:uid="{3BA33C5B-351E-4004-8F51-8105FEA85201}"/>
    <cellStyle name="40% - Cor3 51 7" xfId="35327" xr:uid="{E58B2230-E5AE-4586-806D-EFB8DD6775FB}"/>
    <cellStyle name="40% - Cor3 52" xfId="2800" xr:uid="{00000000-0005-0000-0000-0000C1020000}"/>
    <cellStyle name="40% - Cor3 52 2" xfId="4850" xr:uid="{00000000-0005-0000-0000-0000C1020000}"/>
    <cellStyle name="40% - Cor3 52 2 2" xfId="9250" xr:uid="{00000000-0005-0000-0000-0000C1020000}"/>
    <cellStyle name="40% - Cor3 52 2 2 2" xfId="18072" xr:uid="{00000000-0005-0000-0000-0000C1020000}"/>
    <cellStyle name="40% - Cor3 52 2 2 3" xfId="27450" xr:uid="{4538A6B1-F034-42A1-B494-255618672F86}"/>
    <cellStyle name="40% - Cor3 52 2 2 4" xfId="41406" xr:uid="{8872E18F-03A4-4203-A6CD-27306F8A863E}"/>
    <cellStyle name="40% - Cor3 52 2 3" xfId="13719" xr:uid="{00000000-0005-0000-0000-0000C1020000}"/>
    <cellStyle name="40% - Cor3 52 2 3 2" xfId="30532" xr:uid="{C62F5563-5C7D-4A90-B4D5-D17E0B44DE28}"/>
    <cellStyle name="40% - Cor3 52 2 3 3" xfId="44406" xr:uid="{2A9E3BEB-9510-4758-B042-1878193144C3}"/>
    <cellStyle name="40% - Cor3 52 2 4" xfId="33124" xr:uid="{49F27B2D-8311-40C8-9F60-9C40E9FC93CE}"/>
    <cellStyle name="40% - Cor3 52 2 4 2" xfId="46991" xr:uid="{726BE26D-9734-4A62-81DF-4E9DFDA61C18}"/>
    <cellStyle name="40% - Cor3 52 2 5" xfId="23192" xr:uid="{E9ECE370-2FAD-45F1-9B52-6FE44460653F}"/>
    <cellStyle name="40% - Cor3 52 2 6" xfId="37163" xr:uid="{EE073705-8707-49AF-84B5-4A80995DFDF6}"/>
    <cellStyle name="40% - Cor3 52 3" xfId="7361" xr:uid="{00000000-0005-0000-0000-0000C1020000}"/>
    <cellStyle name="40% - Cor3 52 3 2" xfId="16187" xr:uid="{00000000-0005-0000-0000-0000C1020000}"/>
    <cellStyle name="40% - Cor3 52 3 3" xfId="25613" xr:uid="{1346B121-2DD3-4B03-AB9A-EBB589EB078C}"/>
    <cellStyle name="40% - Cor3 52 3 4" xfId="39565" xr:uid="{ED4A563D-F7F5-4E2F-B7D8-312724A9BE94}"/>
    <cellStyle name="40% - Cor3 52 4" xfId="11828" xr:uid="{00000000-0005-0000-0000-0000C1020000}"/>
    <cellStyle name="40% - Cor3 52 4 2" xfId="29344" xr:uid="{75CBA722-D371-485D-9EE2-D56A39E081DE}"/>
    <cellStyle name="40% - Cor3 52 4 3" xfId="43225" xr:uid="{473ED8E7-A8D7-44DA-8B50-957916AEF620}"/>
    <cellStyle name="40% - Cor3 52 5" xfId="31946" xr:uid="{C04EFAB2-A104-433C-B48C-CC3B376BFA37}"/>
    <cellStyle name="40% - Cor3 52 5 2" xfId="45813" xr:uid="{3DFA8313-0A6C-4E8B-B3C9-2551F057950B}"/>
    <cellStyle name="40% - Cor3 52 6" xfId="21294" xr:uid="{CBF60AD3-E71F-4FD5-84D4-0C6A0D2FBF01}"/>
    <cellStyle name="40% - Cor3 52 7" xfId="35328" xr:uid="{28BDC42E-F24F-451E-8FD1-CA4AC6502380}"/>
    <cellStyle name="40% - Cor3 53" xfId="2801" xr:uid="{00000000-0005-0000-0000-0000C2020000}"/>
    <cellStyle name="40% - Cor3 53 2" xfId="4851" xr:uid="{00000000-0005-0000-0000-0000C2020000}"/>
    <cellStyle name="40% - Cor3 53 2 2" xfId="9251" xr:uid="{00000000-0005-0000-0000-0000C2020000}"/>
    <cellStyle name="40% - Cor3 53 2 2 2" xfId="18073" xr:uid="{00000000-0005-0000-0000-0000C2020000}"/>
    <cellStyle name="40% - Cor3 53 2 2 3" xfId="27451" xr:uid="{79954DCC-3268-4DA0-8384-4702E3A9D9C8}"/>
    <cellStyle name="40% - Cor3 53 2 2 4" xfId="41407" xr:uid="{81130F8C-97E8-4CE0-8CC2-0B41B1A0281D}"/>
    <cellStyle name="40% - Cor3 53 2 3" xfId="13720" xr:uid="{00000000-0005-0000-0000-0000C2020000}"/>
    <cellStyle name="40% - Cor3 53 2 3 2" xfId="30533" xr:uid="{843075A1-220E-417B-9E0D-468F73FA6A2B}"/>
    <cellStyle name="40% - Cor3 53 2 3 3" xfId="44407" xr:uid="{1D1FB203-9843-4EE3-A5CB-89A3B133E5C4}"/>
    <cellStyle name="40% - Cor3 53 2 4" xfId="33125" xr:uid="{68F55BF1-A5C5-4AA0-A16C-EC545584DD39}"/>
    <cellStyle name="40% - Cor3 53 2 4 2" xfId="46992" xr:uid="{9A4E5B0C-AAAF-4C07-B065-BB447644F2F3}"/>
    <cellStyle name="40% - Cor3 53 2 5" xfId="23193" xr:uid="{11653B0D-974F-4AF9-89D5-E8EE1919E0A4}"/>
    <cellStyle name="40% - Cor3 53 2 6" xfId="37164" xr:uid="{62E93364-8183-4E62-B582-D2853E54B1E6}"/>
    <cellStyle name="40% - Cor3 53 3" xfId="7362" xr:uid="{00000000-0005-0000-0000-0000C2020000}"/>
    <cellStyle name="40% - Cor3 53 3 2" xfId="16188" xr:uid="{00000000-0005-0000-0000-0000C2020000}"/>
    <cellStyle name="40% - Cor3 53 3 3" xfId="25614" xr:uid="{D2D1273A-6BB4-4C65-A933-89789AF4FBDC}"/>
    <cellStyle name="40% - Cor3 53 3 4" xfId="39566" xr:uid="{89250DDE-D5D7-457C-A7F3-CD8F14D01BAF}"/>
    <cellStyle name="40% - Cor3 53 4" xfId="11829" xr:uid="{00000000-0005-0000-0000-0000C2020000}"/>
    <cellStyle name="40% - Cor3 53 4 2" xfId="29345" xr:uid="{BBCA196A-E078-4363-812E-11DB6C210C9E}"/>
    <cellStyle name="40% - Cor3 53 4 3" xfId="43226" xr:uid="{1FB85070-D8A4-49A5-A1D5-363EA333FFEF}"/>
    <cellStyle name="40% - Cor3 53 5" xfId="31947" xr:uid="{9924E0FC-7493-46BD-B012-369B260ED4E0}"/>
    <cellStyle name="40% - Cor3 53 5 2" xfId="45814" xr:uid="{172167F6-A1CE-4C39-BD72-609BF3E050AE}"/>
    <cellStyle name="40% - Cor3 53 6" xfId="21295" xr:uid="{9F949753-0DAA-45A7-ABB3-8E416F052E48}"/>
    <cellStyle name="40% - Cor3 53 7" xfId="35329" xr:uid="{23AF1124-B341-4CBE-ACA5-A601942B99F2}"/>
    <cellStyle name="40% - Cor3 54" xfId="2802" xr:uid="{00000000-0005-0000-0000-0000C3020000}"/>
    <cellStyle name="40% - Cor3 54 2" xfId="4852" xr:uid="{00000000-0005-0000-0000-0000C3020000}"/>
    <cellStyle name="40% - Cor3 54 2 2" xfId="9252" xr:uid="{00000000-0005-0000-0000-0000C3020000}"/>
    <cellStyle name="40% - Cor3 54 2 2 2" xfId="18074" xr:uid="{00000000-0005-0000-0000-0000C3020000}"/>
    <cellStyle name="40% - Cor3 54 2 2 3" xfId="27452" xr:uid="{31E55D57-A299-4607-A9BC-D288C2F64E90}"/>
    <cellStyle name="40% - Cor3 54 2 2 4" xfId="41408" xr:uid="{0CC6C27A-6BCF-4CA0-80B0-91B3389B0ABE}"/>
    <cellStyle name="40% - Cor3 54 2 3" xfId="13721" xr:uid="{00000000-0005-0000-0000-0000C3020000}"/>
    <cellStyle name="40% - Cor3 54 2 3 2" xfId="30534" xr:uid="{FB54FB69-746A-4B7D-B0D9-3B5292DD4265}"/>
    <cellStyle name="40% - Cor3 54 2 3 3" xfId="44408" xr:uid="{7106CD30-E2F7-429D-8F9F-2CC9000031EB}"/>
    <cellStyle name="40% - Cor3 54 2 4" xfId="33126" xr:uid="{A38895C5-5C54-4241-8C59-5B070120948E}"/>
    <cellStyle name="40% - Cor3 54 2 4 2" xfId="46993" xr:uid="{3D07E481-633C-45C6-AF50-C2F2A93FBC0E}"/>
    <cellStyle name="40% - Cor3 54 2 5" xfId="23194" xr:uid="{AF4975C6-14C9-4EA8-AE24-02DA222D4CCD}"/>
    <cellStyle name="40% - Cor3 54 2 6" xfId="37165" xr:uid="{2452D3DB-2D94-49DD-91E2-7F3EE7E6A3A5}"/>
    <cellStyle name="40% - Cor3 54 3" xfId="7363" xr:uid="{00000000-0005-0000-0000-0000C3020000}"/>
    <cellStyle name="40% - Cor3 54 3 2" xfId="16189" xr:uid="{00000000-0005-0000-0000-0000C3020000}"/>
    <cellStyle name="40% - Cor3 54 3 3" xfId="25615" xr:uid="{2DFC11F2-2807-463C-8C3B-35563CF559D3}"/>
    <cellStyle name="40% - Cor3 54 3 4" xfId="39567" xr:uid="{76B97C53-93BD-4E5A-9B41-51173C53AA72}"/>
    <cellStyle name="40% - Cor3 54 4" xfId="11830" xr:uid="{00000000-0005-0000-0000-0000C3020000}"/>
    <cellStyle name="40% - Cor3 54 4 2" xfId="29346" xr:uid="{65E7890D-AC3B-453F-AD33-622AD25E345D}"/>
    <cellStyle name="40% - Cor3 54 4 3" xfId="43227" xr:uid="{453E6C1D-B14E-430F-8625-B9F29B10B620}"/>
    <cellStyle name="40% - Cor3 54 5" xfId="31948" xr:uid="{BC7EF882-1799-4E80-9CED-A81A412670FC}"/>
    <cellStyle name="40% - Cor3 54 5 2" xfId="45815" xr:uid="{2BA3ED40-50A8-4871-99CE-B26DF2F00D95}"/>
    <cellStyle name="40% - Cor3 54 6" xfId="21296" xr:uid="{ED0F3479-D3B7-42ED-9188-2042B4B8A375}"/>
    <cellStyle name="40% - Cor3 54 7" xfId="35330" xr:uid="{DAA21014-CBBE-4D76-8388-948DB9AC0A86}"/>
    <cellStyle name="40% - Cor3 55" xfId="2803" xr:uid="{00000000-0005-0000-0000-0000C4020000}"/>
    <cellStyle name="40% - Cor3 55 2" xfId="4853" xr:uid="{00000000-0005-0000-0000-0000C4020000}"/>
    <cellStyle name="40% - Cor3 55 2 2" xfId="9253" xr:uid="{00000000-0005-0000-0000-0000C4020000}"/>
    <cellStyle name="40% - Cor3 55 2 2 2" xfId="18075" xr:uid="{00000000-0005-0000-0000-0000C4020000}"/>
    <cellStyle name="40% - Cor3 55 2 2 3" xfId="27453" xr:uid="{4EFB60B3-77F0-4BCF-8708-8AAD5FAE92FB}"/>
    <cellStyle name="40% - Cor3 55 2 2 4" xfId="41409" xr:uid="{09AC8BF4-2B38-49C0-8538-5E5B7470320C}"/>
    <cellStyle name="40% - Cor3 55 2 3" xfId="13722" xr:uid="{00000000-0005-0000-0000-0000C4020000}"/>
    <cellStyle name="40% - Cor3 55 2 3 2" xfId="30535" xr:uid="{4B6ADA50-34E2-45F5-8249-44D8C92FF67A}"/>
    <cellStyle name="40% - Cor3 55 2 3 3" xfId="44409" xr:uid="{A5421379-579B-411A-BB56-8DD437A58611}"/>
    <cellStyle name="40% - Cor3 55 2 4" xfId="33127" xr:uid="{1F16806F-0A44-4CA9-A599-085FC7448287}"/>
    <cellStyle name="40% - Cor3 55 2 4 2" xfId="46994" xr:uid="{2A7E1BAE-E981-43CC-9EA3-E3742D4392D7}"/>
    <cellStyle name="40% - Cor3 55 2 5" xfId="23195" xr:uid="{29AC36D1-36C9-43BE-8EFA-E014AD0D7376}"/>
    <cellStyle name="40% - Cor3 55 2 6" xfId="37166" xr:uid="{04952611-0E09-4ABE-AC38-B81267211EAA}"/>
    <cellStyle name="40% - Cor3 55 3" xfId="7364" xr:uid="{00000000-0005-0000-0000-0000C4020000}"/>
    <cellStyle name="40% - Cor3 55 3 2" xfId="16190" xr:uid="{00000000-0005-0000-0000-0000C4020000}"/>
    <cellStyle name="40% - Cor3 55 3 3" xfId="25616" xr:uid="{BCCB865E-920C-4F9A-A856-C44B2E6B07D3}"/>
    <cellStyle name="40% - Cor3 55 3 4" xfId="39568" xr:uid="{C0E65BAB-352E-4E82-B029-34CD5FCF087B}"/>
    <cellStyle name="40% - Cor3 55 4" xfId="11831" xr:uid="{00000000-0005-0000-0000-0000C4020000}"/>
    <cellStyle name="40% - Cor3 55 4 2" xfId="29347" xr:uid="{B67579A8-7483-4976-A4C8-F5C3A8C4947A}"/>
    <cellStyle name="40% - Cor3 55 4 3" xfId="43228" xr:uid="{1788A535-FCD3-4E1C-BB75-C7DBEB9FBF1C}"/>
    <cellStyle name="40% - Cor3 55 5" xfId="31949" xr:uid="{66D04861-894E-49D9-8F9B-50110B409750}"/>
    <cellStyle name="40% - Cor3 55 5 2" xfId="45816" xr:uid="{778789AB-6AE9-4851-805F-109B87C7C83F}"/>
    <cellStyle name="40% - Cor3 55 6" xfId="21297" xr:uid="{74475796-7051-4E5A-B64E-19C52AE0717E}"/>
    <cellStyle name="40% - Cor3 55 7" xfId="35331" xr:uid="{9857F185-F284-472D-BCF8-BA5D8263A14C}"/>
    <cellStyle name="40% - Cor3 56" xfId="2804" xr:uid="{00000000-0005-0000-0000-0000C5020000}"/>
    <cellStyle name="40% - Cor3 56 2" xfId="4854" xr:uid="{00000000-0005-0000-0000-0000C5020000}"/>
    <cellStyle name="40% - Cor3 56 2 2" xfId="9254" xr:uid="{00000000-0005-0000-0000-0000C5020000}"/>
    <cellStyle name="40% - Cor3 56 2 2 2" xfId="18076" xr:uid="{00000000-0005-0000-0000-0000C5020000}"/>
    <cellStyle name="40% - Cor3 56 2 2 3" xfId="27454" xr:uid="{29B325CC-3ED1-4358-A29F-8C966D628F25}"/>
    <cellStyle name="40% - Cor3 56 2 2 4" xfId="41410" xr:uid="{D600DE65-0A10-4C3D-B4A2-BAF5D3159256}"/>
    <cellStyle name="40% - Cor3 56 2 3" xfId="13723" xr:uid="{00000000-0005-0000-0000-0000C5020000}"/>
    <cellStyle name="40% - Cor3 56 2 3 2" xfId="30536" xr:uid="{7948C4DA-39DA-42EC-8BF4-D9D6BF39D585}"/>
    <cellStyle name="40% - Cor3 56 2 3 3" xfId="44410" xr:uid="{BB42A419-8333-472C-A366-ED4153BF2AEC}"/>
    <cellStyle name="40% - Cor3 56 2 4" xfId="33128" xr:uid="{288D33B3-AA0A-47ED-99C5-C1E761052E46}"/>
    <cellStyle name="40% - Cor3 56 2 4 2" xfId="46995" xr:uid="{C1CA10AD-1D32-467C-B248-FF1CC6B7AD65}"/>
    <cellStyle name="40% - Cor3 56 2 5" xfId="23196" xr:uid="{909322F7-24FA-4344-8090-CBD3B096871A}"/>
    <cellStyle name="40% - Cor3 56 2 6" xfId="37167" xr:uid="{9D67CDE7-CB1A-415C-8A76-71DAFFF37E70}"/>
    <cellStyle name="40% - Cor3 56 3" xfId="7365" xr:uid="{00000000-0005-0000-0000-0000C5020000}"/>
    <cellStyle name="40% - Cor3 56 3 2" xfId="16191" xr:uid="{00000000-0005-0000-0000-0000C5020000}"/>
    <cellStyle name="40% - Cor3 56 3 3" xfId="25617" xr:uid="{E19536D8-A44A-4A54-9C73-77F8EC564264}"/>
    <cellStyle name="40% - Cor3 56 3 4" xfId="39569" xr:uid="{11944BDB-F03C-46B7-BBD3-537E0792A27F}"/>
    <cellStyle name="40% - Cor3 56 4" xfId="11832" xr:uid="{00000000-0005-0000-0000-0000C5020000}"/>
    <cellStyle name="40% - Cor3 56 4 2" xfId="29348" xr:uid="{AC1CFEF3-9E91-4A81-B643-2CAC0FC3FA95}"/>
    <cellStyle name="40% - Cor3 56 4 3" xfId="43229" xr:uid="{F48BB1A4-75F4-43DD-8BDE-8CEC5A1F28E0}"/>
    <cellStyle name="40% - Cor3 56 5" xfId="31950" xr:uid="{484AD5FE-D474-4D89-B016-97BBBD976296}"/>
    <cellStyle name="40% - Cor3 56 5 2" xfId="45817" xr:uid="{1829A00F-8C33-4FB3-AA8F-6567A6328F9B}"/>
    <cellStyle name="40% - Cor3 56 6" xfId="21298" xr:uid="{BB6630DB-CCD2-4D30-8F20-71A1196AE235}"/>
    <cellStyle name="40% - Cor3 56 7" xfId="35332" xr:uid="{A6826597-2E36-47DC-B76F-B5B498F78661}"/>
    <cellStyle name="40% - Cor3 57" xfId="2805" xr:uid="{00000000-0005-0000-0000-0000C6020000}"/>
    <cellStyle name="40% - Cor3 57 2" xfId="4855" xr:uid="{00000000-0005-0000-0000-0000C6020000}"/>
    <cellStyle name="40% - Cor3 57 2 2" xfId="9255" xr:uid="{00000000-0005-0000-0000-0000C6020000}"/>
    <cellStyle name="40% - Cor3 57 2 2 2" xfId="18077" xr:uid="{00000000-0005-0000-0000-0000C6020000}"/>
    <cellStyle name="40% - Cor3 57 2 2 3" xfId="27455" xr:uid="{987B2DFD-3931-469F-B0EB-FDA02F82B0F8}"/>
    <cellStyle name="40% - Cor3 57 2 2 4" xfId="41411" xr:uid="{42D61C4A-A75B-4535-B573-DA44E372BC73}"/>
    <cellStyle name="40% - Cor3 57 2 3" xfId="13724" xr:uid="{00000000-0005-0000-0000-0000C6020000}"/>
    <cellStyle name="40% - Cor3 57 2 3 2" xfId="30537" xr:uid="{6E1AD683-CA76-476F-9D9A-8487B574DDC2}"/>
    <cellStyle name="40% - Cor3 57 2 3 3" xfId="44411" xr:uid="{76E73171-62B2-430F-A340-306298450894}"/>
    <cellStyle name="40% - Cor3 57 2 4" xfId="33129" xr:uid="{C7A867F5-EA0B-4C9E-A49D-6BF8896C1B74}"/>
    <cellStyle name="40% - Cor3 57 2 4 2" xfId="46996" xr:uid="{28E381D3-0F31-470A-B11E-1F3D48966D27}"/>
    <cellStyle name="40% - Cor3 57 2 5" xfId="23197" xr:uid="{45B8A4F1-04E6-4C96-8FDB-5F33710D2E4D}"/>
    <cellStyle name="40% - Cor3 57 2 6" xfId="37168" xr:uid="{814AA7BA-A4C8-461B-96F0-1689C65587F3}"/>
    <cellStyle name="40% - Cor3 57 3" xfId="7366" xr:uid="{00000000-0005-0000-0000-0000C6020000}"/>
    <cellStyle name="40% - Cor3 57 3 2" xfId="16192" xr:uid="{00000000-0005-0000-0000-0000C6020000}"/>
    <cellStyle name="40% - Cor3 57 3 3" xfId="25618" xr:uid="{A9ADB08B-D015-4980-AFAF-EFBB2339D965}"/>
    <cellStyle name="40% - Cor3 57 3 4" xfId="39570" xr:uid="{F5C0DF58-D201-46A8-ADA9-4D2EA9998581}"/>
    <cellStyle name="40% - Cor3 57 4" xfId="11833" xr:uid="{00000000-0005-0000-0000-0000C6020000}"/>
    <cellStyle name="40% - Cor3 57 4 2" xfId="29349" xr:uid="{E50B7D4C-3966-46BC-9F4C-A48AE9F36879}"/>
    <cellStyle name="40% - Cor3 57 4 3" xfId="43230" xr:uid="{8460CEE1-B932-4362-8617-A7F670123C64}"/>
    <cellStyle name="40% - Cor3 57 5" xfId="31951" xr:uid="{CB729CD3-1D83-4B85-B258-C310C72451E9}"/>
    <cellStyle name="40% - Cor3 57 5 2" xfId="45818" xr:uid="{0F9B6B2F-EBB8-4ED8-B182-02A0CE18177A}"/>
    <cellStyle name="40% - Cor3 57 6" xfId="21299" xr:uid="{0C9CB7A6-9FA7-4D0F-BD99-12C4C0F50B8C}"/>
    <cellStyle name="40% - Cor3 57 7" xfId="35333" xr:uid="{A7858956-ED1F-43CD-8CDC-1EC56C1D59FD}"/>
    <cellStyle name="40% - Cor3 58" xfId="2806" xr:uid="{00000000-0005-0000-0000-0000C7020000}"/>
    <cellStyle name="40% - Cor3 58 2" xfId="4856" xr:uid="{00000000-0005-0000-0000-0000C7020000}"/>
    <cellStyle name="40% - Cor3 58 2 2" xfId="9256" xr:uid="{00000000-0005-0000-0000-0000C7020000}"/>
    <cellStyle name="40% - Cor3 58 2 2 2" xfId="18078" xr:uid="{00000000-0005-0000-0000-0000C7020000}"/>
    <cellStyle name="40% - Cor3 58 2 2 3" xfId="27456" xr:uid="{011A021E-F5CF-40DC-9A17-25E80EEAAE22}"/>
    <cellStyle name="40% - Cor3 58 2 2 4" xfId="41412" xr:uid="{BC68C4F0-5D06-4CF4-BA0C-DA63E9CEFE73}"/>
    <cellStyle name="40% - Cor3 58 2 3" xfId="13725" xr:uid="{00000000-0005-0000-0000-0000C7020000}"/>
    <cellStyle name="40% - Cor3 58 2 3 2" xfId="30538" xr:uid="{60402289-C5CB-4CF1-B422-D74BDF157003}"/>
    <cellStyle name="40% - Cor3 58 2 3 3" xfId="44412" xr:uid="{C55051F8-3EE3-4D0D-8123-FD9766837FCA}"/>
    <cellStyle name="40% - Cor3 58 2 4" xfId="33130" xr:uid="{A2E4C768-CE45-4904-817A-C492C1BC97B3}"/>
    <cellStyle name="40% - Cor3 58 2 4 2" xfId="46997" xr:uid="{23CAFBC1-B43F-4DC3-B287-2347F3867F50}"/>
    <cellStyle name="40% - Cor3 58 2 5" xfId="23198" xr:uid="{91469DDA-A778-4520-91AF-EA57808BE01F}"/>
    <cellStyle name="40% - Cor3 58 2 6" xfId="37169" xr:uid="{2C7E27B3-979A-46B5-8A71-E9D18DB4B0F3}"/>
    <cellStyle name="40% - Cor3 58 3" xfId="7367" xr:uid="{00000000-0005-0000-0000-0000C7020000}"/>
    <cellStyle name="40% - Cor3 58 3 2" xfId="16193" xr:uid="{00000000-0005-0000-0000-0000C7020000}"/>
    <cellStyle name="40% - Cor3 58 3 3" xfId="25619" xr:uid="{8FCDB462-D639-4430-97A2-25BA5DFBA817}"/>
    <cellStyle name="40% - Cor3 58 3 4" xfId="39571" xr:uid="{E1C76C3F-873B-426A-A737-6C6601D4CC96}"/>
    <cellStyle name="40% - Cor3 58 4" xfId="11834" xr:uid="{00000000-0005-0000-0000-0000C7020000}"/>
    <cellStyle name="40% - Cor3 58 4 2" xfId="29350" xr:uid="{B657318A-5E22-425D-91D8-DB40E116BCDE}"/>
    <cellStyle name="40% - Cor3 58 4 3" xfId="43231" xr:uid="{955DDDC6-58F5-4255-96EE-12C4F9B40A1D}"/>
    <cellStyle name="40% - Cor3 58 5" xfId="31952" xr:uid="{1B90AD57-07DE-4B64-BD14-E4AD5B3404AF}"/>
    <cellStyle name="40% - Cor3 58 5 2" xfId="45819" xr:uid="{8572D5EA-9C06-45F3-9969-E12D0B3994FF}"/>
    <cellStyle name="40% - Cor3 58 6" xfId="21300" xr:uid="{93A505C0-218B-4C62-9AD4-946EC7471699}"/>
    <cellStyle name="40% - Cor3 58 7" xfId="35334" xr:uid="{D070875C-236A-498F-99B5-43D8F834EF10}"/>
    <cellStyle name="40% - Cor3 59" xfId="2807" xr:uid="{00000000-0005-0000-0000-0000C8020000}"/>
    <cellStyle name="40% - Cor3 59 2" xfId="4857" xr:uid="{00000000-0005-0000-0000-0000C8020000}"/>
    <cellStyle name="40% - Cor3 59 2 2" xfId="9257" xr:uid="{00000000-0005-0000-0000-0000C8020000}"/>
    <cellStyle name="40% - Cor3 59 2 2 2" xfId="18079" xr:uid="{00000000-0005-0000-0000-0000C8020000}"/>
    <cellStyle name="40% - Cor3 59 2 2 3" xfId="27457" xr:uid="{B2EB6307-AF8C-4530-A8B9-0BA1CB12D12A}"/>
    <cellStyle name="40% - Cor3 59 2 2 4" xfId="41413" xr:uid="{29CCC1DC-8FA8-40FC-9B29-E8B700877F58}"/>
    <cellStyle name="40% - Cor3 59 2 3" xfId="13726" xr:uid="{00000000-0005-0000-0000-0000C8020000}"/>
    <cellStyle name="40% - Cor3 59 2 3 2" xfId="30539" xr:uid="{4A355939-EBB9-4B92-8267-A0D2ED0C36F6}"/>
    <cellStyle name="40% - Cor3 59 2 3 3" xfId="44413" xr:uid="{C72A5D33-C5B4-4E32-BAB2-A4F6986894FA}"/>
    <cellStyle name="40% - Cor3 59 2 4" xfId="33131" xr:uid="{60B7BFF5-1C95-4E22-9F20-387F54D29617}"/>
    <cellStyle name="40% - Cor3 59 2 4 2" xfId="46998" xr:uid="{6D4F11AF-379F-45FE-8F18-82C29E5CC006}"/>
    <cellStyle name="40% - Cor3 59 2 5" xfId="23199" xr:uid="{90F8E156-130F-4707-8D5F-93AFC0839153}"/>
    <cellStyle name="40% - Cor3 59 2 6" xfId="37170" xr:uid="{E5E71CF5-7E38-4420-B821-4AA0C86B3E32}"/>
    <cellStyle name="40% - Cor3 59 3" xfId="7368" xr:uid="{00000000-0005-0000-0000-0000C8020000}"/>
    <cellStyle name="40% - Cor3 59 3 2" xfId="16194" xr:uid="{00000000-0005-0000-0000-0000C8020000}"/>
    <cellStyle name="40% - Cor3 59 3 3" xfId="25620" xr:uid="{A14DA9B9-CB3A-4A2B-9E94-F7A675747E8E}"/>
    <cellStyle name="40% - Cor3 59 3 4" xfId="39572" xr:uid="{88C6912D-7FEB-4636-9965-228C44250CA1}"/>
    <cellStyle name="40% - Cor3 59 4" xfId="11835" xr:uid="{00000000-0005-0000-0000-0000C8020000}"/>
    <cellStyle name="40% - Cor3 59 4 2" xfId="29351" xr:uid="{780C9ECB-20B4-444F-B4DE-DAD8799EAF38}"/>
    <cellStyle name="40% - Cor3 59 4 3" xfId="43232" xr:uid="{2FCA08ED-BC00-4D3E-8677-3EA3D7EC138F}"/>
    <cellStyle name="40% - Cor3 59 5" xfId="31953" xr:uid="{A12E7D51-37AC-4637-B7C7-69BAB37742E5}"/>
    <cellStyle name="40% - Cor3 59 5 2" xfId="45820" xr:uid="{A4A280A6-4257-491F-92BE-98A6E3AC462B}"/>
    <cellStyle name="40% - Cor3 59 6" xfId="21301" xr:uid="{43CE553B-963D-4050-97AC-A2A487B6CBE8}"/>
    <cellStyle name="40% - Cor3 59 7" xfId="35335" xr:uid="{74C47949-B74C-4ED1-B8CF-73B2ECB5593F}"/>
    <cellStyle name="40% - Cor3 6" xfId="2808" xr:uid="{00000000-0005-0000-0000-0000C9020000}"/>
    <cellStyle name="40% - Cor3 6 2" xfId="2809" xr:uid="{00000000-0005-0000-0000-0000CA020000}"/>
    <cellStyle name="40% - Cor3 6 2 2" xfId="4859" xr:uid="{00000000-0005-0000-0000-0000CA020000}"/>
    <cellStyle name="40% - Cor3 6 2 2 2" xfId="9259" xr:uid="{00000000-0005-0000-0000-0000CA020000}"/>
    <cellStyle name="40% - Cor3 6 2 2 2 2" xfId="18081" xr:uid="{00000000-0005-0000-0000-0000CA020000}"/>
    <cellStyle name="40% - Cor3 6 2 2 2 3" xfId="27459" xr:uid="{FEA0E40F-C93E-4DDA-9335-4FB0910ADEA3}"/>
    <cellStyle name="40% - Cor3 6 2 2 2 4" xfId="41415" xr:uid="{0B5AF65F-09A5-41CB-A061-6EAD0495D94D}"/>
    <cellStyle name="40% - Cor3 6 2 2 3" xfId="13728" xr:uid="{00000000-0005-0000-0000-0000CA020000}"/>
    <cellStyle name="40% - Cor3 6 2 2 3 2" xfId="30541" xr:uid="{4193F7B2-19BC-42EB-BA73-C6F85D412B93}"/>
    <cellStyle name="40% - Cor3 6 2 2 3 3" xfId="44415" xr:uid="{C3B1D576-AD00-446D-9E2E-E23647D13B2E}"/>
    <cellStyle name="40% - Cor3 6 2 2 4" xfId="33133" xr:uid="{12D5D05B-6F47-4882-A502-149E3D0FFC01}"/>
    <cellStyle name="40% - Cor3 6 2 2 4 2" xfId="47000" xr:uid="{2DB83B57-7836-4D40-AA95-E6C10CE31931}"/>
    <cellStyle name="40% - Cor3 6 2 2 5" xfId="23201" xr:uid="{20E5E9DD-7398-4A35-829C-3E1C2C270E7C}"/>
    <cellStyle name="40% - Cor3 6 2 2 6" xfId="37172" xr:uid="{37B66EF2-195F-4BFC-B6FA-F70E6EA2E6E2}"/>
    <cellStyle name="40% - Cor3 6 2 3" xfId="7370" xr:uid="{00000000-0005-0000-0000-0000CA020000}"/>
    <cellStyle name="40% - Cor3 6 2 3 2" xfId="16196" xr:uid="{00000000-0005-0000-0000-0000CA020000}"/>
    <cellStyle name="40% - Cor3 6 2 3 3" xfId="25622" xr:uid="{4299B71D-1692-4D05-97B0-13687155805D}"/>
    <cellStyle name="40% - Cor3 6 2 3 4" xfId="39574" xr:uid="{6D1FEB4B-633E-469A-922D-2A988DA3D365}"/>
    <cellStyle name="40% - Cor3 6 2 4" xfId="11837" xr:uid="{00000000-0005-0000-0000-0000CA020000}"/>
    <cellStyle name="40% - Cor3 6 2 4 2" xfId="29353" xr:uid="{91966CCA-857A-472E-8DE8-C4D703A70310}"/>
    <cellStyle name="40% - Cor3 6 2 4 3" xfId="43234" xr:uid="{5D2F45C5-C2A2-47DD-8553-B52458A86BD6}"/>
    <cellStyle name="40% - Cor3 6 2 5" xfId="31955" xr:uid="{7BBC80C9-D3A2-47DB-9B60-FEBD1CD50DF4}"/>
    <cellStyle name="40% - Cor3 6 2 5 2" xfId="45822" xr:uid="{C9B3B655-1ADA-4144-A69F-848578F76F95}"/>
    <cellStyle name="40% - Cor3 6 2 6" xfId="21303" xr:uid="{53F43BF6-0BF3-4535-91F0-F9C390E27049}"/>
    <cellStyle name="40% - Cor3 6 2 7" xfId="35337" xr:uid="{DB5B2655-DF86-40DB-A8E4-B9E170F101CE}"/>
    <cellStyle name="40% - Cor3 6 3" xfId="4858" xr:uid="{00000000-0005-0000-0000-0000C9020000}"/>
    <cellStyle name="40% - Cor3 6 3 2" xfId="9258" xr:uid="{00000000-0005-0000-0000-0000C9020000}"/>
    <cellStyle name="40% - Cor3 6 3 2 2" xfId="18080" xr:uid="{00000000-0005-0000-0000-0000C9020000}"/>
    <cellStyle name="40% - Cor3 6 3 2 3" xfId="27458" xr:uid="{B5D83B7B-3105-42D8-9C3D-3428FFDE6023}"/>
    <cellStyle name="40% - Cor3 6 3 2 4" xfId="41414" xr:uid="{649B8D41-AF6B-4B6D-847E-137E8268A822}"/>
    <cellStyle name="40% - Cor3 6 3 3" xfId="13727" xr:uid="{00000000-0005-0000-0000-0000C9020000}"/>
    <cellStyle name="40% - Cor3 6 3 3 2" xfId="30540" xr:uid="{79AA5D57-0547-45AA-BA0B-EA19284F3C39}"/>
    <cellStyle name="40% - Cor3 6 3 3 3" xfId="44414" xr:uid="{ED9E4F04-9D30-4500-A87C-50658191DB7E}"/>
    <cellStyle name="40% - Cor3 6 3 4" xfId="33132" xr:uid="{A43BFC32-4C44-4178-8D40-66C1BBE3ECE6}"/>
    <cellStyle name="40% - Cor3 6 3 4 2" xfId="46999" xr:uid="{B9AC0E1C-D853-446E-82DD-1584DE3A6759}"/>
    <cellStyle name="40% - Cor3 6 3 5" xfId="23200" xr:uid="{92B7E524-8C4B-4274-BF32-AA0031516B1B}"/>
    <cellStyle name="40% - Cor3 6 3 6" xfId="37171" xr:uid="{9A7FB91C-E3E6-4FDF-B6EC-381871F3AAFF}"/>
    <cellStyle name="40% - Cor3 6 4" xfId="7369" xr:uid="{00000000-0005-0000-0000-0000C9020000}"/>
    <cellStyle name="40% - Cor3 6 4 2" xfId="16195" xr:uid="{00000000-0005-0000-0000-0000C9020000}"/>
    <cellStyle name="40% - Cor3 6 4 3" xfId="25621" xr:uid="{4CCB770D-C480-4F70-9A54-F20CC1D939B9}"/>
    <cellStyle name="40% - Cor3 6 4 4" xfId="39573" xr:uid="{0706C13A-6BA6-4A14-92DE-3BF3FB2E6D7B}"/>
    <cellStyle name="40% - Cor3 6 5" xfId="11836" xr:uid="{00000000-0005-0000-0000-0000C9020000}"/>
    <cellStyle name="40% - Cor3 6 5 2" xfId="29352" xr:uid="{303B88C0-EE33-496C-A5FA-BB636D5F2603}"/>
    <cellStyle name="40% - Cor3 6 5 3" xfId="43233" xr:uid="{349DD816-5AF6-4541-B679-7496B3391945}"/>
    <cellStyle name="40% - Cor3 6 6" xfId="31954" xr:uid="{630E0760-FA1C-4C2D-8E09-CD9FA327A06B}"/>
    <cellStyle name="40% - Cor3 6 6 2" xfId="45821" xr:uid="{90EEC9D5-0DCE-4382-9025-DADD2A3CD18B}"/>
    <cellStyle name="40% - Cor3 6 7" xfId="21302" xr:uid="{BE708B30-BC4B-4BA2-B965-407289468D52}"/>
    <cellStyle name="40% - Cor3 6 8" xfId="35336" xr:uid="{39353890-1951-4626-94D7-32E3546D8C0D}"/>
    <cellStyle name="40% - Cor3 60" xfId="2810" xr:uid="{00000000-0005-0000-0000-0000CB020000}"/>
    <cellStyle name="40% - Cor3 60 2" xfId="4860" xr:uid="{00000000-0005-0000-0000-0000CB020000}"/>
    <cellStyle name="40% - Cor3 60 2 2" xfId="9260" xr:uid="{00000000-0005-0000-0000-0000CB020000}"/>
    <cellStyle name="40% - Cor3 60 2 2 2" xfId="18082" xr:uid="{00000000-0005-0000-0000-0000CB020000}"/>
    <cellStyle name="40% - Cor3 60 2 2 3" xfId="27460" xr:uid="{9F3748B3-4049-4A46-8DB5-DBA5CD344F13}"/>
    <cellStyle name="40% - Cor3 60 2 2 4" xfId="41416" xr:uid="{8F7890C2-5BA5-4EB6-99D6-EFEC4F02B6F4}"/>
    <cellStyle name="40% - Cor3 60 2 3" xfId="13729" xr:uid="{00000000-0005-0000-0000-0000CB020000}"/>
    <cellStyle name="40% - Cor3 60 2 3 2" xfId="30542" xr:uid="{93080437-7F52-4CF1-BF3F-31A666C5BEA1}"/>
    <cellStyle name="40% - Cor3 60 2 3 3" xfId="44416" xr:uid="{12A7B7D3-017F-4D81-86F6-C771D6DDE5FA}"/>
    <cellStyle name="40% - Cor3 60 2 4" xfId="33134" xr:uid="{C6BC1154-F87F-4005-B53B-AD70CEBAFD70}"/>
    <cellStyle name="40% - Cor3 60 2 4 2" xfId="47001" xr:uid="{9D58CB5C-70E7-4ED4-8525-512BD698B866}"/>
    <cellStyle name="40% - Cor3 60 2 5" xfId="23202" xr:uid="{52AE3554-EB42-4EF5-8234-823FE7CA175F}"/>
    <cellStyle name="40% - Cor3 60 2 6" xfId="37173" xr:uid="{B2FCEB13-0219-4A68-8684-D73E57DE5F70}"/>
    <cellStyle name="40% - Cor3 60 3" xfId="7371" xr:uid="{00000000-0005-0000-0000-0000CB020000}"/>
    <cellStyle name="40% - Cor3 60 3 2" xfId="16197" xr:uid="{00000000-0005-0000-0000-0000CB020000}"/>
    <cellStyle name="40% - Cor3 60 3 3" xfId="25623" xr:uid="{8583CFE2-C6D2-4940-8BA4-FCAB497D442E}"/>
    <cellStyle name="40% - Cor3 60 3 4" xfId="39575" xr:uid="{4B837403-0297-4FCE-8CCB-6C5D19194F52}"/>
    <cellStyle name="40% - Cor3 60 4" xfId="11838" xr:uid="{00000000-0005-0000-0000-0000CB020000}"/>
    <cellStyle name="40% - Cor3 60 4 2" xfId="29354" xr:uid="{F73A6D4B-1E23-428C-9C60-79A057CAB518}"/>
    <cellStyle name="40% - Cor3 60 4 3" xfId="43235" xr:uid="{CEB32B9C-3DED-4DBF-9AD1-3282543D4696}"/>
    <cellStyle name="40% - Cor3 60 5" xfId="31956" xr:uid="{56415705-BC9A-45DE-8FA8-F05C7EEF9C04}"/>
    <cellStyle name="40% - Cor3 60 5 2" xfId="45823" xr:uid="{166E0BC3-4614-44B8-A5EA-45C039B2EDE4}"/>
    <cellStyle name="40% - Cor3 60 6" xfId="21304" xr:uid="{47D7C071-7DB7-4ADD-87EC-259682F5C151}"/>
    <cellStyle name="40% - Cor3 60 7" xfId="35338" xr:uid="{ACD2F93B-B333-45EB-9389-D1D1E2E73CA4}"/>
    <cellStyle name="40% - Cor3 61" xfId="2811" xr:uid="{00000000-0005-0000-0000-0000CC020000}"/>
    <cellStyle name="40% - Cor3 61 2" xfId="4861" xr:uid="{00000000-0005-0000-0000-0000CC020000}"/>
    <cellStyle name="40% - Cor3 61 2 2" xfId="9261" xr:uid="{00000000-0005-0000-0000-0000CC020000}"/>
    <cellStyle name="40% - Cor3 61 2 2 2" xfId="18083" xr:uid="{00000000-0005-0000-0000-0000CC020000}"/>
    <cellStyle name="40% - Cor3 61 2 2 3" xfId="27461" xr:uid="{4672AD7E-3E15-441E-871E-EE2D867496D5}"/>
    <cellStyle name="40% - Cor3 61 2 2 4" xfId="41417" xr:uid="{FFE4A379-32A2-4427-89D7-43541D814CC3}"/>
    <cellStyle name="40% - Cor3 61 2 3" xfId="13730" xr:uid="{00000000-0005-0000-0000-0000CC020000}"/>
    <cellStyle name="40% - Cor3 61 2 3 2" xfId="30543" xr:uid="{74E79591-5BF3-469C-918B-8AE71243D65D}"/>
    <cellStyle name="40% - Cor3 61 2 3 3" xfId="44417" xr:uid="{27BBC1EA-9032-4130-81E8-83BAAB3B94CA}"/>
    <cellStyle name="40% - Cor3 61 2 4" xfId="33135" xr:uid="{CCB3FE56-3AA3-41DD-8030-994720A1D2F2}"/>
    <cellStyle name="40% - Cor3 61 2 4 2" xfId="47002" xr:uid="{AC23BBBD-F783-427E-8846-8FAA9E5B51A3}"/>
    <cellStyle name="40% - Cor3 61 2 5" xfId="23203" xr:uid="{B16C734D-D862-4013-BD6E-8FBEC1EAF7C4}"/>
    <cellStyle name="40% - Cor3 61 2 6" xfId="37174" xr:uid="{50D74A35-A9E2-4EEE-AC02-41CF9ED7E3E4}"/>
    <cellStyle name="40% - Cor3 61 3" xfId="7372" xr:uid="{00000000-0005-0000-0000-0000CC020000}"/>
    <cellStyle name="40% - Cor3 61 3 2" xfId="16198" xr:uid="{00000000-0005-0000-0000-0000CC020000}"/>
    <cellStyle name="40% - Cor3 61 3 3" xfId="25624" xr:uid="{FDE7BFC0-BFBC-4DCF-A09F-5C0EAAC4BDD2}"/>
    <cellStyle name="40% - Cor3 61 3 4" xfId="39576" xr:uid="{5530D14D-1A77-4A95-A183-968E99B1DA68}"/>
    <cellStyle name="40% - Cor3 61 4" xfId="11839" xr:uid="{00000000-0005-0000-0000-0000CC020000}"/>
    <cellStyle name="40% - Cor3 61 4 2" xfId="29355" xr:uid="{11C3FB49-51A1-4A58-90B6-A5A9E42C2D77}"/>
    <cellStyle name="40% - Cor3 61 4 3" xfId="43236" xr:uid="{48BBC5CB-ADF3-48B0-A6F5-AE6BDFDCD9AA}"/>
    <cellStyle name="40% - Cor3 61 5" xfId="31957" xr:uid="{A473D125-C0BB-4D6C-8754-9A1C24F7DA06}"/>
    <cellStyle name="40% - Cor3 61 5 2" xfId="45824" xr:uid="{42675943-E961-48ED-9DCD-33A0915FC476}"/>
    <cellStyle name="40% - Cor3 61 6" xfId="21305" xr:uid="{8E819646-4120-4544-990F-BDE337B12BE3}"/>
    <cellStyle name="40% - Cor3 61 7" xfId="35339" xr:uid="{0A62D04E-FECB-4371-8BC7-C8EE60BAE81C}"/>
    <cellStyle name="40% - Cor3 62" xfId="2812" xr:uid="{00000000-0005-0000-0000-0000CD020000}"/>
    <cellStyle name="40% - Cor3 62 2" xfId="4862" xr:uid="{00000000-0005-0000-0000-0000CD020000}"/>
    <cellStyle name="40% - Cor3 62 2 2" xfId="9262" xr:uid="{00000000-0005-0000-0000-0000CD020000}"/>
    <cellStyle name="40% - Cor3 62 2 2 2" xfId="18084" xr:uid="{00000000-0005-0000-0000-0000CD020000}"/>
    <cellStyle name="40% - Cor3 62 2 2 3" xfId="27462" xr:uid="{F76EFB9F-8C51-4C8A-8248-78C1B699A06B}"/>
    <cellStyle name="40% - Cor3 62 2 2 4" xfId="41418" xr:uid="{5DA1AC77-EA7E-473D-A5C0-E75ACD1722F9}"/>
    <cellStyle name="40% - Cor3 62 2 3" xfId="13731" xr:uid="{00000000-0005-0000-0000-0000CD020000}"/>
    <cellStyle name="40% - Cor3 62 2 3 2" xfId="30544" xr:uid="{CB6DA0E5-D613-475A-89C7-4257009202C6}"/>
    <cellStyle name="40% - Cor3 62 2 3 3" xfId="44418" xr:uid="{4254E4BA-F4CC-4E50-96FC-694491F9151B}"/>
    <cellStyle name="40% - Cor3 62 2 4" xfId="33136" xr:uid="{4EA51DAE-C355-4C3D-B2E6-52FC2E7B64F0}"/>
    <cellStyle name="40% - Cor3 62 2 4 2" xfId="47003" xr:uid="{EFB955B7-D97F-45E0-A306-C1B3A4C19516}"/>
    <cellStyle name="40% - Cor3 62 2 5" xfId="23204" xr:uid="{9A755C06-7690-4258-B654-B8A527D88813}"/>
    <cellStyle name="40% - Cor3 62 2 6" xfId="37175" xr:uid="{0380DF3C-B659-4893-94AB-E8FED450E789}"/>
    <cellStyle name="40% - Cor3 62 3" xfId="7373" xr:uid="{00000000-0005-0000-0000-0000CD020000}"/>
    <cellStyle name="40% - Cor3 62 3 2" xfId="16199" xr:uid="{00000000-0005-0000-0000-0000CD020000}"/>
    <cellStyle name="40% - Cor3 62 3 3" xfId="25625" xr:uid="{27ECB020-C0C1-44FE-B4B0-EBAC359B56BD}"/>
    <cellStyle name="40% - Cor3 62 3 4" xfId="39577" xr:uid="{4D0710B3-78CC-423E-AB3E-661EE1225F43}"/>
    <cellStyle name="40% - Cor3 62 4" xfId="11840" xr:uid="{00000000-0005-0000-0000-0000CD020000}"/>
    <cellStyle name="40% - Cor3 62 4 2" xfId="29356" xr:uid="{FBF18D94-8C87-43B3-BB57-2BCC35F0DFA3}"/>
    <cellStyle name="40% - Cor3 62 4 3" xfId="43237" xr:uid="{80F349B4-A405-4B7A-9716-8A59133757DB}"/>
    <cellStyle name="40% - Cor3 62 5" xfId="31958" xr:uid="{80DBBDE7-7A43-4E04-86AC-98BEC58A4C3F}"/>
    <cellStyle name="40% - Cor3 62 5 2" xfId="45825" xr:uid="{C174A497-6FED-40BE-840B-612DEE8CF729}"/>
    <cellStyle name="40% - Cor3 62 6" xfId="21306" xr:uid="{70C720B2-6CDD-4F3B-A9E6-4AFDDCEA8433}"/>
    <cellStyle name="40% - Cor3 62 7" xfId="35340" xr:uid="{51B3E50D-7BE7-40F1-9F14-DCE324DD6661}"/>
    <cellStyle name="40% - Cor3 63" xfId="2813" xr:uid="{00000000-0005-0000-0000-0000CE020000}"/>
    <cellStyle name="40% - Cor3 63 2" xfId="4863" xr:uid="{00000000-0005-0000-0000-0000CE020000}"/>
    <cellStyle name="40% - Cor3 63 2 2" xfId="9263" xr:uid="{00000000-0005-0000-0000-0000CE020000}"/>
    <cellStyle name="40% - Cor3 63 2 2 2" xfId="18085" xr:uid="{00000000-0005-0000-0000-0000CE020000}"/>
    <cellStyle name="40% - Cor3 63 2 2 3" xfId="27463" xr:uid="{C220193F-C2A6-407D-92C4-15852908E8C7}"/>
    <cellStyle name="40% - Cor3 63 2 2 4" xfId="41419" xr:uid="{A1AF5073-A90A-407D-A416-A44560675966}"/>
    <cellStyle name="40% - Cor3 63 2 3" xfId="13732" xr:uid="{00000000-0005-0000-0000-0000CE020000}"/>
    <cellStyle name="40% - Cor3 63 2 3 2" xfId="30545" xr:uid="{A2FE191B-6B45-4CDF-BC1B-5FA91DA8836D}"/>
    <cellStyle name="40% - Cor3 63 2 3 3" xfId="44419" xr:uid="{B1A8B638-5AD1-449F-BAC4-87939BA67878}"/>
    <cellStyle name="40% - Cor3 63 2 4" xfId="33137" xr:uid="{9E98F820-D084-4C08-9D23-CE71A14F48D4}"/>
    <cellStyle name="40% - Cor3 63 2 4 2" xfId="47004" xr:uid="{C2B68837-A931-4963-BBAC-5C076595A692}"/>
    <cellStyle name="40% - Cor3 63 2 5" xfId="23205" xr:uid="{F82654C0-EDBF-4EEB-978F-69F2E22BDC17}"/>
    <cellStyle name="40% - Cor3 63 2 6" xfId="37176" xr:uid="{701A1187-0626-49DF-AFF9-C15A3BE16E27}"/>
    <cellStyle name="40% - Cor3 63 3" xfId="7374" xr:uid="{00000000-0005-0000-0000-0000CE020000}"/>
    <cellStyle name="40% - Cor3 63 3 2" xfId="16200" xr:uid="{00000000-0005-0000-0000-0000CE020000}"/>
    <cellStyle name="40% - Cor3 63 3 3" xfId="25626" xr:uid="{005317C3-1BE9-4A13-B8E4-A295788EED4E}"/>
    <cellStyle name="40% - Cor3 63 3 4" xfId="39578" xr:uid="{9434F202-8AE2-448C-B318-77257EA4BAC9}"/>
    <cellStyle name="40% - Cor3 63 4" xfId="11841" xr:uid="{00000000-0005-0000-0000-0000CE020000}"/>
    <cellStyle name="40% - Cor3 63 4 2" xfId="29357" xr:uid="{EE345E5D-C2E0-434E-B730-CA355DB246FF}"/>
    <cellStyle name="40% - Cor3 63 4 3" xfId="43238" xr:uid="{312835B4-A1DC-48A4-921A-8AD662891CF2}"/>
    <cellStyle name="40% - Cor3 63 5" xfId="31959" xr:uid="{7F00F64E-195C-4E22-8094-BB4E408EF8CF}"/>
    <cellStyle name="40% - Cor3 63 5 2" xfId="45826" xr:uid="{0001D054-956E-46B7-AF34-70C17BD726C2}"/>
    <cellStyle name="40% - Cor3 63 6" xfId="21307" xr:uid="{CEB7E55D-82A1-43B6-A9B4-F1CE83D30BB3}"/>
    <cellStyle name="40% - Cor3 63 7" xfId="35341" xr:uid="{DC2A3CA0-E956-4E83-B795-5FD15E679491}"/>
    <cellStyle name="40% - Cor3 64" xfId="2814" xr:uid="{00000000-0005-0000-0000-0000CF020000}"/>
    <cellStyle name="40% - Cor3 64 2" xfId="4864" xr:uid="{00000000-0005-0000-0000-0000CF020000}"/>
    <cellStyle name="40% - Cor3 64 2 2" xfId="9264" xr:uid="{00000000-0005-0000-0000-0000CF020000}"/>
    <cellStyle name="40% - Cor3 64 2 2 2" xfId="18086" xr:uid="{00000000-0005-0000-0000-0000CF020000}"/>
    <cellStyle name="40% - Cor3 64 2 2 3" xfId="27464" xr:uid="{413A8243-6BDB-402E-B6FB-DCBE95B774C7}"/>
    <cellStyle name="40% - Cor3 64 2 2 4" xfId="41420" xr:uid="{D9009506-844E-4495-9C51-8AED7FA3956E}"/>
    <cellStyle name="40% - Cor3 64 2 3" xfId="13733" xr:uid="{00000000-0005-0000-0000-0000CF020000}"/>
    <cellStyle name="40% - Cor3 64 2 3 2" xfId="30546" xr:uid="{C01EFB9C-AC94-4E01-84F5-6109797A1A94}"/>
    <cellStyle name="40% - Cor3 64 2 3 3" xfId="44420" xr:uid="{F11E319A-41E7-4C80-A891-692BC6780511}"/>
    <cellStyle name="40% - Cor3 64 2 4" xfId="33138" xr:uid="{73B50C7E-5CB4-404C-B46A-77AFB9E87D4C}"/>
    <cellStyle name="40% - Cor3 64 2 4 2" xfId="47005" xr:uid="{A976007F-983A-4C37-BF7C-5DF6E1AF46EC}"/>
    <cellStyle name="40% - Cor3 64 2 5" xfId="23206" xr:uid="{F3159A32-EE83-4A67-8A9C-14D5F379E438}"/>
    <cellStyle name="40% - Cor3 64 2 6" xfId="37177" xr:uid="{01ABB336-32BF-4C8A-948F-866ACB698AFA}"/>
    <cellStyle name="40% - Cor3 64 3" xfId="7375" xr:uid="{00000000-0005-0000-0000-0000CF020000}"/>
    <cellStyle name="40% - Cor3 64 3 2" xfId="16201" xr:uid="{00000000-0005-0000-0000-0000CF020000}"/>
    <cellStyle name="40% - Cor3 64 3 3" xfId="25627" xr:uid="{C8672C2C-93E2-46E4-AEFD-04110091F31E}"/>
    <cellStyle name="40% - Cor3 64 3 4" xfId="39579" xr:uid="{C38CE339-7348-4A51-999D-4FBCEE2C6339}"/>
    <cellStyle name="40% - Cor3 64 4" xfId="11842" xr:uid="{00000000-0005-0000-0000-0000CF020000}"/>
    <cellStyle name="40% - Cor3 64 4 2" xfId="29358" xr:uid="{3319A0D8-EB1D-4A32-9157-EA31F0CE46B8}"/>
    <cellStyle name="40% - Cor3 64 4 3" xfId="43239" xr:uid="{2665A2AA-2F8D-46E6-A12E-EA7E3BF9811B}"/>
    <cellStyle name="40% - Cor3 64 5" xfId="31960" xr:uid="{5184F01F-1DE6-47C6-9C3C-45F06408E496}"/>
    <cellStyle name="40% - Cor3 64 5 2" xfId="45827" xr:uid="{31ADD72C-0607-41AF-9B79-652D1B2316DC}"/>
    <cellStyle name="40% - Cor3 64 6" xfId="21308" xr:uid="{638A5DF8-E52E-4B63-BB0E-8DA9B4F4D57B}"/>
    <cellStyle name="40% - Cor3 64 7" xfId="35342" xr:uid="{F70D4C2D-E525-4255-9933-5DC89AD84091}"/>
    <cellStyle name="40% - Cor3 65" xfId="2815" xr:uid="{00000000-0005-0000-0000-0000D0020000}"/>
    <cellStyle name="40% - Cor3 65 2" xfId="4865" xr:uid="{00000000-0005-0000-0000-0000D0020000}"/>
    <cellStyle name="40% - Cor3 65 2 2" xfId="9265" xr:uid="{00000000-0005-0000-0000-0000D0020000}"/>
    <cellStyle name="40% - Cor3 65 2 2 2" xfId="18087" xr:uid="{00000000-0005-0000-0000-0000D0020000}"/>
    <cellStyle name="40% - Cor3 65 2 2 3" xfId="27465" xr:uid="{F0A95AF4-63F8-4898-B5CB-0BC2B4F2214C}"/>
    <cellStyle name="40% - Cor3 65 2 2 4" xfId="41421" xr:uid="{A75C5D21-00F1-4E25-9C56-A78CDCC873D7}"/>
    <cellStyle name="40% - Cor3 65 2 3" xfId="13734" xr:uid="{00000000-0005-0000-0000-0000D0020000}"/>
    <cellStyle name="40% - Cor3 65 2 3 2" xfId="30547" xr:uid="{AA048147-29C7-4D69-8303-E6C0F9DC2673}"/>
    <cellStyle name="40% - Cor3 65 2 3 3" xfId="44421" xr:uid="{8ACDC99B-88E6-4D91-9FF9-B6591E37294F}"/>
    <cellStyle name="40% - Cor3 65 2 4" xfId="33139" xr:uid="{613BCCF2-4B5F-4901-8ACE-FCE57769F2A9}"/>
    <cellStyle name="40% - Cor3 65 2 4 2" xfId="47006" xr:uid="{5B9D2FE4-3BCD-4E88-AF26-49D69E3B4966}"/>
    <cellStyle name="40% - Cor3 65 2 5" xfId="23207" xr:uid="{3E7B04BD-ECA5-4B16-A58A-14DA1A7E1A22}"/>
    <cellStyle name="40% - Cor3 65 2 6" xfId="37178" xr:uid="{B3276840-76DB-4AA9-8E65-BA6B69791E7A}"/>
    <cellStyle name="40% - Cor3 65 3" xfId="7376" xr:uid="{00000000-0005-0000-0000-0000D0020000}"/>
    <cellStyle name="40% - Cor3 65 3 2" xfId="16202" xr:uid="{00000000-0005-0000-0000-0000D0020000}"/>
    <cellStyle name="40% - Cor3 65 3 3" xfId="25628" xr:uid="{42D60D93-C0C7-4F94-A435-31D523CF5D0E}"/>
    <cellStyle name="40% - Cor3 65 3 4" xfId="39580" xr:uid="{BC2FA545-7C50-49DE-97C6-34CBF5577D45}"/>
    <cellStyle name="40% - Cor3 65 4" xfId="11843" xr:uid="{00000000-0005-0000-0000-0000D0020000}"/>
    <cellStyle name="40% - Cor3 65 4 2" xfId="29359" xr:uid="{B23BB1F6-E0F1-48F9-AF15-1238499E1EAF}"/>
    <cellStyle name="40% - Cor3 65 4 3" xfId="43240" xr:uid="{ABA56B21-DC55-4095-922F-731ACE888D75}"/>
    <cellStyle name="40% - Cor3 65 5" xfId="31961" xr:uid="{320CA855-DA5A-49F5-955F-4E2F2D27C7CD}"/>
    <cellStyle name="40% - Cor3 65 5 2" xfId="45828" xr:uid="{C4DB6995-BD73-42AD-A76D-C55DE46DA31D}"/>
    <cellStyle name="40% - Cor3 65 6" xfId="21309" xr:uid="{0AB57C50-D743-4CF6-9D13-E439E480DF3B}"/>
    <cellStyle name="40% - Cor3 65 7" xfId="35343" xr:uid="{32DBB9ED-509B-4CC4-AEE4-C08D7049CF31}"/>
    <cellStyle name="40% - Cor3 66" xfId="2816" xr:uid="{00000000-0005-0000-0000-0000D1020000}"/>
    <cellStyle name="40% - Cor3 66 2" xfId="4866" xr:uid="{00000000-0005-0000-0000-0000D1020000}"/>
    <cellStyle name="40% - Cor3 66 2 2" xfId="9266" xr:uid="{00000000-0005-0000-0000-0000D1020000}"/>
    <cellStyle name="40% - Cor3 66 2 2 2" xfId="18088" xr:uid="{00000000-0005-0000-0000-0000D1020000}"/>
    <cellStyle name="40% - Cor3 66 2 2 3" xfId="27466" xr:uid="{570F3136-586C-4465-9533-B1408086DE69}"/>
    <cellStyle name="40% - Cor3 66 2 2 4" xfId="41422" xr:uid="{220ABEDD-BB63-48A7-BC0F-0B7BC72F3EB1}"/>
    <cellStyle name="40% - Cor3 66 2 3" xfId="13735" xr:uid="{00000000-0005-0000-0000-0000D1020000}"/>
    <cellStyle name="40% - Cor3 66 2 3 2" xfId="30548" xr:uid="{15FA03E2-D8CB-4D1E-9525-98BA82A7AAFB}"/>
    <cellStyle name="40% - Cor3 66 2 3 3" xfId="44422" xr:uid="{40C70160-EDAF-40F8-BDB3-88554573B066}"/>
    <cellStyle name="40% - Cor3 66 2 4" xfId="33140" xr:uid="{93506CA9-0696-45A7-A226-EAE3E2D3F8CC}"/>
    <cellStyle name="40% - Cor3 66 2 4 2" xfId="47007" xr:uid="{70DFEB5C-0C34-4A0C-B737-5135F863A19A}"/>
    <cellStyle name="40% - Cor3 66 2 5" xfId="23208" xr:uid="{CB6FC307-605C-4E73-959B-B698E24A3219}"/>
    <cellStyle name="40% - Cor3 66 2 6" xfId="37179" xr:uid="{30D3682C-4D34-42EF-AD3A-1296D7ECD05E}"/>
    <cellStyle name="40% - Cor3 66 3" xfId="7377" xr:uid="{00000000-0005-0000-0000-0000D1020000}"/>
    <cellStyle name="40% - Cor3 66 3 2" xfId="16203" xr:uid="{00000000-0005-0000-0000-0000D1020000}"/>
    <cellStyle name="40% - Cor3 66 3 3" xfId="25629" xr:uid="{995E23B5-4AD2-44BC-8379-6929B72ADE8B}"/>
    <cellStyle name="40% - Cor3 66 3 4" xfId="39581" xr:uid="{095207C2-58EE-4F96-9578-FAFCE7591818}"/>
    <cellStyle name="40% - Cor3 66 4" xfId="11844" xr:uid="{00000000-0005-0000-0000-0000D1020000}"/>
    <cellStyle name="40% - Cor3 66 4 2" xfId="29360" xr:uid="{32ECEBD0-C0DC-4CEB-B52B-CC6A09A9651B}"/>
    <cellStyle name="40% - Cor3 66 4 3" xfId="43241" xr:uid="{88E948AD-3A16-41C9-9D8B-E6EBCB6EF79D}"/>
    <cellStyle name="40% - Cor3 66 5" xfId="31962" xr:uid="{A0F63FBC-9B42-4EB7-8718-4B5F415B1543}"/>
    <cellStyle name="40% - Cor3 66 5 2" xfId="45829" xr:uid="{5F006DF5-6204-4C12-9715-DC9C7AF05ED9}"/>
    <cellStyle name="40% - Cor3 66 6" xfId="21310" xr:uid="{421C7D83-A58C-49DD-A557-A8E6C4836AF1}"/>
    <cellStyle name="40% - Cor3 66 7" xfId="35344" xr:uid="{4A9BC0C6-4794-4F6E-B813-B238B1477A00}"/>
    <cellStyle name="40% - Cor3 67" xfId="2817" xr:uid="{00000000-0005-0000-0000-0000D2020000}"/>
    <cellStyle name="40% - Cor3 67 2" xfId="4867" xr:uid="{00000000-0005-0000-0000-0000D2020000}"/>
    <cellStyle name="40% - Cor3 67 2 2" xfId="9267" xr:uid="{00000000-0005-0000-0000-0000D2020000}"/>
    <cellStyle name="40% - Cor3 67 2 2 2" xfId="18089" xr:uid="{00000000-0005-0000-0000-0000D2020000}"/>
    <cellStyle name="40% - Cor3 67 2 2 3" xfId="27467" xr:uid="{A6EDA39F-AA6E-492F-B387-CA112BB0B6AA}"/>
    <cellStyle name="40% - Cor3 67 2 2 4" xfId="41423" xr:uid="{446AC345-9DDD-4291-BDED-E94F3F44FB94}"/>
    <cellStyle name="40% - Cor3 67 2 3" xfId="13736" xr:uid="{00000000-0005-0000-0000-0000D2020000}"/>
    <cellStyle name="40% - Cor3 67 2 3 2" xfId="30549" xr:uid="{940F0062-4BDB-42B6-B158-26BACD8ACE34}"/>
    <cellStyle name="40% - Cor3 67 2 3 3" xfId="44423" xr:uid="{B06CE518-57F4-4989-96E9-4CF1C411F49E}"/>
    <cellStyle name="40% - Cor3 67 2 4" xfId="33141" xr:uid="{4C668CCE-EB66-40D0-862C-8F2196FBA706}"/>
    <cellStyle name="40% - Cor3 67 2 4 2" xfId="47008" xr:uid="{62032650-53A5-4DC8-A947-D3052CCC7AEE}"/>
    <cellStyle name="40% - Cor3 67 2 5" xfId="23209" xr:uid="{3B1512CD-598A-4D66-ABDE-541F0239E774}"/>
    <cellStyle name="40% - Cor3 67 2 6" xfId="37180" xr:uid="{71478CB7-E056-4E9A-8A9A-9F85425E2F57}"/>
    <cellStyle name="40% - Cor3 67 3" xfId="7378" xr:uid="{00000000-0005-0000-0000-0000D2020000}"/>
    <cellStyle name="40% - Cor3 67 3 2" xfId="16204" xr:uid="{00000000-0005-0000-0000-0000D2020000}"/>
    <cellStyle name="40% - Cor3 67 3 3" xfId="25630" xr:uid="{41E4E28B-813D-4511-9ADD-3A77DA134CE6}"/>
    <cellStyle name="40% - Cor3 67 3 4" xfId="39582" xr:uid="{CB951AE2-F079-4230-8E5C-C8261E7FA2EF}"/>
    <cellStyle name="40% - Cor3 67 4" xfId="11845" xr:uid="{00000000-0005-0000-0000-0000D2020000}"/>
    <cellStyle name="40% - Cor3 67 4 2" xfId="29361" xr:uid="{41919F50-9866-4D2A-A300-3EF8445967EF}"/>
    <cellStyle name="40% - Cor3 67 4 3" xfId="43242" xr:uid="{C22327EE-6B2F-4613-91D4-FBA78BCE0EEC}"/>
    <cellStyle name="40% - Cor3 67 5" xfId="31963" xr:uid="{F7D302B2-904E-4389-9450-C1617A75F18F}"/>
    <cellStyle name="40% - Cor3 67 5 2" xfId="45830" xr:uid="{25007A03-FDD0-4316-A040-40FF1C4C3353}"/>
    <cellStyle name="40% - Cor3 67 6" xfId="21311" xr:uid="{63803291-9A39-40C4-977F-25759F8F1001}"/>
    <cellStyle name="40% - Cor3 67 7" xfId="35345" xr:uid="{0A81FBB6-84C8-4519-AB5F-6D76A587F5F5}"/>
    <cellStyle name="40% - Cor3 68" xfId="2818" xr:uid="{00000000-0005-0000-0000-0000D3020000}"/>
    <cellStyle name="40% - Cor3 68 2" xfId="4868" xr:uid="{00000000-0005-0000-0000-0000D3020000}"/>
    <cellStyle name="40% - Cor3 68 2 2" xfId="9268" xr:uid="{00000000-0005-0000-0000-0000D3020000}"/>
    <cellStyle name="40% - Cor3 68 2 2 2" xfId="18090" xr:uid="{00000000-0005-0000-0000-0000D3020000}"/>
    <cellStyle name="40% - Cor3 68 2 2 3" xfId="27468" xr:uid="{4C55A780-141E-489A-86B5-DA48A57CDEFD}"/>
    <cellStyle name="40% - Cor3 68 2 2 4" xfId="41424" xr:uid="{6EA5820C-7ADD-4530-BD44-9635574D134C}"/>
    <cellStyle name="40% - Cor3 68 2 3" xfId="13737" xr:uid="{00000000-0005-0000-0000-0000D3020000}"/>
    <cellStyle name="40% - Cor3 68 2 3 2" xfId="30550" xr:uid="{269F7E4A-7683-4A15-BEB6-0812D268F773}"/>
    <cellStyle name="40% - Cor3 68 2 3 3" xfId="44424" xr:uid="{93428F08-27A8-439D-B328-98FB5ADB2AA2}"/>
    <cellStyle name="40% - Cor3 68 2 4" xfId="33142" xr:uid="{CF55E509-BF22-4308-A9E0-36D1FB10A099}"/>
    <cellStyle name="40% - Cor3 68 2 4 2" xfId="47009" xr:uid="{70596323-6FE0-48B6-B214-3A7BD10E5D0B}"/>
    <cellStyle name="40% - Cor3 68 2 5" xfId="23210" xr:uid="{B0E03191-8DD5-46D2-B317-2A58F9E5853B}"/>
    <cellStyle name="40% - Cor3 68 2 6" xfId="37181" xr:uid="{5F204995-14FE-4ACC-B497-6267962EC9D2}"/>
    <cellStyle name="40% - Cor3 68 3" xfId="7379" xr:uid="{00000000-0005-0000-0000-0000D3020000}"/>
    <cellStyle name="40% - Cor3 68 3 2" xfId="16205" xr:uid="{00000000-0005-0000-0000-0000D3020000}"/>
    <cellStyle name="40% - Cor3 68 3 3" xfId="25631" xr:uid="{95A0A10F-15A6-409E-A700-A961B259A32C}"/>
    <cellStyle name="40% - Cor3 68 3 4" xfId="39583" xr:uid="{1AAFB379-5E11-45FD-B742-AF32BAF4F7F3}"/>
    <cellStyle name="40% - Cor3 68 4" xfId="11846" xr:uid="{00000000-0005-0000-0000-0000D3020000}"/>
    <cellStyle name="40% - Cor3 68 4 2" xfId="29362" xr:uid="{D66A8552-3042-4382-B4FB-1EA94ADEB13C}"/>
    <cellStyle name="40% - Cor3 68 4 3" xfId="43243" xr:uid="{996813C9-46FA-4049-9E36-5D01A56D406B}"/>
    <cellStyle name="40% - Cor3 68 5" xfId="31964" xr:uid="{1C4E5AD4-0891-4719-822D-54226A11BAD1}"/>
    <cellStyle name="40% - Cor3 68 5 2" xfId="45831" xr:uid="{14053098-E2B5-4672-99A3-C0D6EDEAB538}"/>
    <cellStyle name="40% - Cor3 68 6" xfId="21312" xr:uid="{F7159545-8ABF-45EE-A540-6DEBEFF3ACD2}"/>
    <cellStyle name="40% - Cor3 68 7" xfId="35346" xr:uid="{756889BA-15E8-4240-B191-05567B3E9FBE}"/>
    <cellStyle name="40% - Cor3 69" xfId="2819" xr:uid="{00000000-0005-0000-0000-0000D4020000}"/>
    <cellStyle name="40% - Cor3 69 2" xfId="4869" xr:uid="{00000000-0005-0000-0000-0000D4020000}"/>
    <cellStyle name="40% - Cor3 69 2 2" xfId="9269" xr:uid="{00000000-0005-0000-0000-0000D4020000}"/>
    <cellStyle name="40% - Cor3 69 2 2 2" xfId="18091" xr:uid="{00000000-0005-0000-0000-0000D4020000}"/>
    <cellStyle name="40% - Cor3 69 2 2 3" xfId="27469" xr:uid="{41E6CA1B-D1C9-456E-831A-541A9A51C12B}"/>
    <cellStyle name="40% - Cor3 69 2 2 4" xfId="41425" xr:uid="{A7328B7D-8C4D-47F4-B3E9-62D2001B7D63}"/>
    <cellStyle name="40% - Cor3 69 2 3" xfId="13738" xr:uid="{00000000-0005-0000-0000-0000D4020000}"/>
    <cellStyle name="40% - Cor3 69 2 3 2" xfId="30551" xr:uid="{E5B7F43C-FE64-47B9-B089-904BA4033CAD}"/>
    <cellStyle name="40% - Cor3 69 2 3 3" xfId="44425" xr:uid="{027A025F-8900-4CA7-96BD-0151CC5AD7AD}"/>
    <cellStyle name="40% - Cor3 69 2 4" xfId="33143" xr:uid="{7E15B6BD-9707-4A56-A8B5-4AF6B1469596}"/>
    <cellStyle name="40% - Cor3 69 2 4 2" xfId="47010" xr:uid="{EA11C223-E0E2-4FBB-AA00-7988492648ED}"/>
    <cellStyle name="40% - Cor3 69 2 5" xfId="23211" xr:uid="{27C9CA68-4AA0-4F22-997F-687B9FEB8584}"/>
    <cellStyle name="40% - Cor3 69 2 6" xfId="37182" xr:uid="{D92359F7-F930-4B84-BA1B-1CE892371959}"/>
    <cellStyle name="40% - Cor3 69 3" xfId="7380" xr:uid="{00000000-0005-0000-0000-0000D4020000}"/>
    <cellStyle name="40% - Cor3 69 3 2" xfId="16206" xr:uid="{00000000-0005-0000-0000-0000D4020000}"/>
    <cellStyle name="40% - Cor3 69 3 3" xfId="25632" xr:uid="{AEA91685-0F43-4AF7-B2C6-CE248A392090}"/>
    <cellStyle name="40% - Cor3 69 3 4" xfId="39584" xr:uid="{C5BF41B4-0460-43EF-96B2-D78263242D98}"/>
    <cellStyle name="40% - Cor3 69 4" xfId="11847" xr:uid="{00000000-0005-0000-0000-0000D4020000}"/>
    <cellStyle name="40% - Cor3 69 4 2" xfId="29363" xr:uid="{F58334F3-5F88-416F-A159-6BB7E65CF655}"/>
    <cellStyle name="40% - Cor3 69 4 3" xfId="43244" xr:uid="{FB3C9C0D-72A5-4AC8-8A9E-EB36FBE16559}"/>
    <cellStyle name="40% - Cor3 69 5" xfId="31965" xr:uid="{436F74AB-A666-4F09-8C75-7B4116AF53DA}"/>
    <cellStyle name="40% - Cor3 69 5 2" xfId="45832" xr:uid="{DE1C1BF8-D9D0-4072-8204-BDA3545FD31D}"/>
    <cellStyle name="40% - Cor3 69 6" xfId="21313" xr:uid="{D513031C-F917-4ED4-82B6-BD8E612BEC73}"/>
    <cellStyle name="40% - Cor3 69 7" xfId="35347" xr:uid="{7D86B414-8232-452A-8B4B-392C9BFAB481}"/>
    <cellStyle name="40% - Cor3 7" xfId="2820" xr:uid="{00000000-0005-0000-0000-0000D5020000}"/>
    <cellStyle name="40% - Cor3 7 2" xfId="2821" xr:uid="{00000000-0005-0000-0000-0000D6020000}"/>
    <cellStyle name="40% - Cor3 7 2 2" xfId="4871" xr:uid="{00000000-0005-0000-0000-0000D6020000}"/>
    <cellStyle name="40% - Cor3 7 2 2 2" xfId="9271" xr:uid="{00000000-0005-0000-0000-0000D6020000}"/>
    <cellStyle name="40% - Cor3 7 2 2 2 2" xfId="18093" xr:uid="{00000000-0005-0000-0000-0000D6020000}"/>
    <cellStyle name="40% - Cor3 7 2 2 2 3" xfId="27471" xr:uid="{2A6F9489-59CA-4E8A-9627-2E06333A8BB2}"/>
    <cellStyle name="40% - Cor3 7 2 2 2 4" xfId="41427" xr:uid="{8973EE41-61AD-4982-91BE-BFC517FDE149}"/>
    <cellStyle name="40% - Cor3 7 2 2 3" xfId="13740" xr:uid="{00000000-0005-0000-0000-0000D6020000}"/>
    <cellStyle name="40% - Cor3 7 2 2 3 2" xfId="30553" xr:uid="{A9FE26B3-78DB-4647-BE62-5EC7A9C28FAC}"/>
    <cellStyle name="40% - Cor3 7 2 2 3 3" xfId="44427" xr:uid="{E0AD91EF-1DC6-4651-A591-3B3F741FBAD0}"/>
    <cellStyle name="40% - Cor3 7 2 2 4" xfId="33145" xr:uid="{80AFF4E7-E8D3-4185-9337-F6A950C2BB6C}"/>
    <cellStyle name="40% - Cor3 7 2 2 4 2" xfId="47012" xr:uid="{33A72729-5DA6-4520-B921-3FC0EFB3B63C}"/>
    <cellStyle name="40% - Cor3 7 2 2 5" xfId="23213" xr:uid="{51E4474D-FF7F-4DB8-B494-F03426BEEA8D}"/>
    <cellStyle name="40% - Cor3 7 2 2 6" xfId="37184" xr:uid="{9467C684-0B4D-41D7-AFA0-E7817DFBC891}"/>
    <cellStyle name="40% - Cor3 7 2 3" xfId="7382" xr:uid="{00000000-0005-0000-0000-0000D6020000}"/>
    <cellStyle name="40% - Cor3 7 2 3 2" xfId="16208" xr:uid="{00000000-0005-0000-0000-0000D6020000}"/>
    <cellStyle name="40% - Cor3 7 2 3 3" xfId="25634" xr:uid="{19706B69-5C1C-4C17-BBB8-5511D5DD8B7D}"/>
    <cellStyle name="40% - Cor3 7 2 3 4" xfId="39586" xr:uid="{A2AECD4D-4B2B-4CF9-98E3-5F0CBA55F49A}"/>
    <cellStyle name="40% - Cor3 7 2 4" xfId="11849" xr:uid="{00000000-0005-0000-0000-0000D6020000}"/>
    <cellStyle name="40% - Cor3 7 2 4 2" xfId="29365" xr:uid="{414645BE-D9D2-4731-9AAB-125362051DEE}"/>
    <cellStyle name="40% - Cor3 7 2 4 3" xfId="43246" xr:uid="{27E22211-4A57-4F4F-A06D-8BAF500F3988}"/>
    <cellStyle name="40% - Cor3 7 2 5" xfId="31967" xr:uid="{1E00CBA3-8467-443A-9529-8A7BDC59FFA7}"/>
    <cellStyle name="40% - Cor3 7 2 5 2" xfId="45834" xr:uid="{E21F9242-A2F9-49DE-A8B7-B62A428C00B9}"/>
    <cellStyle name="40% - Cor3 7 2 6" xfId="21315" xr:uid="{8E4C13EA-5ECA-4238-B5D8-152DADAD538B}"/>
    <cellStyle name="40% - Cor3 7 2 7" xfId="35349" xr:uid="{D16005BC-6076-48D3-9347-CCEF1CA73B52}"/>
    <cellStyle name="40% - Cor3 7 3" xfId="4870" xr:uid="{00000000-0005-0000-0000-0000D5020000}"/>
    <cellStyle name="40% - Cor3 7 3 2" xfId="9270" xr:uid="{00000000-0005-0000-0000-0000D5020000}"/>
    <cellStyle name="40% - Cor3 7 3 2 2" xfId="18092" xr:uid="{00000000-0005-0000-0000-0000D5020000}"/>
    <cellStyle name="40% - Cor3 7 3 2 3" xfId="27470" xr:uid="{4DEF8FB7-18A4-4BEB-BE52-273CFAC8E91C}"/>
    <cellStyle name="40% - Cor3 7 3 2 4" xfId="41426" xr:uid="{007FE5BD-F22D-4211-B031-CCABC420B14D}"/>
    <cellStyle name="40% - Cor3 7 3 3" xfId="13739" xr:uid="{00000000-0005-0000-0000-0000D5020000}"/>
    <cellStyle name="40% - Cor3 7 3 3 2" xfId="30552" xr:uid="{57A9599F-6A92-4B42-B869-8C4EBA72E37A}"/>
    <cellStyle name="40% - Cor3 7 3 3 3" xfId="44426" xr:uid="{D17B8AFD-CC03-4A5F-80B4-AB6561177891}"/>
    <cellStyle name="40% - Cor3 7 3 4" xfId="33144" xr:uid="{D34C74D7-219C-4663-991E-F7FA9FBEF3A9}"/>
    <cellStyle name="40% - Cor3 7 3 4 2" xfId="47011" xr:uid="{A98C6AD3-F1CF-4EF6-813C-79EE0906DB64}"/>
    <cellStyle name="40% - Cor3 7 3 5" xfId="23212" xr:uid="{C45D2F1A-ACCF-434B-AF26-BC0AEBCB009D}"/>
    <cellStyle name="40% - Cor3 7 3 6" xfId="37183" xr:uid="{78264919-9179-4502-B4A7-101E35FF959E}"/>
    <cellStyle name="40% - Cor3 7 4" xfId="7381" xr:uid="{00000000-0005-0000-0000-0000D5020000}"/>
    <cellStyle name="40% - Cor3 7 4 2" xfId="16207" xr:uid="{00000000-0005-0000-0000-0000D5020000}"/>
    <cellStyle name="40% - Cor3 7 4 3" xfId="25633" xr:uid="{256ACA87-14EE-4351-9DE9-1CC1FBC8DF4D}"/>
    <cellStyle name="40% - Cor3 7 4 4" xfId="39585" xr:uid="{D7501AC0-BB65-495F-905A-4452AE31246A}"/>
    <cellStyle name="40% - Cor3 7 5" xfId="11848" xr:uid="{00000000-0005-0000-0000-0000D5020000}"/>
    <cellStyle name="40% - Cor3 7 5 2" xfId="29364" xr:uid="{08D36031-C2D9-4D12-B062-4278E18CB194}"/>
    <cellStyle name="40% - Cor3 7 5 3" xfId="43245" xr:uid="{FC4DDD2C-5919-4BB0-A75C-4C0C4C005FD9}"/>
    <cellStyle name="40% - Cor3 7 6" xfId="31966" xr:uid="{F83BDF73-E8FF-47A8-ACAA-68C5160FD9A1}"/>
    <cellStyle name="40% - Cor3 7 6 2" xfId="45833" xr:uid="{44006C53-334A-4393-B887-654536A8A646}"/>
    <cellStyle name="40% - Cor3 7 7" xfId="21314" xr:uid="{703DFECD-8176-4422-B59C-AB43866763DF}"/>
    <cellStyle name="40% - Cor3 7 8" xfId="35348" xr:uid="{7F2FB81A-8466-486D-BAE9-B933608D156E}"/>
    <cellStyle name="40% - Cor3 70" xfId="2822" xr:uid="{00000000-0005-0000-0000-0000D7020000}"/>
    <cellStyle name="40% - Cor3 70 2" xfId="4872" xr:uid="{00000000-0005-0000-0000-0000D7020000}"/>
    <cellStyle name="40% - Cor3 70 2 2" xfId="9272" xr:uid="{00000000-0005-0000-0000-0000D7020000}"/>
    <cellStyle name="40% - Cor3 70 2 2 2" xfId="18094" xr:uid="{00000000-0005-0000-0000-0000D7020000}"/>
    <cellStyle name="40% - Cor3 70 2 2 3" xfId="27472" xr:uid="{02907A55-F476-4116-8DA5-CDC4C4DFEDBA}"/>
    <cellStyle name="40% - Cor3 70 2 2 4" xfId="41428" xr:uid="{276E52D6-677B-4F91-B431-195A75DC39EE}"/>
    <cellStyle name="40% - Cor3 70 2 3" xfId="13741" xr:uid="{00000000-0005-0000-0000-0000D7020000}"/>
    <cellStyle name="40% - Cor3 70 2 3 2" xfId="30554" xr:uid="{F31249F3-F3B9-4D16-902E-F8E56F00AD06}"/>
    <cellStyle name="40% - Cor3 70 2 3 3" xfId="44428" xr:uid="{E042943C-C37D-438C-8A73-6C629389CC50}"/>
    <cellStyle name="40% - Cor3 70 2 4" xfId="33146" xr:uid="{1FDC3AF2-CEF9-4276-B494-B9CDD5482995}"/>
    <cellStyle name="40% - Cor3 70 2 4 2" xfId="47013" xr:uid="{EAF6CD75-292E-4745-BFDC-8C6B1FA6BFF8}"/>
    <cellStyle name="40% - Cor3 70 2 5" xfId="23214" xr:uid="{424663B7-D666-4C81-B473-F8B0A0C1C8BA}"/>
    <cellStyle name="40% - Cor3 70 2 6" xfId="37185" xr:uid="{6943D631-F89E-4B26-B7FE-AE066BD9F847}"/>
    <cellStyle name="40% - Cor3 70 3" xfId="7383" xr:uid="{00000000-0005-0000-0000-0000D7020000}"/>
    <cellStyle name="40% - Cor3 70 3 2" xfId="16209" xr:uid="{00000000-0005-0000-0000-0000D7020000}"/>
    <cellStyle name="40% - Cor3 70 3 3" xfId="25635" xr:uid="{244213BF-D097-4F1D-98BF-D85F142A6376}"/>
    <cellStyle name="40% - Cor3 70 3 4" xfId="39587" xr:uid="{5AEB5C47-69C4-4105-AD3C-7DA7645E1EB6}"/>
    <cellStyle name="40% - Cor3 70 4" xfId="11850" xr:uid="{00000000-0005-0000-0000-0000D7020000}"/>
    <cellStyle name="40% - Cor3 70 4 2" xfId="29366" xr:uid="{13C2F737-247A-4D01-A8D9-D0528E8B172B}"/>
    <cellStyle name="40% - Cor3 70 4 3" xfId="43247" xr:uid="{67864298-A47C-4D3D-A27D-5131861A55A0}"/>
    <cellStyle name="40% - Cor3 70 5" xfId="31968" xr:uid="{64780CFC-A1DA-4C8D-9F9E-BEC7F23B1B63}"/>
    <cellStyle name="40% - Cor3 70 5 2" xfId="45835" xr:uid="{D1DCC674-B087-4519-86D8-E187D097CACE}"/>
    <cellStyle name="40% - Cor3 70 6" xfId="21316" xr:uid="{D0BE5EBE-D323-43CD-B7F7-AB10D4DBBAF5}"/>
    <cellStyle name="40% - Cor3 70 7" xfId="35350" xr:uid="{BB205696-F3BB-4C3C-933A-A8DF9132DE83}"/>
    <cellStyle name="40% - Cor3 71" xfId="2823" xr:uid="{00000000-0005-0000-0000-0000D8020000}"/>
    <cellStyle name="40% - Cor3 71 2" xfId="4873" xr:uid="{00000000-0005-0000-0000-0000D8020000}"/>
    <cellStyle name="40% - Cor3 71 2 2" xfId="9273" xr:uid="{00000000-0005-0000-0000-0000D8020000}"/>
    <cellStyle name="40% - Cor3 71 2 2 2" xfId="18095" xr:uid="{00000000-0005-0000-0000-0000D8020000}"/>
    <cellStyle name="40% - Cor3 71 2 2 3" xfId="27473" xr:uid="{69792969-DAC0-4A28-BF18-9376DB85B646}"/>
    <cellStyle name="40% - Cor3 71 2 2 4" xfId="41429" xr:uid="{8D5FE490-2902-4D7E-98F1-9E969CCC3116}"/>
    <cellStyle name="40% - Cor3 71 2 3" xfId="13742" xr:uid="{00000000-0005-0000-0000-0000D8020000}"/>
    <cellStyle name="40% - Cor3 71 2 3 2" xfId="30555" xr:uid="{A821C41E-F061-4C76-81DE-5E230B602B2A}"/>
    <cellStyle name="40% - Cor3 71 2 3 3" xfId="44429" xr:uid="{954476A8-8171-46EA-BEF6-CD4D4FA261AC}"/>
    <cellStyle name="40% - Cor3 71 2 4" xfId="33147" xr:uid="{71D742C5-6661-4946-A19F-AD325728A821}"/>
    <cellStyle name="40% - Cor3 71 2 4 2" xfId="47014" xr:uid="{823EDF84-33D5-4530-B4DC-F1342D299DBD}"/>
    <cellStyle name="40% - Cor3 71 2 5" xfId="23215" xr:uid="{F3F5F698-FDE1-4688-B75F-F3F201CD2F15}"/>
    <cellStyle name="40% - Cor3 71 2 6" xfId="37186" xr:uid="{C993E80D-8FD1-42B5-9106-D1BB9292A365}"/>
    <cellStyle name="40% - Cor3 71 3" xfId="7384" xr:uid="{00000000-0005-0000-0000-0000D8020000}"/>
    <cellStyle name="40% - Cor3 71 3 2" xfId="16210" xr:uid="{00000000-0005-0000-0000-0000D8020000}"/>
    <cellStyle name="40% - Cor3 71 3 3" xfId="25636" xr:uid="{8278065D-87C6-4C09-8DA6-0565B5CBFCE5}"/>
    <cellStyle name="40% - Cor3 71 3 4" xfId="39588" xr:uid="{A7BFB764-C9BC-474B-8FB6-4BA89D2F951A}"/>
    <cellStyle name="40% - Cor3 71 4" xfId="11851" xr:uid="{00000000-0005-0000-0000-0000D8020000}"/>
    <cellStyle name="40% - Cor3 71 4 2" xfId="29367" xr:uid="{C896EFEA-AB82-4BBD-95BD-729664E710AE}"/>
    <cellStyle name="40% - Cor3 71 4 3" xfId="43248" xr:uid="{9F04E0F4-F0B2-44E1-9F95-08A815C6164B}"/>
    <cellStyle name="40% - Cor3 71 5" xfId="31969" xr:uid="{EF90E2A7-BD91-4F24-B40A-E1D796F5B4E9}"/>
    <cellStyle name="40% - Cor3 71 5 2" xfId="45836" xr:uid="{728E3D5E-E144-4DE7-AC6C-10FE584CAFEE}"/>
    <cellStyle name="40% - Cor3 71 6" xfId="21317" xr:uid="{7D204854-DBB4-4D7D-9799-10E12F9140AD}"/>
    <cellStyle name="40% - Cor3 71 7" xfId="35351" xr:uid="{6E8F005E-8068-438A-9F68-96088F0D7056}"/>
    <cellStyle name="40% - Cor3 72" xfId="2824" xr:uid="{00000000-0005-0000-0000-0000D9020000}"/>
    <cellStyle name="40% - Cor3 72 2" xfId="4874" xr:uid="{00000000-0005-0000-0000-0000D9020000}"/>
    <cellStyle name="40% - Cor3 72 2 2" xfId="9274" xr:uid="{00000000-0005-0000-0000-0000D9020000}"/>
    <cellStyle name="40% - Cor3 72 2 2 2" xfId="18096" xr:uid="{00000000-0005-0000-0000-0000D9020000}"/>
    <cellStyle name="40% - Cor3 72 2 2 3" xfId="27474" xr:uid="{4D5250DE-6497-4545-829E-D089AA339986}"/>
    <cellStyle name="40% - Cor3 72 2 2 4" xfId="41430" xr:uid="{DB03A170-9FDA-489A-ABC8-0F2A81C5BEC8}"/>
    <cellStyle name="40% - Cor3 72 2 3" xfId="13743" xr:uid="{00000000-0005-0000-0000-0000D9020000}"/>
    <cellStyle name="40% - Cor3 72 2 3 2" xfId="30556" xr:uid="{46354DDA-6F6D-435A-B3B3-CD730FAAB1A9}"/>
    <cellStyle name="40% - Cor3 72 2 3 3" xfId="44430" xr:uid="{E83738D1-2CB2-4F8D-8AAF-748B8F2F1511}"/>
    <cellStyle name="40% - Cor3 72 2 4" xfId="33148" xr:uid="{AB3D1056-945A-4583-85DA-CAFCE3E61D92}"/>
    <cellStyle name="40% - Cor3 72 2 4 2" xfId="47015" xr:uid="{9A506C0B-8361-4FA8-B713-F77CD46C9A5B}"/>
    <cellStyle name="40% - Cor3 72 2 5" xfId="23216" xr:uid="{78C4440A-6307-4925-A2D9-9AC2DCCB8031}"/>
    <cellStyle name="40% - Cor3 72 2 6" xfId="37187" xr:uid="{34292131-F165-4CA8-A349-91F1164E0A98}"/>
    <cellStyle name="40% - Cor3 72 3" xfId="7385" xr:uid="{00000000-0005-0000-0000-0000D9020000}"/>
    <cellStyle name="40% - Cor3 72 3 2" xfId="16211" xr:uid="{00000000-0005-0000-0000-0000D9020000}"/>
    <cellStyle name="40% - Cor3 72 3 3" xfId="25637" xr:uid="{A84BD393-1AB2-4E88-80CA-457E045E8261}"/>
    <cellStyle name="40% - Cor3 72 3 4" xfId="39589" xr:uid="{C5AB1290-6CFA-49DC-9021-CFFB0F3E2EFF}"/>
    <cellStyle name="40% - Cor3 72 4" xfId="11852" xr:uid="{00000000-0005-0000-0000-0000D9020000}"/>
    <cellStyle name="40% - Cor3 72 4 2" xfId="29368" xr:uid="{9B6D7409-AA5D-4490-963D-E79E755E340F}"/>
    <cellStyle name="40% - Cor3 72 4 3" xfId="43249" xr:uid="{6C5BAEF8-51C7-42B5-B225-84CA744F94F4}"/>
    <cellStyle name="40% - Cor3 72 5" xfId="31970" xr:uid="{895CB3BD-25BD-4487-B239-3A7B6B7E5215}"/>
    <cellStyle name="40% - Cor3 72 5 2" xfId="45837" xr:uid="{2CF76B68-9600-4F8F-B99C-01B2CC21FC16}"/>
    <cellStyle name="40% - Cor3 72 6" xfId="21318" xr:uid="{A102064A-811D-48A5-897D-DF297619845C}"/>
    <cellStyle name="40% - Cor3 72 7" xfId="35352" xr:uid="{C1150C9C-4EF5-48FA-BCC4-738A87720BE6}"/>
    <cellStyle name="40% - Cor3 73" xfId="2825" xr:uid="{00000000-0005-0000-0000-0000DA020000}"/>
    <cellStyle name="40% - Cor3 73 2" xfId="4875" xr:uid="{00000000-0005-0000-0000-0000DA020000}"/>
    <cellStyle name="40% - Cor3 73 2 2" xfId="9275" xr:uid="{00000000-0005-0000-0000-0000DA020000}"/>
    <cellStyle name="40% - Cor3 73 2 2 2" xfId="18097" xr:uid="{00000000-0005-0000-0000-0000DA020000}"/>
    <cellStyle name="40% - Cor3 73 2 2 3" xfId="27475" xr:uid="{238D74F7-D80D-4DA1-94E6-508FFD842285}"/>
    <cellStyle name="40% - Cor3 73 2 2 4" xfId="41431" xr:uid="{0FBB2B89-38E5-40C7-8ACD-9A55EC03A99A}"/>
    <cellStyle name="40% - Cor3 73 2 3" xfId="13744" xr:uid="{00000000-0005-0000-0000-0000DA020000}"/>
    <cellStyle name="40% - Cor3 73 2 3 2" xfId="30557" xr:uid="{3807FE1B-F256-4443-B918-1DEA609CA3DD}"/>
    <cellStyle name="40% - Cor3 73 2 3 3" xfId="44431" xr:uid="{FE71DEF6-8A4D-442D-9D8C-83E39C9394C4}"/>
    <cellStyle name="40% - Cor3 73 2 4" xfId="33149" xr:uid="{0BD52FD8-A5BC-4A58-8FCC-50845524813A}"/>
    <cellStyle name="40% - Cor3 73 2 4 2" xfId="47016" xr:uid="{C8C9D9C7-57EF-4B83-B39B-1AAF0D1E1F1B}"/>
    <cellStyle name="40% - Cor3 73 2 5" xfId="23217" xr:uid="{20A14297-1265-4090-B167-918FEE04AF3C}"/>
    <cellStyle name="40% - Cor3 73 2 6" xfId="37188" xr:uid="{9B079799-C746-4CD4-A323-A6D27B790F4F}"/>
    <cellStyle name="40% - Cor3 73 3" xfId="7386" xr:uid="{00000000-0005-0000-0000-0000DA020000}"/>
    <cellStyle name="40% - Cor3 73 3 2" xfId="16212" xr:uid="{00000000-0005-0000-0000-0000DA020000}"/>
    <cellStyle name="40% - Cor3 73 3 3" xfId="25638" xr:uid="{B110589E-155C-461C-9954-6A75D1003A2C}"/>
    <cellStyle name="40% - Cor3 73 3 4" xfId="39590" xr:uid="{0AEBE0B4-6D5F-488E-B349-5A49CD206B58}"/>
    <cellStyle name="40% - Cor3 73 4" xfId="11853" xr:uid="{00000000-0005-0000-0000-0000DA020000}"/>
    <cellStyle name="40% - Cor3 73 4 2" xfId="29369" xr:uid="{3BF99EAA-2051-433C-BB53-31A59D77B4FC}"/>
    <cellStyle name="40% - Cor3 73 4 3" xfId="43250" xr:uid="{B0365319-D045-454A-9AD9-7434AF858E47}"/>
    <cellStyle name="40% - Cor3 73 5" xfId="31971" xr:uid="{26FCC777-4381-4A41-9A82-33004B3D9381}"/>
    <cellStyle name="40% - Cor3 73 5 2" xfId="45838" xr:uid="{09A0F9A6-EF3A-4DF8-913B-13AB55A7AB56}"/>
    <cellStyle name="40% - Cor3 73 6" xfId="21319" xr:uid="{FB77F46C-9A5C-4B63-8021-521395CF58FE}"/>
    <cellStyle name="40% - Cor3 73 7" xfId="35353" xr:uid="{BAD56B51-00FE-40E7-97B7-B3B6A2E12861}"/>
    <cellStyle name="40% - Cor3 74" xfId="2080" xr:uid="{00000000-0005-0000-0000-0000F5040000}"/>
    <cellStyle name="40% - Cor3 74 2" xfId="4154" xr:uid="{00000000-0005-0000-0000-0000F5040000}"/>
    <cellStyle name="40% - Cor3 74 2 2" xfId="8554" xr:uid="{00000000-0005-0000-0000-0000F5040000}"/>
    <cellStyle name="40% - Cor3 74 2 2 2" xfId="17376" xr:uid="{00000000-0005-0000-0000-0000F5040000}"/>
    <cellStyle name="40% - Cor3 74 2 2 3" xfId="26754" xr:uid="{1A1FA922-EC44-4B0F-9F47-3B307C2FEF59}"/>
    <cellStyle name="40% - Cor3 74 2 2 4" xfId="40710" xr:uid="{68A7610A-E7F5-4765-A6FF-3195476B27A0}"/>
    <cellStyle name="40% - Cor3 74 2 3" xfId="13023" xr:uid="{00000000-0005-0000-0000-0000F5040000}"/>
    <cellStyle name="40% - Cor3 74 2 4" xfId="22496" xr:uid="{DE6CB058-AC58-40A6-93B6-CCCD6EE21516}"/>
    <cellStyle name="40% - Cor3 74 2 5" xfId="36467" xr:uid="{A999EF3D-72F1-4AB4-B204-B3A37B219231}"/>
    <cellStyle name="40% - Cor3 74 3" xfId="6670" xr:uid="{00000000-0005-0000-0000-0000F5040000}"/>
    <cellStyle name="40% - Cor3 74 3 2" xfId="15496" xr:uid="{00000000-0005-0000-0000-0000F5040000}"/>
    <cellStyle name="40% - Cor3 74 3 3" xfId="24922" xr:uid="{46CE743E-4B48-4CDE-86E7-778FA9B37D4D}"/>
    <cellStyle name="40% - Cor3 74 3 4" xfId="38874" xr:uid="{0EBDBCC7-2859-42A1-8053-49A069B38FFB}"/>
    <cellStyle name="40% - Cor3 74 4" xfId="11129" xr:uid="{00000000-0005-0000-0000-0000F5040000}"/>
    <cellStyle name="40% - Cor3 74 4 2" xfId="28654" xr:uid="{7D0EF9D4-E7AD-439D-A49A-F931EAB7A12D}"/>
    <cellStyle name="40% - Cor3 74 4 3" xfId="42535" xr:uid="{B2AF04C7-0922-4472-9E49-FF1991933C82}"/>
    <cellStyle name="40% - Cor3 74 5" xfId="31256" xr:uid="{6B450333-0535-4CD9-AA15-BB7507F60909}"/>
    <cellStyle name="40% - Cor3 74 5 2" xfId="45123" xr:uid="{F89047D4-3316-4DCE-B380-3D7F8482F76B}"/>
    <cellStyle name="40% - Cor3 74 6" xfId="20601" xr:uid="{913E76F1-5BAD-4238-A3E3-3FEEA721DADC}"/>
    <cellStyle name="40% - Cor3 74 7" xfId="34637" xr:uid="{41221F30-B62D-4BC0-8CC8-A6E9D3313385}"/>
    <cellStyle name="40% - Cor3 75" xfId="4087" xr:uid="{00000000-0005-0000-0000-000023120000}"/>
    <cellStyle name="40% - Cor3 75 2" xfId="8487" xr:uid="{00000000-0005-0000-0000-000023120000}"/>
    <cellStyle name="40% - Cor3 75 2 2" xfId="17309" xr:uid="{00000000-0005-0000-0000-000023120000}"/>
    <cellStyle name="40% - Cor3 75 2 3" xfId="26689" xr:uid="{74E62D0A-787C-4EA2-9785-9F161A17F5D4}"/>
    <cellStyle name="40% - Cor3 75 2 4" xfId="40644" xr:uid="{DC82B253-0933-461E-993A-BE2D62BDE3F7}"/>
    <cellStyle name="40% - Cor3 75 3" xfId="12957" xr:uid="{00000000-0005-0000-0000-000023120000}"/>
    <cellStyle name="40% - Cor3 75 3 2" xfId="29808" xr:uid="{A03C5E69-6744-403C-9C67-4297BEC7FEF6}"/>
    <cellStyle name="40% - Cor3 75 3 3" xfId="43689" xr:uid="{5B2CA047-8C61-4C69-87C7-67828F3850C6}"/>
    <cellStyle name="40% - Cor3 75 4" xfId="32408" xr:uid="{C38C6800-F803-4482-AEF7-3BFD52BF1266}"/>
    <cellStyle name="40% - Cor3 75 4 2" xfId="46275" xr:uid="{F2EA57DE-D87D-47B7-9791-0CD62450939D}"/>
    <cellStyle name="40% - Cor3 75 5" xfId="22430" xr:uid="{427835C7-6395-43F0-9510-D084E68C2B5C}"/>
    <cellStyle name="40% - Cor3 75 6" xfId="36402" xr:uid="{12A410DB-F54E-4B73-9920-4DC5951A4677}"/>
    <cellStyle name="40% - Cor3 76" xfId="5751" xr:uid="{00000000-0005-0000-0000-0000491C0000}"/>
    <cellStyle name="40% - Cor3 76 2" xfId="14600" xr:uid="{00000000-0005-0000-0000-0000491C0000}"/>
    <cellStyle name="40% - Cor3 76 2 2" xfId="29842" xr:uid="{48E8B3BF-E322-4247-ADAF-7C5FD0D8105B}"/>
    <cellStyle name="40% - Cor3 76 2 3" xfId="43716" xr:uid="{DC128980-7886-4C6A-8B3E-A9EB8CE66346}"/>
    <cellStyle name="40% - Cor3 76 3" xfId="32434" xr:uid="{256DE30C-5EF5-495E-8E58-1C9029576314}"/>
    <cellStyle name="40% - Cor3 76 3 2" xfId="46301" xr:uid="{29560B84-11F7-42F2-AAE6-93FB7461AFCC}"/>
    <cellStyle name="40% - Cor3 76 4" xfId="24080" xr:uid="{E9E7BE0F-9903-4CB9-9AFF-F3A91EDD07AE}"/>
    <cellStyle name="40% - Cor3 76 5" xfId="38035" xr:uid="{ED09D285-730A-4529-8488-F4571B944F8F}"/>
    <cellStyle name="40% - Cor3 77" xfId="10816" xr:uid="{00000000-0005-0000-0000-00001B330000}"/>
    <cellStyle name="40% - Cor3 77 2" xfId="28549" xr:uid="{1CC5D936-6C54-42C6-AF48-4F930F680AE7}"/>
    <cellStyle name="40% - Cor3 77 3" xfId="42474" xr:uid="{A6F86801-9A77-4896-9FF2-E9FA6E46BE2F}"/>
    <cellStyle name="40% - Cor3 78" xfId="33606" xr:uid="{08BD4AFF-8DAE-4A03-B198-58065E723846}"/>
    <cellStyle name="40% - Cor3 78 2" xfId="47471" xr:uid="{65887E46-CC2E-4D6A-BAB2-E3BD08116167}"/>
    <cellStyle name="40% - Cor3 79" xfId="34370" xr:uid="{D3DD1D53-15EC-4151-A603-A83B793DE3D6}"/>
    <cellStyle name="40% - Cor3 8" xfId="2826" xr:uid="{00000000-0005-0000-0000-0000DB020000}"/>
    <cellStyle name="40% - Cor3 8 2" xfId="2827" xr:uid="{00000000-0005-0000-0000-0000DC020000}"/>
    <cellStyle name="40% - Cor3 8 2 2" xfId="4877" xr:uid="{00000000-0005-0000-0000-0000DC020000}"/>
    <cellStyle name="40% - Cor3 8 2 2 2" xfId="9277" xr:uid="{00000000-0005-0000-0000-0000DC020000}"/>
    <cellStyle name="40% - Cor3 8 2 2 2 2" xfId="18099" xr:uid="{00000000-0005-0000-0000-0000DC020000}"/>
    <cellStyle name="40% - Cor3 8 2 2 2 3" xfId="27477" xr:uid="{D41F60A7-E1A6-440B-AF31-309AB514F971}"/>
    <cellStyle name="40% - Cor3 8 2 2 2 4" xfId="41433" xr:uid="{4E516D7E-AB72-47B5-BA82-C7DE0CBE6176}"/>
    <cellStyle name="40% - Cor3 8 2 2 3" xfId="13746" xr:uid="{00000000-0005-0000-0000-0000DC020000}"/>
    <cellStyle name="40% - Cor3 8 2 2 3 2" xfId="30559" xr:uid="{57E1E3E4-1683-4227-B2A1-3CDE287E7151}"/>
    <cellStyle name="40% - Cor3 8 2 2 3 3" xfId="44433" xr:uid="{6EBE1038-B34A-44EF-AC39-0AD619642426}"/>
    <cellStyle name="40% - Cor3 8 2 2 4" xfId="33151" xr:uid="{8FCBCF12-A302-4473-BA5A-641EAA0895FF}"/>
    <cellStyle name="40% - Cor3 8 2 2 4 2" xfId="47018" xr:uid="{52EFAB18-EFBE-4E06-835B-BDC9E883C544}"/>
    <cellStyle name="40% - Cor3 8 2 2 5" xfId="23219" xr:uid="{6203E27F-640E-4678-9EE7-AABB207350ED}"/>
    <cellStyle name="40% - Cor3 8 2 2 6" xfId="37190" xr:uid="{B7EA04E6-54AF-41A2-B047-B8429971D569}"/>
    <cellStyle name="40% - Cor3 8 2 3" xfId="7388" xr:uid="{00000000-0005-0000-0000-0000DC020000}"/>
    <cellStyle name="40% - Cor3 8 2 3 2" xfId="16214" xr:uid="{00000000-0005-0000-0000-0000DC020000}"/>
    <cellStyle name="40% - Cor3 8 2 3 3" xfId="25640" xr:uid="{03A794AB-CDD5-4CD5-BA0F-5357EDA6F402}"/>
    <cellStyle name="40% - Cor3 8 2 3 4" xfId="39592" xr:uid="{D7FF35BD-A13F-4F02-A82C-AD4083030355}"/>
    <cellStyle name="40% - Cor3 8 2 4" xfId="11855" xr:uid="{00000000-0005-0000-0000-0000DC020000}"/>
    <cellStyle name="40% - Cor3 8 2 4 2" xfId="29371" xr:uid="{7059A7F9-1DCF-4124-9A37-1CE6F29DA023}"/>
    <cellStyle name="40% - Cor3 8 2 4 3" xfId="43252" xr:uid="{75D364E8-6074-4B59-8C5A-A4E07861E441}"/>
    <cellStyle name="40% - Cor3 8 2 5" xfId="31973" xr:uid="{D885A42F-FAF6-4E0E-BDA6-E9AE23A9A183}"/>
    <cellStyle name="40% - Cor3 8 2 5 2" xfId="45840" xr:uid="{1022F82B-6326-4C09-A636-2489B2515F48}"/>
    <cellStyle name="40% - Cor3 8 2 6" xfId="21321" xr:uid="{37E8D8D0-DBB7-4DFC-B918-F6DBCC69971C}"/>
    <cellStyle name="40% - Cor3 8 2 7" xfId="35355" xr:uid="{CC21421C-FA92-4623-B517-BF47FD07F90E}"/>
    <cellStyle name="40% - Cor3 8 3" xfId="4876" xr:uid="{00000000-0005-0000-0000-0000DB020000}"/>
    <cellStyle name="40% - Cor3 8 3 2" xfId="9276" xr:uid="{00000000-0005-0000-0000-0000DB020000}"/>
    <cellStyle name="40% - Cor3 8 3 2 2" xfId="18098" xr:uid="{00000000-0005-0000-0000-0000DB020000}"/>
    <cellStyle name="40% - Cor3 8 3 2 3" xfId="27476" xr:uid="{B7B727A3-BB37-4F0B-94B3-1D17A516038B}"/>
    <cellStyle name="40% - Cor3 8 3 2 4" xfId="41432" xr:uid="{CEA0AB06-FDB6-42D7-98D1-DEFD32CD24C5}"/>
    <cellStyle name="40% - Cor3 8 3 3" xfId="13745" xr:uid="{00000000-0005-0000-0000-0000DB020000}"/>
    <cellStyle name="40% - Cor3 8 3 3 2" xfId="30558" xr:uid="{64EA758E-EC0B-4BED-B92A-5E7D49910D94}"/>
    <cellStyle name="40% - Cor3 8 3 3 3" xfId="44432" xr:uid="{1CABF0A0-8271-4A53-9BF7-67BD0DA331F3}"/>
    <cellStyle name="40% - Cor3 8 3 4" xfId="33150" xr:uid="{A5767CD6-3919-4651-8C99-E259AD990678}"/>
    <cellStyle name="40% - Cor3 8 3 4 2" xfId="47017" xr:uid="{CAB971F1-2FDF-4469-BE6A-6C6ACC4B7070}"/>
    <cellStyle name="40% - Cor3 8 3 5" xfId="23218" xr:uid="{04D7C247-E433-40EA-A020-471D99F425F8}"/>
    <cellStyle name="40% - Cor3 8 3 6" xfId="37189" xr:uid="{55DF6E09-C8EF-4DC6-B580-E93881954675}"/>
    <cellStyle name="40% - Cor3 8 4" xfId="7387" xr:uid="{00000000-0005-0000-0000-0000DB020000}"/>
    <cellStyle name="40% - Cor3 8 4 2" xfId="16213" xr:uid="{00000000-0005-0000-0000-0000DB020000}"/>
    <cellStyle name="40% - Cor3 8 4 3" xfId="25639" xr:uid="{A34842E2-E56A-41A6-92BE-413255EE4727}"/>
    <cellStyle name="40% - Cor3 8 4 4" xfId="39591" xr:uid="{AE13A089-F223-47F9-8B95-7524A743766D}"/>
    <cellStyle name="40% - Cor3 8 5" xfId="11854" xr:uid="{00000000-0005-0000-0000-0000DB020000}"/>
    <cellStyle name="40% - Cor3 8 5 2" xfId="29370" xr:uid="{AD515011-8D89-4940-A844-41637DE70BC9}"/>
    <cellStyle name="40% - Cor3 8 5 3" xfId="43251" xr:uid="{F4CBA075-F7F8-4891-825A-E9BBE3F559E8}"/>
    <cellStyle name="40% - Cor3 8 6" xfId="31972" xr:uid="{708D3017-DAAA-4177-BD38-113AC6927FAD}"/>
    <cellStyle name="40% - Cor3 8 6 2" xfId="45839" xr:uid="{E42CC3A2-3D52-4BA3-A0C9-3BF846402409}"/>
    <cellStyle name="40% - Cor3 8 7" xfId="21320" xr:uid="{3AF6D05D-BD18-44EC-A54F-D4099FD50AD6}"/>
    <cellStyle name="40% - Cor3 8 8" xfId="35354" xr:uid="{86B0082F-DAE0-4585-B4D4-E5E30EA0860B}"/>
    <cellStyle name="40% - Cor3 9" xfId="2828" xr:uid="{00000000-0005-0000-0000-0000DD020000}"/>
    <cellStyle name="40% - Cor3 9 2" xfId="2829" xr:uid="{00000000-0005-0000-0000-0000DE020000}"/>
    <cellStyle name="40% - Cor3 9 2 2" xfId="4879" xr:uid="{00000000-0005-0000-0000-0000DE020000}"/>
    <cellStyle name="40% - Cor3 9 2 2 2" xfId="9279" xr:uid="{00000000-0005-0000-0000-0000DE020000}"/>
    <cellStyle name="40% - Cor3 9 2 2 2 2" xfId="18101" xr:uid="{00000000-0005-0000-0000-0000DE020000}"/>
    <cellStyle name="40% - Cor3 9 2 2 2 3" xfId="27479" xr:uid="{625CEE91-C85D-4248-A53D-C867F2231873}"/>
    <cellStyle name="40% - Cor3 9 2 2 2 4" xfId="41435" xr:uid="{E3F479AA-AF82-40A0-8802-3C3FBCBFB819}"/>
    <cellStyle name="40% - Cor3 9 2 2 3" xfId="13748" xr:uid="{00000000-0005-0000-0000-0000DE020000}"/>
    <cellStyle name="40% - Cor3 9 2 2 3 2" xfId="30561" xr:uid="{A5F5A381-5F65-4C9C-9384-084FA9AF2D8E}"/>
    <cellStyle name="40% - Cor3 9 2 2 3 3" xfId="44435" xr:uid="{6D778CC7-3308-4DCC-96B0-D9FC810857FC}"/>
    <cellStyle name="40% - Cor3 9 2 2 4" xfId="33153" xr:uid="{5C279906-E558-4C12-862A-B3A59677AD4E}"/>
    <cellStyle name="40% - Cor3 9 2 2 4 2" xfId="47020" xr:uid="{319B3BD9-52F5-4A7E-BC89-ACF03B75D1B8}"/>
    <cellStyle name="40% - Cor3 9 2 2 5" xfId="23221" xr:uid="{8F71BEEB-CA07-441F-9316-2F6469AFD746}"/>
    <cellStyle name="40% - Cor3 9 2 2 6" xfId="37192" xr:uid="{9D9FDA90-0F3D-4DDB-B3A8-6EBBC32C8805}"/>
    <cellStyle name="40% - Cor3 9 2 3" xfId="7390" xr:uid="{00000000-0005-0000-0000-0000DE020000}"/>
    <cellStyle name="40% - Cor3 9 2 3 2" xfId="16216" xr:uid="{00000000-0005-0000-0000-0000DE020000}"/>
    <cellStyle name="40% - Cor3 9 2 3 3" xfId="25642" xr:uid="{3BC35EC3-10C7-495F-A333-9A3326333094}"/>
    <cellStyle name="40% - Cor3 9 2 3 4" xfId="39594" xr:uid="{1DD2ACA4-208D-4C23-9F83-247F3FE9F87B}"/>
    <cellStyle name="40% - Cor3 9 2 4" xfId="11857" xr:uid="{00000000-0005-0000-0000-0000DE020000}"/>
    <cellStyle name="40% - Cor3 9 2 4 2" xfId="29373" xr:uid="{DB21F370-252E-4EAC-98FE-1A1C5660B735}"/>
    <cellStyle name="40% - Cor3 9 2 4 3" xfId="43254" xr:uid="{F8A6B812-FA7C-47DE-909B-F55400C196CF}"/>
    <cellStyle name="40% - Cor3 9 2 5" xfId="31975" xr:uid="{07E29DC1-7210-4E0A-B91F-120070CA9CE0}"/>
    <cellStyle name="40% - Cor3 9 2 5 2" xfId="45842" xr:uid="{18627C88-3828-4042-A65B-123B3EDC49A6}"/>
    <cellStyle name="40% - Cor3 9 2 6" xfId="21323" xr:uid="{705AC0CA-9FD0-46C2-9586-3457125DE032}"/>
    <cellStyle name="40% - Cor3 9 2 7" xfId="35357" xr:uid="{E95FD673-D2E8-470B-9555-A71014218E21}"/>
    <cellStyle name="40% - Cor3 9 3" xfId="4878" xr:uid="{00000000-0005-0000-0000-0000DD020000}"/>
    <cellStyle name="40% - Cor3 9 3 2" xfId="9278" xr:uid="{00000000-0005-0000-0000-0000DD020000}"/>
    <cellStyle name="40% - Cor3 9 3 2 2" xfId="18100" xr:uid="{00000000-0005-0000-0000-0000DD020000}"/>
    <cellStyle name="40% - Cor3 9 3 2 3" xfId="27478" xr:uid="{D2ED64B4-909A-469D-85E9-BF657CF59525}"/>
    <cellStyle name="40% - Cor3 9 3 2 4" xfId="41434" xr:uid="{A827B070-3658-496D-B0D4-157208D4989E}"/>
    <cellStyle name="40% - Cor3 9 3 3" xfId="13747" xr:uid="{00000000-0005-0000-0000-0000DD020000}"/>
    <cellStyle name="40% - Cor3 9 3 3 2" xfId="30560" xr:uid="{BC37C57A-D85B-41FA-89DF-13A3D1B18789}"/>
    <cellStyle name="40% - Cor3 9 3 3 3" xfId="44434" xr:uid="{47B0AC9B-FA1D-4AA1-86B9-6B46112CBE59}"/>
    <cellStyle name="40% - Cor3 9 3 4" xfId="33152" xr:uid="{17858AAF-50E9-4F76-A85D-7505760CC70F}"/>
    <cellStyle name="40% - Cor3 9 3 4 2" xfId="47019" xr:uid="{FB20CAA9-9AD1-48EF-87F6-0597DFA6BD49}"/>
    <cellStyle name="40% - Cor3 9 3 5" xfId="23220" xr:uid="{A4F4DBBF-75B6-4BFD-B45A-84A7AD24B61B}"/>
    <cellStyle name="40% - Cor3 9 3 6" xfId="37191" xr:uid="{4CF3949B-9D73-43D5-A587-A183A1857232}"/>
    <cellStyle name="40% - Cor3 9 4" xfId="7389" xr:uid="{00000000-0005-0000-0000-0000DD020000}"/>
    <cellStyle name="40% - Cor3 9 4 2" xfId="16215" xr:uid="{00000000-0005-0000-0000-0000DD020000}"/>
    <cellStyle name="40% - Cor3 9 4 3" xfId="25641" xr:uid="{98BD5068-A699-4626-B909-74C948D91A7C}"/>
    <cellStyle name="40% - Cor3 9 4 4" xfId="39593" xr:uid="{AC14DBBB-DCC9-48A7-9832-4F3ACB33DDA2}"/>
    <cellStyle name="40% - Cor3 9 5" xfId="11856" xr:uid="{00000000-0005-0000-0000-0000DD020000}"/>
    <cellStyle name="40% - Cor3 9 5 2" xfId="29372" xr:uid="{54C828BE-1775-4566-A844-465DDAC897F0}"/>
    <cellStyle name="40% - Cor3 9 5 3" xfId="43253" xr:uid="{E2F50811-2968-4568-8F71-BAC422B2661E}"/>
    <cellStyle name="40% - Cor3 9 6" xfId="31974" xr:uid="{B7E88FF9-C9D6-462D-8C1E-2D78F6BC1829}"/>
    <cellStyle name="40% - Cor3 9 6 2" xfId="45841" xr:uid="{297FE9B9-C036-45B3-B6AC-30FE487D9CDA}"/>
    <cellStyle name="40% - Cor3 9 7" xfId="21322" xr:uid="{2A8B709D-D9B1-4391-AB5F-F818FECC2269}"/>
    <cellStyle name="40% - Cor3 9 8" xfId="35356" xr:uid="{625C8CBE-7EDA-433F-B303-2DA8E1DBB547}"/>
    <cellStyle name="40% - Cor4" xfId="19608" builtinId="43" customBuiltin="1"/>
    <cellStyle name="40% - Cor4 10" xfId="2830" xr:uid="{00000000-0005-0000-0000-0000E0020000}"/>
    <cellStyle name="40% - Cor4 10 2" xfId="4880" xr:uid="{00000000-0005-0000-0000-0000E0020000}"/>
    <cellStyle name="40% - Cor4 10 2 2" xfId="9280" xr:uid="{00000000-0005-0000-0000-0000E0020000}"/>
    <cellStyle name="40% - Cor4 10 2 2 2" xfId="18102" xr:uid="{00000000-0005-0000-0000-0000E0020000}"/>
    <cellStyle name="40% - Cor4 10 2 2 3" xfId="27480" xr:uid="{2A5C842D-036C-460F-B0AB-854775DF3C21}"/>
    <cellStyle name="40% - Cor4 10 2 2 4" xfId="41436" xr:uid="{86A6FFBE-C357-4643-B87D-53D3A9359721}"/>
    <cellStyle name="40% - Cor4 10 2 3" xfId="13749" xr:uid="{00000000-0005-0000-0000-0000E0020000}"/>
    <cellStyle name="40% - Cor4 10 2 3 2" xfId="30562" xr:uid="{FFD4C864-59B7-43D3-9AA6-2B544965777C}"/>
    <cellStyle name="40% - Cor4 10 2 3 3" xfId="44436" xr:uid="{7548BD4C-24F0-4AF4-AF90-09F4B6FFA8C8}"/>
    <cellStyle name="40% - Cor4 10 2 4" xfId="33154" xr:uid="{93E39C1A-C848-4C6F-8CFB-8F78CC379427}"/>
    <cellStyle name="40% - Cor4 10 2 4 2" xfId="47021" xr:uid="{88638911-0584-4777-A8AB-6D8C5F7E2FE9}"/>
    <cellStyle name="40% - Cor4 10 2 5" xfId="23222" xr:uid="{3F558DA8-D37A-4AA5-9077-53140A7B5B11}"/>
    <cellStyle name="40% - Cor4 10 2 6" xfId="37193" xr:uid="{06F308C7-C783-4578-814A-98B4914FABE8}"/>
    <cellStyle name="40% - Cor4 10 3" xfId="7391" xr:uid="{00000000-0005-0000-0000-0000E0020000}"/>
    <cellStyle name="40% - Cor4 10 3 2" xfId="16217" xr:uid="{00000000-0005-0000-0000-0000E0020000}"/>
    <cellStyle name="40% - Cor4 10 3 3" xfId="25643" xr:uid="{9943CCB2-634F-4300-B884-C50FDA9F37C3}"/>
    <cellStyle name="40% - Cor4 10 3 4" xfId="39595" xr:uid="{D82AB77D-90F2-463B-8B39-47101DF482FF}"/>
    <cellStyle name="40% - Cor4 10 4" xfId="11858" xr:uid="{00000000-0005-0000-0000-0000E0020000}"/>
    <cellStyle name="40% - Cor4 10 4 2" xfId="29374" xr:uid="{F7092EDD-F199-49A1-A6D9-05E46606537B}"/>
    <cellStyle name="40% - Cor4 10 4 3" xfId="43255" xr:uid="{2760ACFE-C99C-4319-9072-D3F2B00E957C}"/>
    <cellStyle name="40% - Cor4 10 5" xfId="31976" xr:uid="{E18E6729-FA53-4E75-A2F8-67A2CECC2523}"/>
    <cellStyle name="40% - Cor4 10 5 2" xfId="45843" xr:uid="{2B3D35DD-4FA6-43FA-8B09-998117C1517F}"/>
    <cellStyle name="40% - Cor4 10 6" xfId="21324" xr:uid="{12C3BA4F-5992-470F-BADB-6EE7B3BD66E6}"/>
    <cellStyle name="40% - Cor4 10 7" xfId="35358" xr:uid="{DFDB0D63-44C0-4D43-9FB0-6C7389338877}"/>
    <cellStyle name="40% - Cor4 11" xfId="2831" xr:uid="{00000000-0005-0000-0000-0000E1020000}"/>
    <cellStyle name="40% - Cor4 11 2" xfId="4881" xr:uid="{00000000-0005-0000-0000-0000E1020000}"/>
    <cellStyle name="40% - Cor4 11 2 2" xfId="9281" xr:uid="{00000000-0005-0000-0000-0000E1020000}"/>
    <cellStyle name="40% - Cor4 11 2 2 2" xfId="18103" xr:uid="{00000000-0005-0000-0000-0000E1020000}"/>
    <cellStyle name="40% - Cor4 11 2 2 3" xfId="27481" xr:uid="{BB140CFA-2EC4-4C5F-8545-26862E618520}"/>
    <cellStyle name="40% - Cor4 11 2 2 4" xfId="41437" xr:uid="{2216C3AA-0F3C-47C9-847E-3E09AF308F11}"/>
    <cellStyle name="40% - Cor4 11 2 3" xfId="13750" xr:uid="{00000000-0005-0000-0000-0000E1020000}"/>
    <cellStyle name="40% - Cor4 11 2 3 2" xfId="30563" xr:uid="{14E0B306-F1D8-4763-939F-F772F20FCFEE}"/>
    <cellStyle name="40% - Cor4 11 2 3 3" xfId="44437" xr:uid="{366429AA-F9BB-4445-94CD-2439C66FDF1C}"/>
    <cellStyle name="40% - Cor4 11 2 4" xfId="33155" xr:uid="{DD18F9BB-C988-455B-8DCF-D2D761DEC75D}"/>
    <cellStyle name="40% - Cor4 11 2 4 2" xfId="47022" xr:uid="{DD01B31C-F03F-4F6B-98D0-56DC6540C773}"/>
    <cellStyle name="40% - Cor4 11 2 5" xfId="23223" xr:uid="{1DC4870D-3239-4DF7-8DAF-48DDD0BD9A11}"/>
    <cellStyle name="40% - Cor4 11 2 6" xfId="37194" xr:uid="{BB01A926-2DEB-41A4-AF69-F36A24E60534}"/>
    <cellStyle name="40% - Cor4 11 3" xfId="7392" xr:uid="{00000000-0005-0000-0000-0000E1020000}"/>
    <cellStyle name="40% - Cor4 11 3 2" xfId="16218" xr:uid="{00000000-0005-0000-0000-0000E1020000}"/>
    <cellStyle name="40% - Cor4 11 3 3" xfId="25644" xr:uid="{99D44E40-FE47-472C-AF70-B7DFDB7CDFD6}"/>
    <cellStyle name="40% - Cor4 11 3 4" xfId="39596" xr:uid="{8FC0F008-92E0-4AEC-843F-2AA3BEAC240D}"/>
    <cellStyle name="40% - Cor4 11 4" xfId="11859" xr:uid="{00000000-0005-0000-0000-0000E1020000}"/>
    <cellStyle name="40% - Cor4 11 4 2" xfId="29375" xr:uid="{CC293D63-A6F1-4B01-9692-230E9FD94771}"/>
    <cellStyle name="40% - Cor4 11 4 3" xfId="43256" xr:uid="{09EC2CCD-4221-429A-BC9C-D59D36E47745}"/>
    <cellStyle name="40% - Cor4 11 5" xfId="31977" xr:uid="{5EBE265C-A493-43AB-BFF2-FCB7124EED0E}"/>
    <cellStyle name="40% - Cor4 11 5 2" xfId="45844" xr:uid="{93CEC93F-5DBD-4B58-A8B4-F9F960F01D9A}"/>
    <cellStyle name="40% - Cor4 11 6" xfId="21325" xr:uid="{2EF9FA7C-4798-48A6-9FA6-3BCD616347E8}"/>
    <cellStyle name="40% - Cor4 11 7" xfId="35359" xr:uid="{3C8C1D18-73B4-4F6B-9A83-348644B6189C}"/>
    <cellStyle name="40% - Cor4 12" xfId="2832" xr:uid="{00000000-0005-0000-0000-0000E2020000}"/>
    <cellStyle name="40% - Cor4 12 2" xfId="4882" xr:uid="{00000000-0005-0000-0000-0000E2020000}"/>
    <cellStyle name="40% - Cor4 12 2 2" xfId="9282" xr:uid="{00000000-0005-0000-0000-0000E2020000}"/>
    <cellStyle name="40% - Cor4 12 2 2 2" xfId="18104" xr:uid="{00000000-0005-0000-0000-0000E2020000}"/>
    <cellStyle name="40% - Cor4 12 2 2 3" xfId="27482" xr:uid="{757AC024-0B1B-4AE4-BCB1-4D9830FCF5BF}"/>
    <cellStyle name="40% - Cor4 12 2 2 4" xfId="41438" xr:uid="{FA58D44F-CF5F-42F3-BBF2-E152031D7C4C}"/>
    <cellStyle name="40% - Cor4 12 2 3" xfId="13751" xr:uid="{00000000-0005-0000-0000-0000E2020000}"/>
    <cellStyle name="40% - Cor4 12 2 3 2" xfId="30564" xr:uid="{CFBF99AB-054E-4E3C-8F09-FE8B53B96033}"/>
    <cellStyle name="40% - Cor4 12 2 3 3" xfId="44438" xr:uid="{5D352285-C457-4FC1-94A0-21759A3D6C97}"/>
    <cellStyle name="40% - Cor4 12 2 4" xfId="33156" xr:uid="{F9348A0C-6A28-40C4-AFD4-0D5E151876DB}"/>
    <cellStyle name="40% - Cor4 12 2 4 2" xfId="47023" xr:uid="{9BDF2F01-2037-47E8-9167-4B71A9D58D75}"/>
    <cellStyle name="40% - Cor4 12 2 5" xfId="23224" xr:uid="{1D69D796-742B-4DD2-891B-FC20CD1EBF77}"/>
    <cellStyle name="40% - Cor4 12 2 6" xfId="37195" xr:uid="{1C1C8037-F301-4326-9C7C-2AEE4E359D7E}"/>
    <cellStyle name="40% - Cor4 12 3" xfId="7393" xr:uid="{00000000-0005-0000-0000-0000E2020000}"/>
    <cellStyle name="40% - Cor4 12 3 2" xfId="16219" xr:uid="{00000000-0005-0000-0000-0000E2020000}"/>
    <cellStyle name="40% - Cor4 12 3 3" xfId="25645" xr:uid="{369BFE4E-E1D8-41E5-A8A3-426DC7C176A1}"/>
    <cellStyle name="40% - Cor4 12 3 4" xfId="39597" xr:uid="{DE854CCF-E8AC-43F9-9C88-F3DF76D278CE}"/>
    <cellStyle name="40% - Cor4 12 4" xfId="11860" xr:uid="{00000000-0005-0000-0000-0000E2020000}"/>
    <cellStyle name="40% - Cor4 12 4 2" xfId="29376" xr:uid="{6F3933EB-EB19-4387-B3E5-FA0F8F0A42F7}"/>
    <cellStyle name="40% - Cor4 12 4 3" xfId="43257" xr:uid="{807CAB5E-839C-4C26-BC4E-887C6A8B8B01}"/>
    <cellStyle name="40% - Cor4 12 5" xfId="31978" xr:uid="{65859111-184E-425C-82EE-51002D2AA15F}"/>
    <cellStyle name="40% - Cor4 12 5 2" xfId="45845" xr:uid="{1BA784D5-3548-410E-BA7E-CC06A9F6B579}"/>
    <cellStyle name="40% - Cor4 12 6" xfId="21326" xr:uid="{83D61C3D-A7BC-45D7-889B-79D8F4820E9F}"/>
    <cellStyle name="40% - Cor4 12 7" xfId="35360" xr:uid="{C8804216-D40E-4BCF-ADAD-7F50184AC66F}"/>
    <cellStyle name="40% - Cor4 13" xfId="2833" xr:uid="{00000000-0005-0000-0000-0000E3020000}"/>
    <cellStyle name="40% - Cor4 13 2" xfId="4883" xr:uid="{00000000-0005-0000-0000-0000E3020000}"/>
    <cellStyle name="40% - Cor4 13 2 2" xfId="9283" xr:uid="{00000000-0005-0000-0000-0000E3020000}"/>
    <cellStyle name="40% - Cor4 13 2 2 2" xfId="18105" xr:uid="{00000000-0005-0000-0000-0000E3020000}"/>
    <cellStyle name="40% - Cor4 13 2 2 3" xfId="27483" xr:uid="{DA9D3077-FFFA-4899-984E-ABAA75562E53}"/>
    <cellStyle name="40% - Cor4 13 2 2 4" xfId="41439" xr:uid="{F0C465E6-3711-4455-8F1A-894521CAA8BB}"/>
    <cellStyle name="40% - Cor4 13 2 3" xfId="13752" xr:uid="{00000000-0005-0000-0000-0000E3020000}"/>
    <cellStyle name="40% - Cor4 13 2 3 2" xfId="30565" xr:uid="{88023DC7-1DBF-49F5-B7F3-207AD7B92ECC}"/>
    <cellStyle name="40% - Cor4 13 2 3 3" xfId="44439" xr:uid="{3A8E8A0B-1209-4FA9-929C-8913EE61DA78}"/>
    <cellStyle name="40% - Cor4 13 2 4" xfId="33157" xr:uid="{82A13CDA-1E06-442E-AADD-84E2492818E2}"/>
    <cellStyle name="40% - Cor4 13 2 4 2" xfId="47024" xr:uid="{42A871E6-BE80-482E-8F48-194209192AAB}"/>
    <cellStyle name="40% - Cor4 13 2 5" xfId="23225" xr:uid="{0EA82CB4-E6D3-4004-B9BA-539A87EE5402}"/>
    <cellStyle name="40% - Cor4 13 2 6" xfId="37196" xr:uid="{07417EB3-18D4-44B1-8CC0-54121A51A8D3}"/>
    <cellStyle name="40% - Cor4 13 3" xfId="7394" xr:uid="{00000000-0005-0000-0000-0000E3020000}"/>
    <cellStyle name="40% - Cor4 13 3 2" xfId="16220" xr:uid="{00000000-0005-0000-0000-0000E3020000}"/>
    <cellStyle name="40% - Cor4 13 3 3" xfId="25646" xr:uid="{12CC5EB3-F959-4E28-88A1-D90D7EBF4078}"/>
    <cellStyle name="40% - Cor4 13 3 4" xfId="39598" xr:uid="{A5825C87-43AD-44E8-AA19-C01EDE561CCC}"/>
    <cellStyle name="40% - Cor4 13 4" xfId="11861" xr:uid="{00000000-0005-0000-0000-0000E3020000}"/>
    <cellStyle name="40% - Cor4 13 4 2" xfId="29377" xr:uid="{7D19B97B-5EBC-4CB5-BCC0-8D30A60BD27A}"/>
    <cellStyle name="40% - Cor4 13 4 3" xfId="43258" xr:uid="{FDEE84A4-B615-4D12-ACEA-F47F54C0A4C9}"/>
    <cellStyle name="40% - Cor4 13 5" xfId="31979" xr:uid="{CEBCED0C-1ECB-4DFB-8D86-455B4BB816E3}"/>
    <cellStyle name="40% - Cor4 13 5 2" xfId="45846" xr:uid="{FB8ACED4-60FA-4E43-82E2-64EB3747D574}"/>
    <cellStyle name="40% - Cor4 13 6" xfId="21327" xr:uid="{F855501B-169F-4B6B-828E-80880ABFF8B4}"/>
    <cellStyle name="40% - Cor4 13 7" xfId="35361" xr:uid="{A31DB8CC-FEA9-4617-937E-5E99D42F09DE}"/>
    <cellStyle name="40% - Cor4 14" xfId="2834" xr:uid="{00000000-0005-0000-0000-0000E4020000}"/>
    <cellStyle name="40% - Cor4 14 2" xfId="4884" xr:uid="{00000000-0005-0000-0000-0000E4020000}"/>
    <cellStyle name="40% - Cor4 14 2 2" xfId="9284" xr:uid="{00000000-0005-0000-0000-0000E4020000}"/>
    <cellStyle name="40% - Cor4 14 2 2 2" xfId="18106" xr:uid="{00000000-0005-0000-0000-0000E4020000}"/>
    <cellStyle name="40% - Cor4 14 2 2 3" xfId="27484" xr:uid="{86C07E57-18C7-4FCB-B8AF-4EC2F7E79E2D}"/>
    <cellStyle name="40% - Cor4 14 2 2 4" xfId="41440" xr:uid="{82956DC5-3926-4328-AC0F-EAC549F7F4A5}"/>
    <cellStyle name="40% - Cor4 14 2 3" xfId="13753" xr:uid="{00000000-0005-0000-0000-0000E4020000}"/>
    <cellStyle name="40% - Cor4 14 2 3 2" xfId="30566" xr:uid="{FCEAF73B-0168-45A5-BC30-8EB5A20953B9}"/>
    <cellStyle name="40% - Cor4 14 2 3 3" xfId="44440" xr:uid="{96E7FA82-DE24-456B-A71B-D2D7D17F5CB6}"/>
    <cellStyle name="40% - Cor4 14 2 4" xfId="33158" xr:uid="{09771EBA-E9F2-4B92-BA25-AB2EDD4C51EC}"/>
    <cellStyle name="40% - Cor4 14 2 4 2" xfId="47025" xr:uid="{BD044E1C-3907-48F7-A282-A25A8DA0CC86}"/>
    <cellStyle name="40% - Cor4 14 2 5" xfId="23226" xr:uid="{6C0C92BF-0F53-4AD9-A57F-ECF06B78CA1A}"/>
    <cellStyle name="40% - Cor4 14 2 6" xfId="37197" xr:uid="{A6820106-F587-40E3-915B-94310826CD49}"/>
    <cellStyle name="40% - Cor4 14 3" xfId="7395" xr:uid="{00000000-0005-0000-0000-0000E4020000}"/>
    <cellStyle name="40% - Cor4 14 3 2" xfId="16221" xr:uid="{00000000-0005-0000-0000-0000E4020000}"/>
    <cellStyle name="40% - Cor4 14 3 3" xfId="25647" xr:uid="{52163176-8CFC-44C7-8AA1-DBA018742105}"/>
    <cellStyle name="40% - Cor4 14 3 4" xfId="39599" xr:uid="{DFA16CDE-649D-43FA-A3B1-62157A2C9F18}"/>
    <cellStyle name="40% - Cor4 14 4" xfId="11862" xr:uid="{00000000-0005-0000-0000-0000E4020000}"/>
    <cellStyle name="40% - Cor4 14 4 2" xfId="29378" xr:uid="{95B230B0-7E01-472F-BFE2-70C513F10930}"/>
    <cellStyle name="40% - Cor4 14 4 3" xfId="43259" xr:uid="{B60DA72C-F574-4BCA-BDFC-E2C30403EE3C}"/>
    <cellStyle name="40% - Cor4 14 5" xfId="31980" xr:uid="{B2566ED4-9C90-4121-A16F-6647BE3D3FB1}"/>
    <cellStyle name="40% - Cor4 14 5 2" xfId="45847" xr:uid="{06E8FB09-6488-4E3D-879F-215209B63E7F}"/>
    <cellStyle name="40% - Cor4 14 6" xfId="21328" xr:uid="{B997F7C1-3DDA-49B3-8595-2FA57D259410}"/>
    <cellStyle name="40% - Cor4 14 7" xfId="35362" xr:uid="{F85AAE3F-B36C-4DFA-8696-0E287249F32F}"/>
    <cellStyle name="40% - Cor4 15" xfId="2835" xr:uid="{00000000-0005-0000-0000-0000E5020000}"/>
    <cellStyle name="40% - Cor4 15 2" xfId="4885" xr:uid="{00000000-0005-0000-0000-0000E5020000}"/>
    <cellStyle name="40% - Cor4 15 2 2" xfId="9285" xr:uid="{00000000-0005-0000-0000-0000E5020000}"/>
    <cellStyle name="40% - Cor4 15 2 2 2" xfId="18107" xr:uid="{00000000-0005-0000-0000-0000E5020000}"/>
    <cellStyle name="40% - Cor4 15 2 2 3" xfId="27485" xr:uid="{48D42084-BE70-4931-BADB-F2FC9BCBBD8D}"/>
    <cellStyle name="40% - Cor4 15 2 2 4" xfId="41441" xr:uid="{7445BA61-E1B4-40CF-8837-0A215A59CA21}"/>
    <cellStyle name="40% - Cor4 15 2 3" xfId="13754" xr:uid="{00000000-0005-0000-0000-0000E5020000}"/>
    <cellStyle name="40% - Cor4 15 2 3 2" xfId="30567" xr:uid="{5893BE9C-DE45-4090-8D5D-4E3693D1C343}"/>
    <cellStyle name="40% - Cor4 15 2 3 3" xfId="44441" xr:uid="{394FA9E8-0F07-4251-A8C2-49BFF10E96E8}"/>
    <cellStyle name="40% - Cor4 15 2 4" xfId="33159" xr:uid="{D5ADF1B4-FA85-4994-83E5-E756A01C279D}"/>
    <cellStyle name="40% - Cor4 15 2 4 2" xfId="47026" xr:uid="{D63C9528-E9D2-4125-A14A-CE118FE581D9}"/>
    <cellStyle name="40% - Cor4 15 2 5" xfId="23227" xr:uid="{089333B0-A9DB-406F-9152-F9A458839BDA}"/>
    <cellStyle name="40% - Cor4 15 2 6" xfId="37198" xr:uid="{577B8294-142B-42B7-B352-5A06D768BCBB}"/>
    <cellStyle name="40% - Cor4 15 3" xfId="7396" xr:uid="{00000000-0005-0000-0000-0000E5020000}"/>
    <cellStyle name="40% - Cor4 15 3 2" xfId="16222" xr:uid="{00000000-0005-0000-0000-0000E5020000}"/>
    <cellStyle name="40% - Cor4 15 3 3" xfId="25648" xr:uid="{0FABDE94-E3D2-4F2D-BD19-E0A77A4E6D6D}"/>
    <cellStyle name="40% - Cor4 15 3 4" xfId="39600" xr:uid="{AD3F3167-9356-486C-BECF-EBF624869867}"/>
    <cellStyle name="40% - Cor4 15 4" xfId="11863" xr:uid="{00000000-0005-0000-0000-0000E5020000}"/>
    <cellStyle name="40% - Cor4 15 4 2" xfId="29379" xr:uid="{FBC63BC0-043D-4531-BD79-1D7AE94A21EC}"/>
    <cellStyle name="40% - Cor4 15 4 3" xfId="43260" xr:uid="{26CB62FA-A21F-4A5C-A3AD-B54715AB8152}"/>
    <cellStyle name="40% - Cor4 15 5" xfId="31981" xr:uid="{ACD48044-7883-4987-9E8D-85765DC8B415}"/>
    <cellStyle name="40% - Cor4 15 5 2" xfId="45848" xr:uid="{0118F0DC-34CD-4B9F-B32E-AB6EA17EB645}"/>
    <cellStyle name="40% - Cor4 15 6" xfId="21329" xr:uid="{15C0F610-BE02-4BA7-9B79-6354771C076E}"/>
    <cellStyle name="40% - Cor4 15 7" xfId="35363" xr:uid="{CDBE16D5-49DA-40A9-9381-5A904CF3CDB4}"/>
    <cellStyle name="40% - Cor4 16" xfId="2836" xr:uid="{00000000-0005-0000-0000-0000E6020000}"/>
    <cellStyle name="40% - Cor4 16 2" xfId="4886" xr:uid="{00000000-0005-0000-0000-0000E6020000}"/>
    <cellStyle name="40% - Cor4 16 2 2" xfId="9286" xr:uid="{00000000-0005-0000-0000-0000E6020000}"/>
    <cellStyle name="40% - Cor4 16 2 2 2" xfId="18108" xr:uid="{00000000-0005-0000-0000-0000E6020000}"/>
    <cellStyle name="40% - Cor4 16 2 2 3" xfId="27486" xr:uid="{FFD1A4B6-29FD-4A0C-989C-F4874265A665}"/>
    <cellStyle name="40% - Cor4 16 2 2 4" xfId="41442" xr:uid="{D0BDED1B-441A-4ADA-A85F-7A7FD4A0FECB}"/>
    <cellStyle name="40% - Cor4 16 2 3" xfId="13755" xr:uid="{00000000-0005-0000-0000-0000E6020000}"/>
    <cellStyle name="40% - Cor4 16 2 3 2" xfId="30568" xr:uid="{B498B2BD-F381-4FE0-9980-0431DFB9BC94}"/>
    <cellStyle name="40% - Cor4 16 2 3 3" xfId="44442" xr:uid="{3B4F549F-7936-4697-90B1-5C21869F71F5}"/>
    <cellStyle name="40% - Cor4 16 2 4" xfId="33160" xr:uid="{A13CE553-EEB5-4604-BDB0-6ADA2A183B49}"/>
    <cellStyle name="40% - Cor4 16 2 4 2" xfId="47027" xr:uid="{543EA0C9-55FA-4B08-B1A0-2361CEA9BC17}"/>
    <cellStyle name="40% - Cor4 16 2 5" xfId="23228" xr:uid="{E5E151F1-0D01-4CDE-BBBE-3793BB492E5E}"/>
    <cellStyle name="40% - Cor4 16 2 6" xfId="37199" xr:uid="{2D79BFA1-DCDC-4AAB-8B4F-D8C0144ADE06}"/>
    <cellStyle name="40% - Cor4 16 3" xfId="7397" xr:uid="{00000000-0005-0000-0000-0000E6020000}"/>
    <cellStyle name="40% - Cor4 16 3 2" xfId="16223" xr:uid="{00000000-0005-0000-0000-0000E6020000}"/>
    <cellStyle name="40% - Cor4 16 3 3" xfId="25649" xr:uid="{6E04DB04-5E99-48D3-8FE3-F43226F5BA06}"/>
    <cellStyle name="40% - Cor4 16 3 4" xfId="39601" xr:uid="{70AAFE1B-A38C-48EF-B536-3ADD2203F84E}"/>
    <cellStyle name="40% - Cor4 16 4" xfId="11864" xr:uid="{00000000-0005-0000-0000-0000E6020000}"/>
    <cellStyle name="40% - Cor4 16 4 2" xfId="29380" xr:uid="{A9CBB96B-C8B3-4054-AF6C-5242053F952D}"/>
    <cellStyle name="40% - Cor4 16 4 3" xfId="43261" xr:uid="{6900364F-4E92-4ABB-8433-B9984FA4AE0C}"/>
    <cellStyle name="40% - Cor4 16 5" xfId="31982" xr:uid="{F045B60C-531F-4744-9A6E-FD06F6ED8F98}"/>
    <cellStyle name="40% - Cor4 16 5 2" xfId="45849" xr:uid="{414961EA-B041-4791-904B-0331024A8CBB}"/>
    <cellStyle name="40% - Cor4 16 6" xfId="21330" xr:uid="{F6681F9E-E911-4AAF-A165-C7C4693934E9}"/>
    <cellStyle name="40% - Cor4 16 7" xfId="35364" xr:uid="{46AD1B12-38C3-4CD3-9F42-F0D08D32E758}"/>
    <cellStyle name="40% - Cor4 17" xfId="2837" xr:uid="{00000000-0005-0000-0000-0000E7020000}"/>
    <cellStyle name="40% - Cor4 17 2" xfId="4887" xr:uid="{00000000-0005-0000-0000-0000E7020000}"/>
    <cellStyle name="40% - Cor4 17 2 2" xfId="9287" xr:uid="{00000000-0005-0000-0000-0000E7020000}"/>
    <cellStyle name="40% - Cor4 17 2 2 2" xfId="18109" xr:uid="{00000000-0005-0000-0000-0000E7020000}"/>
    <cellStyle name="40% - Cor4 17 2 2 3" xfId="27487" xr:uid="{14BEDFE4-78D4-4850-B6C0-9838BA33F26E}"/>
    <cellStyle name="40% - Cor4 17 2 2 4" xfId="41443" xr:uid="{DCFE03DD-EC13-44AE-96B5-8A8C606238CC}"/>
    <cellStyle name="40% - Cor4 17 2 3" xfId="13756" xr:uid="{00000000-0005-0000-0000-0000E7020000}"/>
    <cellStyle name="40% - Cor4 17 2 3 2" xfId="30569" xr:uid="{CC96C1E7-C509-401E-922A-FEA937A6AA10}"/>
    <cellStyle name="40% - Cor4 17 2 3 3" xfId="44443" xr:uid="{139C6FF2-3DA2-474D-8388-D9AFEF3C72D6}"/>
    <cellStyle name="40% - Cor4 17 2 4" xfId="33161" xr:uid="{DFBC53A3-55C1-4FBD-96FB-EBAE4AB5FD60}"/>
    <cellStyle name="40% - Cor4 17 2 4 2" xfId="47028" xr:uid="{E49C14FC-AA79-4FCC-8EBA-DBC34A3781AA}"/>
    <cellStyle name="40% - Cor4 17 2 5" xfId="23229" xr:uid="{83B000DA-3A29-4E6E-976D-3740E930099A}"/>
    <cellStyle name="40% - Cor4 17 2 6" xfId="37200" xr:uid="{4B1F6F72-1D9B-48CE-902D-4DF3A0B232CD}"/>
    <cellStyle name="40% - Cor4 17 3" xfId="7398" xr:uid="{00000000-0005-0000-0000-0000E7020000}"/>
    <cellStyle name="40% - Cor4 17 3 2" xfId="16224" xr:uid="{00000000-0005-0000-0000-0000E7020000}"/>
    <cellStyle name="40% - Cor4 17 3 3" xfId="25650" xr:uid="{F74E1D6C-23FA-4E6A-85D3-580185D506CE}"/>
    <cellStyle name="40% - Cor4 17 3 4" xfId="39602" xr:uid="{80F4D277-555D-4C20-A006-D5662CE81CEB}"/>
    <cellStyle name="40% - Cor4 17 4" xfId="11865" xr:uid="{00000000-0005-0000-0000-0000E7020000}"/>
    <cellStyle name="40% - Cor4 17 4 2" xfId="29381" xr:uid="{DCFF1E56-9EB9-4613-894F-AD1EF5D08B8B}"/>
    <cellStyle name="40% - Cor4 17 4 3" xfId="43262" xr:uid="{4EC9B51A-8A14-43F8-8BF7-CAE7F40A998D}"/>
    <cellStyle name="40% - Cor4 17 5" xfId="31983" xr:uid="{B1BE320D-8626-4443-BBE0-02BF736C4BA1}"/>
    <cellStyle name="40% - Cor4 17 5 2" xfId="45850" xr:uid="{64C6D46B-1381-4171-93F5-86DE2AFA2AD4}"/>
    <cellStyle name="40% - Cor4 17 6" xfId="21331" xr:uid="{7E082E20-A548-497D-8C3F-3C6A1C74D66E}"/>
    <cellStyle name="40% - Cor4 17 7" xfId="35365" xr:uid="{C270FD09-6755-4D5A-ACFB-B6E0C12A6539}"/>
    <cellStyle name="40% - Cor4 18" xfId="2838" xr:uid="{00000000-0005-0000-0000-0000E8020000}"/>
    <cellStyle name="40% - Cor4 18 2" xfId="4888" xr:uid="{00000000-0005-0000-0000-0000E8020000}"/>
    <cellStyle name="40% - Cor4 18 2 2" xfId="9288" xr:uid="{00000000-0005-0000-0000-0000E8020000}"/>
    <cellStyle name="40% - Cor4 18 2 2 2" xfId="18110" xr:uid="{00000000-0005-0000-0000-0000E8020000}"/>
    <cellStyle name="40% - Cor4 18 2 2 3" xfId="27488" xr:uid="{E731C582-6881-4537-BAAB-3754237BE1EF}"/>
    <cellStyle name="40% - Cor4 18 2 2 4" xfId="41444" xr:uid="{010FDADF-3B53-4DBA-B21D-B434E9428D7E}"/>
    <cellStyle name="40% - Cor4 18 2 3" xfId="13757" xr:uid="{00000000-0005-0000-0000-0000E8020000}"/>
    <cellStyle name="40% - Cor4 18 2 3 2" xfId="30570" xr:uid="{0FFA871E-2A3C-4DAE-AC58-A7321CE9E7FD}"/>
    <cellStyle name="40% - Cor4 18 2 3 3" xfId="44444" xr:uid="{B34296D7-9E08-4818-BC21-A6696347364F}"/>
    <cellStyle name="40% - Cor4 18 2 4" xfId="33162" xr:uid="{B90E98F4-F20F-4BAB-A798-DBC659CE9189}"/>
    <cellStyle name="40% - Cor4 18 2 4 2" xfId="47029" xr:uid="{38663E82-D512-4040-9E7F-49454A5D5BE2}"/>
    <cellStyle name="40% - Cor4 18 2 5" xfId="23230" xr:uid="{17152A92-246A-4CF8-9163-1039C00754E9}"/>
    <cellStyle name="40% - Cor4 18 2 6" xfId="37201" xr:uid="{777BCF4C-2889-4439-AAD6-B6C137CCDC9F}"/>
    <cellStyle name="40% - Cor4 18 3" xfId="7399" xr:uid="{00000000-0005-0000-0000-0000E8020000}"/>
    <cellStyle name="40% - Cor4 18 3 2" xfId="16225" xr:uid="{00000000-0005-0000-0000-0000E8020000}"/>
    <cellStyle name="40% - Cor4 18 3 3" xfId="25651" xr:uid="{5E2BD0A4-9996-44BB-AEFC-3667AF7F48C7}"/>
    <cellStyle name="40% - Cor4 18 3 4" xfId="39603" xr:uid="{4E28CDAE-AA29-45E8-8C7D-C20B85E38238}"/>
    <cellStyle name="40% - Cor4 18 4" xfId="11866" xr:uid="{00000000-0005-0000-0000-0000E8020000}"/>
    <cellStyle name="40% - Cor4 18 4 2" xfId="29382" xr:uid="{CF9AAB53-16F0-4CE6-BB9D-6D3EF83621ED}"/>
    <cellStyle name="40% - Cor4 18 4 3" xfId="43263" xr:uid="{6751FE63-481B-468E-95B6-ED7B05B89FF8}"/>
    <cellStyle name="40% - Cor4 18 5" xfId="31984" xr:uid="{2E42A4B7-5BAD-48D6-878B-6831F792EFD0}"/>
    <cellStyle name="40% - Cor4 18 5 2" xfId="45851" xr:uid="{D6B46FDB-0ABB-4D73-BFB2-736984B44696}"/>
    <cellStyle name="40% - Cor4 18 6" xfId="21332" xr:uid="{8B022FC6-F36F-45B9-A9B9-969FB4764541}"/>
    <cellStyle name="40% - Cor4 18 7" xfId="35366" xr:uid="{4D4DCE41-81A2-4FFA-BC5F-667BA7AD9D4C}"/>
    <cellStyle name="40% - Cor4 19" xfId="2839" xr:uid="{00000000-0005-0000-0000-0000E9020000}"/>
    <cellStyle name="40% - Cor4 2" xfId="137" xr:uid="{00000000-0005-0000-0000-000065000000}"/>
    <cellStyle name="40% - Cor4 2 10" xfId="33855" xr:uid="{98BE3DAC-A1A1-4FBE-898B-6D05023EDCC3}"/>
    <cellStyle name="40% - Cor4 2 2" xfId="152" xr:uid="{00000000-0005-0000-0000-000066000000}"/>
    <cellStyle name="40% - Cor4 2 2 2" xfId="2841" xr:uid="{00000000-0005-0000-0000-0000EB020000}"/>
    <cellStyle name="40% - Cor4 2 2 2 2" xfId="4890" xr:uid="{00000000-0005-0000-0000-0000EB020000}"/>
    <cellStyle name="40% - Cor4 2 2 2 2 2" xfId="9290" xr:uid="{00000000-0005-0000-0000-0000EB020000}"/>
    <cellStyle name="40% - Cor4 2 2 2 2 2 2" xfId="18112" xr:uid="{00000000-0005-0000-0000-0000EB020000}"/>
    <cellStyle name="40% - Cor4 2 2 2 2 2 3" xfId="27490" xr:uid="{A2F829E8-532F-48F4-B981-919BA0B12232}"/>
    <cellStyle name="40% - Cor4 2 2 2 2 2 4" xfId="41446" xr:uid="{A0EC5300-9174-444A-ADB7-6F90964ABC22}"/>
    <cellStyle name="40% - Cor4 2 2 2 2 3" xfId="13759" xr:uid="{00000000-0005-0000-0000-0000EB020000}"/>
    <cellStyle name="40% - Cor4 2 2 2 2 4" xfId="23232" xr:uid="{1FC8801E-F768-4F02-88E3-D60430D6326B}"/>
    <cellStyle name="40% - Cor4 2 2 2 2 5" xfId="37203" xr:uid="{7F17371A-CC04-4F60-B791-7A817CCECC9F}"/>
    <cellStyle name="40% - Cor4 2 2 2 3" xfId="7401" xr:uid="{00000000-0005-0000-0000-0000EB020000}"/>
    <cellStyle name="40% - Cor4 2 2 2 3 2" xfId="16227" xr:uid="{00000000-0005-0000-0000-0000EB020000}"/>
    <cellStyle name="40% - Cor4 2 2 2 3 3" xfId="25653" xr:uid="{113AC4F9-9E34-4CB5-A355-98FB0FE4FD09}"/>
    <cellStyle name="40% - Cor4 2 2 2 3 4" xfId="39605" xr:uid="{69E55EEA-3342-4F54-AEEF-C8B6CC5A5809}"/>
    <cellStyle name="40% - Cor4 2 2 2 4" xfId="11868" xr:uid="{00000000-0005-0000-0000-0000EB020000}"/>
    <cellStyle name="40% - Cor4 2 2 2 4 2" xfId="29384" xr:uid="{5833060E-914F-4D3F-B504-E33271F33E35}"/>
    <cellStyle name="40% - Cor4 2 2 2 4 3" xfId="43265" xr:uid="{F81A3089-3DA2-436B-A598-7FE0DFD0D726}"/>
    <cellStyle name="40% - Cor4 2 2 2 5" xfId="31986" xr:uid="{DDCA8E55-67F5-4B58-9769-534C086B65C2}"/>
    <cellStyle name="40% - Cor4 2 2 2 5 2" xfId="45853" xr:uid="{5C23DC34-883A-4C77-AB56-41BF84DFD0E1}"/>
    <cellStyle name="40% - Cor4 2 2 2 6" xfId="21334" xr:uid="{9808E177-2E57-4CAE-A54B-22CE8105740B}"/>
    <cellStyle name="40% - Cor4 2 2 2 7" xfId="35368" xr:uid="{0684FABF-6F93-49CB-B350-0734ED654C17}"/>
    <cellStyle name="40% - Cor4 2 2 3" xfId="1732" xr:uid="{00000000-0005-0000-0000-00003E000000}"/>
    <cellStyle name="40% - Cor4 2 2 3 2" xfId="6534" xr:uid="{00000000-0005-0000-0000-00003E000000}"/>
    <cellStyle name="40% - Cor4 2 2 3 2 2" xfId="15365" xr:uid="{00000000-0005-0000-0000-00003E000000}"/>
    <cellStyle name="40% - Cor4 2 2 3 2 3" xfId="24800" xr:uid="{1E419235-A0A1-41F5-B9F5-BDFF8D047482}"/>
    <cellStyle name="40% - Cor4 2 2 3 2 4" xfId="38754" xr:uid="{92310839-092E-45E1-9A27-07DAF48CBCE9}"/>
    <cellStyle name="40% - Cor4 2 2 3 3" xfId="10979" xr:uid="{00000000-0005-0000-0000-00003E000000}"/>
    <cellStyle name="40% - Cor4 2 2 3 3 2" xfId="30572" xr:uid="{1C9F6EB6-954A-43E8-8296-47694B1BB5C3}"/>
    <cellStyle name="40% - Cor4 2 2 3 3 3" xfId="44446" xr:uid="{5A82003E-BBDC-4B5F-9C54-A5901179976F}"/>
    <cellStyle name="40% - Cor4 2 2 3 4" xfId="33164" xr:uid="{5F0A497D-6AD1-41CF-A740-C84A444E42AD}"/>
    <cellStyle name="40% - Cor4 2 2 3 4 2" xfId="47031" xr:uid="{0332A2AF-0E88-4144-A1E2-D956100799EC}"/>
    <cellStyle name="40% - Cor4 2 2 3 5" xfId="20389" xr:uid="{6129F432-E01B-484C-8AC6-1DDE84649849}"/>
    <cellStyle name="40% - Cor4 2 2 3 6" xfId="34518" xr:uid="{5174D260-9E58-4FE5-B098-16A0489D0BF9}"/>
    <cellStyle name="40% - Cor4 2 2 4" xfId="4018" xr:uid="{00000000-0005-0000-0000-00003E000000}"/>
    <cellStyle name="40% - Cor4 2 2 4 2" xfId="8422" xr:uid="{00000000-0005-0000-0000-00003E000000}"/>
    <cellStyle name="40% - Cor4 2 2 4 2 2" xfId="17244" xr:uid="{00000000-0005-0000-0000-00003E000000}"/>
    <cellStyle name="40% - Cor4 2 2 4 2 3" xfId="26625" xr:uid="{8CE49CE5-DE6F-4512-B98C-4A7AC9F24F1E}"/>
    <cellStyle name="40% - Cor4 2 2 4 2 4" xfId="40579" xr:uid="{ECE08593-3120-446E-B6DF-8EB1FB073B59}"/>
    <cellStyle name="40% - Cor4 2 2 4 3" xfId="12893" xr:uid="{00000000-0005-0000-0000-00003E000000}"/>
    <cellStyle name="40% - Cor4 2 2 4 4" xfId="22365" xr:uid="{3C665449-5893-413A-A8F9-555A5177239C}"/>
    <cellStyle name="40% - Cor4 2 2 4 5" xfId="36338" xr:uid="{23B99500-E1D9-4A3D-94ED-E566C8F602BD}"/>
    <cellStyle name="40% - Cor4 2 2 5" xfId="28446" xr:uid="{5E9A927B-A31E-43C5-A197-EE386A7E1A83}"/>
    <cellStyle name="40% - Cor4 2 2 5 2" xfId="42416" xr:uid="{FDFE512B-2784-438C-A9D9-C63A5931C922}"/>
    <cellStyle name="40% - Cor4 2 2 6" xfId="31139" xr:uid="{32917824-27B2-434A-BF51-F876B5A5F300}"/>
    <cellStyle name="40% - Cor4 2 2 6 2" xfId="44988" xr:uid="{FBED016E-B64D-4936-B424-0C00E1F0FD4E}"/>
    <cellStyle name="40% - Cor4 2 3" xfId="2840" xr:uid="{00000000-0005-0000-0000-0000EA020000}"/>
    <cellStyle name="40% - Cor4 2 3 2" xfId="4889" xr:uid="{00000000-0005-0000-0000-0000EA020000}"/>
    <cellStyle name="40% - Cor4 2 3 2 2" xfId="9289" xr:uid="{00000000-0005-0000-0000-0000EA020000}"/>
    <cellStyle name="40% - Cor4 2 3 2 2 2" xfId="18111" xr:uid="{00000000-0005-0000-0000-0000EA020000}"/>
    <cellStyle name="40% - Cor4 2 3 2 2 3" xfId="27489" xr:uid="{AD4EDBE2-4C60-4E70-870A-0F77C29487B0}"/>
    <cellStyle name="40% - Cor4 2 3 2 2 4" xfId="41445" xr:uid="{8F40E0FB-3A1F-4A79-AB99-2EBCAC944068}"/>
    <cellStyle name="40% - Cor4 2 3 2 3" xfId="13758" xr:uid="{00000000-0005-0000-0000-0000EA020000}"/>
    <cellStyle name="40% - Cor4 2 3 2 4" xfId="23231" xr:uid="{3CF183EC-6F3E-4CF5-98EC-9091476B6450}"/>
    <cellStyle name="40% - Cor4 2 3 2 5" xfId="37202" xr:uid="{14304BF5-DF9C-4735-8F42-C0209BF4B3EE}"/>
    <cellStyle name="40% - Cor4 2 3 3" xfId="7400" xr:uid="{00000000-0005-0000-0000-0000EA020000}"/>
    <cellStyle name="40% - Cor4 2 3 3 2" xfId="16226" xr:uid="{00000000-0005-0000-0000-0000EA020000}"/>
    <cellStyle name="40% - Cor4 2 3 3 3" xfId="25652" xr:uid="{E7AEBBC9-ABC0-4B87-95E8-D2DFA2B965FF}"/>
    <cellStyle name="40% - Cor4 2 3 3 4" xfId="39604" xr:uid="{49638811-0C48-4F88-AC7A-05C4A5705D5A}"/>
    <cellStyle name="40% - Cor4 2 3 4" xfId="11867" xr:uid="{00000000-0005-0000-0000-0000EA020000}"/>
    <cellStyle name="40% - Cor4 2 3 4 2" xfId="29383" xr:uid="{CB1607A9-F629-4387-8D6F-B8658058DF83}"/>
    <cellStyle name="40% - Cor4 2 3 4 3" xfId="43264" xr:uid="{82E78A9D-689F-4B50-9B76-858CA691EC77}"/>
    <cellStyle name="40% - Cor4 2 3 5" xfId="31985" xr:uid="{A273D1C6-0671-4BA7-930A-3ACDF7139355}"/>
    <cellStyle name="40% - Cor4 2 3 5 2" xfId="45852" xr:uid="{48AFA46F-5D77-49CA-A078-0E0B27EAC026}"/>
    <cellStyle name="40% - Cor4 2 3 6" xfId="21333" xr:uid="{F2D37A68-878F-400B-9D99-FA9DF0E5D074}"/>
    <cellStyle name="40% - Cor4 2 3 7" xfId="35367" xr:uid="{9C020611-436C-40AB-AA0A-187D7E72F486}"/>
    <cellStyle name="40% - Cor4 2 4" xfId="1638" xr:uid="{00000000-0005-0000-0000-00003D000000}"/>
    <cellStyle name="40% - Cor4 2 4 2" xfId="6456" xr:uid="{00000000-0005-0000-0000-00003D000000}"/>
    <cellStyle name="40% - Cor4 2 4 2 2" xfId="15287" xr:uid="{00000000-0005-0000-0000-00003D000000}"/>
    <cellStyle name="40% - Cor4 2 4 2 3" xfId="24722" xr:uid="{6FE4FB17-2B4B-4DBC-8C0B-CCC9B5D45507}"/>
    <cellStyle name="40% - Cor4 2 4 2 4" xfId="38676" xr:uid="{A1FEBC36-748D-4FAF-BCDD-5461678F4D7D}"/>
    <cellStyle name="40% - Cor4 2 4 3" xfId="10897" xr:uid="{00000000-0005-0000-0000-00003D000000}"/>
    <cellStyle name="40% - Cor4 2 4 3 2" xfId="30571" xr:uid="{B4188E76-E6A9-424A-BF27-1AE0AA4540F7}"/>
    <cellStyle name="40% - Cor4 2 4 3 3" xfId="44445" xr:uid="{8A951BA3-6906-4CBD-90E4-75D1CF263BF2}"/>
    <cellStyle name="40% - Cor4 2 4 4" xfId="33163" xr:uid="{BDDD957F-74D9-417F-BFA8-E367E22D1C03}"/>
    <cellStyle name="40% - Cor4 2 4 4 2" xfId="47030" xr:uid="{0A29878E-E062-4BAF-88F2-45D4C3DEB4E1}"/>
    <cellStyle name="40% - Cor4 2 4 5" xfId="20311" xr:uid="{76AEAF4E-9D4A-4FE0-A6E0-5BA374C8CE33}"/>
    <cellStyle name="40% - Cor4 2 4 6" xfId="34440" xr:uid="{9C0DFA13-39CC-4DD4-AF19-924D5FFD9207}"/>
    <cellStyle name="40% - Cor4 2 5" xfId="3937" xr:uid="{00000000-0005-0000-0000-00003D000000}"/>
    <cellStyle name="40% - Cor4 2 5 2" xfId="8343" xr:uid="{00000000-0005-0000-0000-00003D000000}"/>
    <cellStyle name="40% - Cor4 2 5 2 2" xfId="17165" xr:uid="{00000000-0005-0000-0000-00003D000000}"/>
    <cellStyle name="40% - Cor4 2 5 2 3" xfId="26546" xr:uid="{60C3C630-F390-4903-B49D-54200E7DE9F0}"/>
    <cellStyle name="40% - Cor4 2 5 2 4" xfId="40500" xr:uid="{9DCFC40A-93BF-483D-83DE-DFAA14458C72}"/>
    <cellStyle name="40% - Cor4 2 5 3" xfId="12814" xr:uid="{00000000-0005-0000-0000-00003D000000}"/>
    <cellStyle name="40% - Cor4 2 5 4" xfId="22286" xr:uid="{BF891AFE-E672-4301-A64D-F06D055B5896}"/>
    <cellStyle name="40% - Cor4 2 5 5" xfId="36259" xr:uid="{8EA54830-7678-4565-8D71-A2228C236BE8}"/>
    <cellStyle name="40% - Cor4 2 6" xfId="5832" xr:uid="{00000000-0005-0000-0000-000065000000}"/>
    <cellStyle name="40% - Cor4 2 6 2" xfId="14673" xr:uid="{00000000-0005-0000-0000-000065000000}"/>
    <cellStyle name="40% - Cor4 2 6 3" xfId="24146" xr:uid="{BC3DA924-4C02-4420-A7C7-003778800012}"/>
    <cellStyle name="40% - Cor4 2 6 4" xfId="38100" xr:uid="{A5AF8DD5-C24D-4EF5-8A5A-5ADB5F41E039}"/>
    <cellStyle name="40% - Cor4 2 7" xfId="10211" xr:uid="{00000000-0005-0000-0000-000065000000}"/>
    <cellStyle name="40% - Cor4 2 7 2" xfId="28368" xr:uid="{A3386088-32B9-4EEC-8A61-553DB239A79C}"/>
    <cellStyle name="40% - Cor4 2 7 3" xfId="42338" xr:uid="{FDE289F5-DF0A-483C-8BE6-F3250FE56FE7}"/>
    <cellStyle name="40% - Cor4 2 8" xfId="31061" xr:uid="{C5D21696-E676-4E1A-A1DE-276833C9CEC1}"/>
    <cellStyle name="40% - Cor4 2 8 2" xfId="44910" xr:uid="{3A7363EA-6D18-47B8-A696-2FE3AA0145A1}"/>
    <cellStyle name="40% - Cor4 2 9" xfId="19680" xr:uid="{39CA0B0F-5D98-4D31-BF03-9D86751DB655}"/>
    <cellStyle name="40% - Cor4 20" xfId="2842" xr:uid="{00000000-0005-0000-0000-0000EC020000}"/>
    <cellStyle name="40% - Cor4 20 2" xfId="4891" xr:uid="{00000000-0005-0000-0000-0000EC020000}"/>
    <cellStyle name="40% - Cor4 20 2 2" xfId="9291" xr:uid="{00000000-0005-0000-0000-0000EC020000}"/>
    <cellStyle name="40% - Cor4 20 2 2 2" xfId="18113" xr:uid="{00000000-0005-0000-0000-0000EC020000}"/>
    <cellStyle name="40% - Cor4 20 2 2 3" xfId="27491" xr:uid="{90AEFE15-F5D7-4BC4-B1E4-F7FD7F073F64}"/>
    <cellStyle name="40% - Cor4 20 2 2 4" xfId="41447" xr:uid="{68A6FEDE-2DEA-40D6-B557-CB568C183922}"/>
    <cellStyle name="40% - Cor4 20 2 3" xfId="13760" xr:uid="{00000000-0005-0000-0000-0000EC020000}"/>
    <cellStyle name="40% - Cor4 20 2 3 2" xfId="30573" xr:uid="{FC075D9E-A52E-4BC7-BC3D-09B3F858289A}"/>
    <cellStyle name="40% - Cor4 20 2 3 3" xfId="44447" xr:uid="{4972F263-2B26-4522-8C57-CB4DD2BB8144}"/>
    <cellStyle name="40% - Cor4 20 2 4" xfId="33165" xr:uid="{1909B592-7922-49AD-99E5-8E81234A82B6}"/>
    <cellStyle name="40% - Cor4 20 2 4 2" xfId="47032" xr:uid="{487B1424-D285-46CF-9F03-BAF5E4A5A07F}"/>
    <cellStyle name="40% - Cor4 20 2 5" xfId="23233" xr:uid="{B43883EF-1639-42C1-956E-BEA6E2F1C5EC}"/>
    <cellStyle name="40% - Cor4 20 2 6" xfId="37204" xr:uid="{865CC79D-7900-4670-AE9E-39614B1AD444}"/>
    <cellStyle name="40% - Cor4 20 3" xfId="7402" xr:uid="{00000000-0005-0000-0000-0000EC020000}"/>
    <cellStyle name="40% - Cor4 20 3 2" xfId="16228" xr:uid="{00000000-0005-0000-0000-0000EC020000}"/>
    <cellStyle name="40% - Cor4 20 3 3" xfId="25654" xr:uid="{8F60DACE-BA5D-4631-851E-79007660F751}"/>
    <cellStyle name="40% - Cor4 20 3 4" xfId="39606" xr:uid="{E5EC1209-13BE-49E7-B912-161473CA8B56}"/>
    <cellStyle name="40% - Cor4 20 4" xfId="11869" xr:uid="{00000000-0005-0000-0000-0000EC020000}"/>
    <cellStyle name="40% - Cor4 20 4 2" xfId="29385" xr:uid="{FF4B380C-1FD9-4499-AE2E-89102C9F739C}"/>
    <cellStyle name="40% - Cor4 20 4 3" xfId="43266" xr:uid="{A39F24F5-C9FE-4E07-A4C7-CD9F239F847A}"/>
    <cellStyle name="40% - Cor4 20 5" xfId="31987" xr:uid="{F00E762C-A2C3-4B8C-886D-BA915B419C26}"/>
    <cellStyle name="40% - Cor4 20 5 2" xfId="45854" xr:uid="{69ECEF29-360D-4F25-BB01-A7A3F09C200A}"/>
    <cellStyle name="40% - Cor4 20 6" xfId="21335" xr:uid="{DC8219EC-B046-4EA3-8934-73348789FA41}"/>
    <cellStyle name="40% - Cor4 20 7" xfId="35369" xr:uid="{8632F59B-BFDE-4532-B544-923647B949AD}"/>
    <cellStyle name="40% - Cor4 21" xfId="2843" xr:uid="{00000000-0005-0000-0000-0000ED020000}"/>
    <cellStyle name="40% - Cor4 21 2" xfId="4892" xr:uid="{00000000-0005-0000-0000-0000ED020000}"/>
    <cellStyle name="40% - Cor4 21 2 2" xfId="9292" xr:uid="{00000000-0005-0000-0000-0000ED020000}"/>
    <cellStyle name="40% - Cor4 21 2 2 2" xfId="18114" xr:uid="{00000000-0005-0000-0000-0000ED020000}"/>
    <cellStyle name="40% - Cor4 21 2 2 3" xfId="27492" xr:uid="{BA2B4C65-9B35-40FF-9246-EA5D1C0A69A4}"/>
    <cellStyle name="40% - Cor4 21 2 2 4" xfId="41448" xr:uid="{99A44EFC-F6CF-408F-8AE9-A08D0A2AEB06}"/>
    <cellStyle name="40% - Cor4 21 2 3" xfId="13761" xr:uid="{00000000-0005-0000-0000-0000ED020000}"/>
    <cellStyle name="40% - Cor4 21 2 3 2" xfId="30574" xr:uid="{C6C382CF-0ADA-4018-87E6-F9EF36AAAF92}"/>
    <cellStyle name="40% - Cor4 21 2 3 3" xfId="44448" xr:uid="{FDCD5123-ED10-4C14-BB8C-E275EE8EF92F}"/>
    <cellStyle name="40% - Cor4 21 2 4" xfId="33166" xr:uid="{CAB62ECD-730F-4605-9F92-B5CAEBF10DA3}"/>
    <cellStyle name="40% - Cor4 21 2 4 2" xfId="47033" xr:uid="{128F1240-2A76-4E93-BE3B-6669EAE4A615}"/>
    <cellStyle name="40% - Cor4 21 2 5" xfId="23234" xr:uid="{0C061F49-68FA-49F8-9451-646B84C057D0}"/>
    <cellStyle name="40% - Cor4 21 2 6" xfId="37205" xr:uid="{01FAB4F1-A5F7-4744-A271-8EEACD96A965}"/>
    <cellStyle name="40% - Cor4 21 3" xfId="7403" xr:uid="{00000000-0005-0000-0000-0000ED020000}"/>
    <cellStyle name="40% - Cor4 21 3 2" xfId="16229" xr:uid="{00000000-0005-0000-0000-0000ED020000}"/>
    <cellStyle name="40% - Cor4 21 3 3" xfId="25655" xr:uid="{ED5D20B0-21F5-4A02-B76F-7E6F281B3AB4}"/>
    <cellStyle name="40% - Cor4 21 3 4" xfId="39607" xr:uid="{1829B499-7AA6-4CD5-B436-5BC5F967398D}"/>
    <cellStyle name="40% - Cor4 21 4" xfId="11870" xr:uid="{00000000-0005-0000-0000-0000ED020000}"/>
    <cellStyle name="40% - Cor4 21 4 2" xfId="29386" xr:uid="{18ABA633-32BD-4808-92BE-81F4496FFA55}"/>
    <cellStyle name="40% - Cor4 21 4 3" xfId="43267" xr:uid="{37012FF1-11F0-4F2F-9C7C-745D97229922}"/>
    <cellStyle name="40% - Cor4 21 5" xfId="31988" xr:uid="{D1307E9D-7724-40F5-BA5C-07E5CE96672D}"/>
    <cellStyle name="40% - Cor4 21 5 2" xfId="45855" xr:uid="{08768DDA-51C3-4A67-95EF-6D22B181CE4E}"/>
    <cellStyle name="40% - Cor4 21 6" xfId="21336" xr:uid="{CC5682D5-F669-48BA-A93E-C9071D31AF83}"/>
    <cellStyle name="40% - Cor4 21 7" xfId="35370" xr:uid="{A4C837DD-CF20-4AAA-8D8E-13A5949D1CDA}"/>
    <cellStyle name="40% - Cor4 22" xfId="2844" xr:uid="{00000000-0005-0000-0000-0000EE020000}"/>
    <cellStyle name="40% - Cor4 22 2" xfId="4893" xr:uid="{00000000-0005-0000-0000-0000EE020000}"/>
    <cellStyle name="40% - Cor4 22 2 2" xfId="9293" xr:uid="{00000000-0005-0000-0000-0000EE020000}"/>
    <cellStyle name="40% - Cor4 22 2 2 2" xfId="18115" xr:uid="{00000000-0005-0000-0000-0000EE020000}"/>
    <cellStyle name="40% - Cor4 22 2 2 3" xfId="27493" xr:uid="{5B2883F0-F398-49BA-B036-A6E447B7847D}"/>
    <cellStyle name="40% - Cor4 22 2 2 4" xfId="41449" xr:uid="{0A509750-E31E-4ADC-821A-1763C92FEB31}"/>
    <cellStyle name="40% - Cor4 22 2 3" xfId="13762" xr:uid="{00000000-0005-0000-0000-0000EE020000}"/>
    <cellStyle name="40% - Cor4 22 2 3 2" xfId="30575" xr:uid="{6A30C537-4DF9-4290-A847-B70C26D80F0D}"/>
    <cellStyle name="40% - Cor4 22 2 3 3" xfId="44449" xr:uid="{26996F87-A192-4F44-A2D5-558202D1CA8E}"/>
    <cellStyle name="40% - Cor4 22 2 4" xfId="33167" xr:uid="{EB46EA3A-CD9B-4446-A06C-5BC8A246DFFC}"/>
    <cellStyle name="40% - Cor4 22 2 4 2" xfId="47034" xr:uid="{FFC1EFA8-88B0-49C6-AB57-4C6E72054F47}"/>
    <cellStyle name="40% - Cor4 22 2 5" xfId="23235" xr:uid="{B5460D9D-1B15-4725-AB24-5FAFC085B85F}"/>
    <cellStyle name="40% - Cor4 22 2 6" xfId="37206" xr:uid="{C211C758-2B30-4238-B131-B15A549603A9}"/>
    <cellStyle name="40% - Cor4 22 3" xfId="7404" xr:uid="{00000000-0005-0000-0000-0000EE020000}"/>
    <cellStyle name="40% - Cor4 22 3 2" xfId="16230" xr:uid="{00000000-0005-0000-0000-0000EE020000}"/>
    <cellStyle name="40% - Cor4 22 3 3" xfId="25656" xr:uid="{CAC7455E-22A3-4062-B0DB-48A59787E363}"/>
    <cellStyle name="40% - Cor4 22 3 4" xfId="39608" xr:uid="{FE6A7A4A-EBDC-4550-81F6-3046C9658AB9}"/>
    <cellStyle name="40% - Cor4 22 4" xfId="11871" xr:uid="{00000000-0005-0000-0000-0000EE020000}"/>
    <cellStyle name="40% - Cor4 22 4 2" xfId="29387" xr:uid="{6B18D1AA-A5B5-4B9C-99BF-C204D9176FF8}"/>
    <cellStyle name="40% - Cor4 22 4 3" xfId="43268" xr:uid="{C9BCDBA1-6841-4D7B-92D5-4875B1C7E792}"/>
    <cellStyle name="40% - Cor4 22 5" xfId="31989" xr:uid="{AF688964-3A24-448E-AE72-11266CC1659A}"/>
    <cellStyle name="40% - Cor4 22 5 2" xfId="45856" xr:uid="{E716A78D-2538-4CAE-91EE-6CE6FA4D770F}"/>
    <cellStyle name="40% - Cor4 22 6" xfId="21337" xr:uid="{3C9B3641-B906-4677-AEA6-F5ED473A1641}"/>
    <cellStyle name="40% - Cor4 22 7" xfId="35371" xr:uid="{8660EA2E-62BD-4F76-9C24-3B9408786A61}"/>
    <cellStyle name="40% - Cor4 23" xfId="2845" xr:uid="{00000000-0005-0000-0000-0000EF020000}"/>
    <cellStyle name="40% - Cor4 23 2" xfId="4894" xr:uid="{00000000-0005-0000-0000-0000EF020000}"/>
    <cellStyle name="40% - Cor4 23 2 2" xfId="9294" xr:uid="{00000000-0005-0000-0000-0000EF020000}"/>
    <cellStyle name="40% - Cor4 23 2 2 2" xfId="18116" xr:uid="{00000000-0005-0000-0000-0000EF020000}"/>
    <cellStyle name="40% - Cor4 23 2 2 3" xfId="27494" xr:uid="{20907669-E72B-4F99-9C99-B79FB519FCB1}"/>
    <cellStyle name="40% - Cor4 23 2 2 4" xfId="41450" xr:uid="{C8F65A63-4174-4269-BCE6-BCF10DA4B353}"/>
    <cellStyle name="40% - Cor4 23 2 3" xfId="13763" xr:uid="{00000000-0005-0000-0000-0000EF020000}"/>
    <cellStyle name="40% - Cor4 23 2 3 2" xfId="30576" xr:uid="{4B10D93F-2A78-453B-A13E-4515151EB791}"/>
    <cellStyle name="40% - Cor4 23 2 3 3" xfId="44450" xr:uid="{D6DE6C33-00E1-4E14-BF73-CA37100DCEF8}"/>
    <cellStyle name="40% - Cor4 23 2 4" xfId="33168" xr:uid="{43097CF1-9DCF-4F8E-9409-E7DB60BA592A}"/>
    <cellStyle name="40% - Cor4 23 2 4 2" xfId="47035" xr:uid="{3CDF833A-E905-4A9B-8C9A-C16F7C31BBCA}"/>
    <cellStyle name="40% - Cor4 23 2 5" xfId="23236" xr:uid="{78041B72-8521-44FA-B686-E8E9E24CD90E}"/>
    <cellStyle name="40% - Cor4 23 2 6" xfId="37207" xr:uid="{A503EF4B-4DF4-4BF2-ABAC-09D5DCE23F7F}"/>
    <cellStyle name="40% - Cor4 23 3" xfId="7405" xr:uid="{00000000-0005-0000-0000-0000EF020000}"/>
    <cellStyle name="40% - Cor4 23 3 2" xfId="16231" xr:uid="{00000000-0005-0000-0000-0000EF020000}"/>
    <cellStyle name="40% - Cor4 23 3 3" xfId="25657" xr:uid="{6FFB5C6D-D95D-499C-88C5-68846761F43B}"/>
    <cellStyle name="40% - Cor4 23 3 4" xfId="39609" xr:uid="{4C6F0E63-23E4-421F-90EE-F221B98382BA}"/>
    <cellStyle name="40% - Cor4 23 4" xfId="11872" xr:uid="{00000000-0005-0000-0000-0000EF020000}"/>
    <cellStyle name="40% - Cor4 23 4 2" xfId="29388" xr:uid="{D9DC44DE-9A6B-45B1-861C-806D4984F5BD}"/>
    <cellStyle name="40% - Cor4 23 4 3" xfId="43269" xr:uid="{23E9942D-6FD8-4B5B-9B25-19D20F449D7A}"/>
    <cellStyle name="40% - Cor4 23 5" xfId="31990" xr:uid="{5F2FE68E-E281-4BC8-9975-EB586E57E554}"/>
    <cellStyle name="40% - Cor4 23 5 2" xfId="45857" xr:uid="{38DD60FE-7403-4636-A8B0-541CFAC4F26C}"/>
    <cellStyle name="40% - Cor4 23 6" xfId="21338" xr:uid="{A36ABF01-F360-452B-B45C-CF2C022E9E1E}"/>
    <cellStyle name="40% - Cor4 23 7" xfId="35372" xr:uid="{C6D42D31-B478-48F4-8532-E4FB471759F8}"/>
    <cellStyle name="40% - Cor4 24" xfId="2846" xr:uid="{00000000-0005-0000-0000-0000F0020000}"/>
    <cellStyle name="40% - Cor4 24 2" xfId="4895" xr:uid="{00000000-0005-0000-0000-0000F0020000}"/>
    <cellStyle name="40% - Cor4 24 2 2" xfId="9295" xr:uid="{00000000-0005-0000-0000-0000F0020000}"/>
    <cellStyle name="40% - Cor4 24 2 2 2" xfId="18117" xr:uid="{00000000-0005-0000-0000-0000F0020000}"/>
    <cellStyle name="40% - Cor4 24 2 2 3" xfId="27495" xr:uid="{3A095F60-C212-4DD3-8B11-FCD7660AAE8F}"/>
    <cellStyle name="40% - Cor4 24 2 2 4" xfId="41451" xr:uid="{92DFAAE9-5AA2-430C-9F0D-293AE1D60602}"/>
    <cellStyle name="40% - Cor4 24 2 3" xfId="13764" xr:uid="{00000000-0005-0000-0000-0000F0020000}"/>
    <cellStyle name="40% - Cor4 24 2 3 2" xfId="30577" xr:uid="{F594D569-0709-4F16-B4CB-76C7A7F67306}"/>
    <cellStyle name="40% - Cor4 24 2 3 3" xfId="44451" xr:uid="{60110CD2-B207-414E-AA36-A0CB7D07CBB0}"/>
    <cellStyle name="40% - Cor4 24 2 4" xfId="33169" xr:uid="{93AE9080-4629-4534-A0E5-01878B83FC60}"/>
    <cellStyle name="40% - Cor4 24 2 4 2" xfId="47036" xr:uid="{13813A79-8082-4DFD-9796-C4D688CAC5CB}"/>
    <cellStyle name="40% - Cor4 24 2 5" xfId="23237" xr:uid="{38494EF1-1CD7-4E8B-B336-7CC04F209123}"/>
    <cellStyle name="40% - Cor4 24 2 6" xfId="37208" xr:uid="{68E3C9D0-D99A-401F-ACE9-8A76869D4502}"/>
    <cellStyle name="40% - Cor4 24 3" xfId="7406" xr:uid="{00000000-0005-0000-0000-0000F0020000}"/>
    <cellStyle name="40% - Cor4 24 3 2" xfId="16232" xr:uid="{00000000-0005-0000-0000-0000F0020000}"/>
    <cellStyle name="40% - Cor4 24 3 3" xfId="25658" xr:uid="{766A35D0-355A-43C0-863A-72C4A9696880}"/>
    <cellStyle name="40% - Cor4 24 3 4" xfId="39610" xr:uid="{5993B6F6-F413-499A-96EE-737B06582E1B}"/>
    <cellStyle name="40% - Cor4 24 4" xfId="11873" xr:uid="{00000000-0005-0000-0000-0000F0020000}"/>
    <cellStyle name="40% - Cor4 24 4 2" xfId="29389" xr:uid="{390DFB47-9B39-4BC8-953C-020ACFC885ED}"/>
    <cellStyle name="40% - Cor4 24 4 3" xfId="43270" xr:uid="{742B9089-B2B7-45E1-80BC-5A140F161252}"/>
    <cellStyle name="40% - Cor4 24 5" xfId="31991" xr:uid="{2E30E2A2-876C-4ECB-B00C-F8F5B757F222}"/>
    <cellStyle name="40% - Cor4 24 5 2" xfId="45858" xr:uid="{D9035AD6-2014-4427-9A75-73834724BDFC}"/>
    <cellStyle name="40% - Cor4 24 6" xfId="21339" xr:uid="{8FC4B86B-9E57-44A7-8F1D-579BA8EDEF80}"/>
    <cellStyle name="40% - Cor4 24 7" xfId="35373" xr:uid="{BCF4C986-DFF5-4352-9570-531AFBB64128}"/>
    <cellStyle name="40% - Cor4 25" xfId="2847" xr:uid="{00000000-0005-0000-0000-0000F1020000}"/>
    <cellStyle name="40% - Cor4 25 2" xfId="4896" xr:uid="{00000000-0005-0000-0000-0000F1020000}"/>
    <cellStyle name="40% - Cor4 25 2 2" xfId="9296" xr:uid="{00000000-0005-0000-0000-0000F1020000}"/>
    <cellStyle name="40% - Cor4 25 2 2 2" xfId="18118" xr:uid="{00000000-0005-0000-0000-0000F1020000}"/>
    <cellStyle name="40% - Cor4 25 2 2 3" xfId="27496" xr:uid="{6376F8D5-A63A-4E8F-9728-0224C9129852}"/>
    <cellStyle name="40% - Cor4 25 2 2 4" xfId="41452" xr:uid="{3849E4AC-5CBE-4CD8-A9AF-91FFD2CAF563}"/>
    <cellStyle name="40% - Cor4 25 2 3" xfId="13765" xr:uid="{00000000-0005-0000-0000-0000F1020000}"/>
    <cellStyle name="40% - Cor4 25 2 3 2" xfId="30578" xr:uid="{DF3D4526-C2F3-4EAC-9E5C-4936B3C7A11F}"/>
    <cellStyle name="40% - Cor4 25 2 3 3" xfId="44452" xr:uid="{7EB5BC04-DCC2-45CC-822B-9C5A8AF13553}"/>
    <cellStyle name="40% - Cor4 25 2 4" xfId="33170" xr:uid="{5FCCDBC7-1091-41C1-B91D-FD4BB01F5FA1}"/>
    <cellStyle name="40% - Cor4 25 2 4 2" xfId="47037" xr:uid="{44730A97-918B-4C36-B342-C02618C43911}"/>
    <cellStyle name="40% - Cor4 25 2 5" xfId="23238" xr:uid="{1D531EAF-B1A5-467E-983E-3F70437FFFB0}"/>
    <cellStyle name="40% - Cor4 25 2 6" xfId="37209" xr:uid="{75275031-3DF4-4293-8EFE-DCD87800FAF0}"/>
    <cellStyle name="40% - Cor4 25 3" xfId="7407" xr:uid="{00000000-0005-0000-0000-0000F1020000}"/>
    <cellStyle name="40% - Cor4 25 3 2" xfId="16233" xr:uid="{00000000-0005-0000-0000-0000F1020000}"/>
    <cellStyle name="40% - Cor4 25 3 3" xfId="25659" xr:uid="{44D2CE86-D727-4666-80E4-752D82B2B78E}"/>
    <cellStyle name="40% - Cor4 25 3 4" xfId="39611" xr:uid="{48DCD08E-2F37-4162-BB41-DECCC418D8D4}"/>
    <cellStyle name="40% - Cor4 25 4" xfId="11874" xr:uid="{00000000-0005-0000-0000-0000F1020000}"/>
    <cellStyle name="40% - Cor4 25 4 2" xfId="29390" xr:uid="{ABD796F0-9D1E-49D9-8ABF-C43DCA04E9FB}"/>
    <cellStyle name="40% - Cor4 25 4 3" xfId="43271" xr:uid="{7115F398-D953-41D5-AD72-0E7E0F22D39C}"/>
    <cellStyle name="40% - Cor4 25 5" xfId="31992" xr:uid="{B6F5E653-58FB-4506-8321-0CEBEDEF028A}"/>
    <cellStyle name="40% - Cor4 25 5 2" xfId="45859" xr:uid="{49BEAE9D-697D-440D-8479-D325AC24E22E}"/>
    <cellStyle name="40% - Cor4 25 6" xfId="21340" xr:uid="{BFCF5E1C-E2C7-4694-8847-E7D9245A815D}"/>
    <cellStyle name="40% - Cor4 25 7" xfId="35374" xr:uid="{1A9F5B21-1C94-464F-9AEA-7456A7223609}"/>
    <cellStyle name="40% - Cor4 26" xfId="2848" xr:uid="{00000000-0005-0000-0000-0000F2020000}"/>
    <cellStyle name="40% - Cor4 26 2" xfId="4897" xr:uid="{00000000-0005-0000-0000-0000F2020000}"/>
    <cellStyle name="40% - Cor4 26 2 2" xfId="9297" xr:uid="{00000000-0005-0000-0000-0000F2020000}"/>
    <cellStyle name="40% - Cor4 26 2 2 2" xfId="18119" xr:uid="{00000000-0005-0000-0000-0000F2020000}"/>
    <cellStyle name="40% - Cor4 26 2 2 3" xfId="27497" xr:uid="{3C40D549-2DE0-487C-953B-899C59033499}"/>
    <cellStyle name="40% - Cor4 26 2 2 4" xfId="41453" xr:uid="{B89324BF-E09F-403F-BC45-5FF223824905}"/>
    <cellStyle name="40% - Cor4 26 2 3" xfId="13766" xr:uid="{00000000-0005-0000-0000-0000F2020000}"/>
    <cellStyle name="40% - Cor4 26 2 3 2" xfId="30579" xr:uid="{F6B3B819-BFB1-4F03-8633-5A13519AFE4F}"/>
    <cellStyle name="40% - Cor4 26 2 3 3" xfId="44453" xr:uid="{158D4BE9-4E12-4DF1-8033-D85F294A3D10}"/>
    <cellStyle name="40% - Cor4 26 2 4" xfId="33171" xr:uid="{D28CFD17-98A3-48E5-AAEA-842955F8A140}"/>
    <cellStyle name="40% - Cor4 26 2 4 2" xfId="47038" xr:uid="{CEE09AA7-4285-47C6-8963-8C412E0BF707}"/>
    <cellStyle name="40% - Cor4 26 2 5" xfId="23239" xr:uid="{6834B68E-DE1C-427E-843A-02F2EF60D6DD}"/>
    <cellStyle name="40% - Cor4 26 2 6" xfId="37210" xr:uid="{DAF5BED6-32F2-4F50-B495-427702EFC7E2}"/>
    <cellStyle name="40% - Cor4 26 3" xfId="7408" xr:uid="{00000000-0005-0000-0000-0000F2020000}"/>
    <cellStyle name="40% - Cor4 26 3 2" xfId="16234" xr:uid="{00000000-0005-0000-0000-0000F2020000}"/>
    <cellStyle name="40% - Cor4 26 3 3" xfId="25660" xr:uid="{C9A75102-FB8F-44F8-94E3-6082DD26937A}"/>
    <cellStyle name="40% - Cor4 26 3 4" xfId="39612" xr:uid="{981188E7-CE8B-4669-849A-6EE3546FC4EF}"/>
    <cellStyle name="40% - Cor4 26 4" xfId="11875" xr:uid="{00000000-0005-0000-0000-0000F2020000}"/>
    <cellStyle name="40% - Cor4 26 4 2" xfId="29391" xr:uid="{F8A97283-2ADB-432C-A1D3-EBEADC9F2310}"/>
    <cellStyle name="40% - Cor4 26 4 3" xfId="43272" xr:uid="{269A798B-3DA7-4E68-B376-AADB1A7ECAEF}"/>
    <cellStyle name="40% - Cor4 26 5" xfId="31993" xr:uid="{54EF23E6-CDD3-42BE-8EF5-D03D9FC5E631}"/>
    <cellStyle name="40% - Cor4 26 5 2" xfId="45860" xr:uid="{204E7B93-2766-4529-8470-B3F4332AAD3E}"/>
    <cellStyle name="40% - Cor4 26 6" xfId="21341" xr:uid="{4B2EB136-0503-46E6-97C3-72EE92C8C7DA}"/>
    <cellStyle name="40% - Cor4 26 7" xfId="35375" xr:uid="{4F89F071-FF72-40DB-B1CF-AA64DE53E3E4}"/>
    <cellStyle name="40% - Cor4 27" xfId="2849" xr:uid="{00000000-0005-0000-0000-0000F3020000}"/>
    <cellStyle name="40% - Cor4 27 2" xfId="4898" xr:uid="{00000000-0005-0000-0000-0000F3020000}"/>
    <cellStyle name="40% - Cor4 27 2 2" xfId="9298" xr:uid="{00000000-0005-0000-0000-0000F3020000}"/>
    <cellStyle name="40% - Cor4 27 2 2 2" xfId="18120" xr:uid="{00000000-0005-0000-0000-0000F3020000}"/>
    <cellStyle name="40% - Cor4 27 2 2 3" xfId="27498" xr:uid="{CD619C8D-2039-49F3-9EAF-1C2B191BEAE8}"/>
    <cellStyle name="40% - Cor4 27 2 2 4" xfId="41454" xr:uid="{7A5B9177-CF53-45FE-B31B-D4957975B266}"/>
    <cellStyle name="40% - Cor4 27 2 3" xfId="13767" xr:uid="{00000000-0005-0000-0000-0000F3020000}"/>
    <cellStyle name="40% - Cor4 27 2 3 2" xfId="30580" xr:uid="{184920B7-C801-4794-A5E9-6844922DCB9C}"/>
    <cellStyle name="40% - Cor4 27 2 3 3" xfId="44454" xr:uid="{7511234D-FD33-4B30-97CC-8C3DDE75858E}"/>
    <cellStyle name="40% - Cor4 27 2 4" xfId="33172" xr:uid="{7A5FCC71-9B9A-4D4E-8924-F19906A28BBE}"/>
    <cellStyle name="40% - Cor4 27 2 4 2" xfId="47039" xr:uid="{150CDFD0-9CD3-4730-8F15-D5007A5653F0}"/>
    <cellStyle name="40% - Cor4 27 2 5" xfId="23240" xr:uid="{BEAA8A2B-25F2-44F1-8B22-827F0035D8BD}"/>
    <cellStyle name="40% - Cor4 27 2 6" xfId="37211" xr:uid="{73B39510-0BFA-4103-BD05-4DDEC0A8A534}"/>
    <cellStyle name="40% - Cor4 27 3" xfId="7409" xr:uid="{00000000-0005-0000-0000-0000F3020000}"/>
    <cellStyle name="40% - Cor4 27 3 2" xfId="16235" xr:uid="{00000000-0005-0000-0000-0000F3020000}"/>
    <cellStyle name="40% - Cor4 27 3 3" xfId="25661" xr:uid="{BBE91D8C-E5FF-4D25-A89B-D1C1216D1773}"/>
    <cellStyle name="40% - Cor4 27 3 4" xfId="39613" xr:uid="{46B1DE17-891B-44E5-8818-33D606CAED14}"/>
    <cellStyle name="40% - Cor4 27 4" xfId="11876" xr:uid="{00000000-0005-0000-0000-0000F3020000}"/>
    <cellStyle name="40% - Cor4 27 4 2" xfId="29392" xr:uid="{E8B238B5-058C-4B44-896C-443B47F1C992}"/>
    <cellStyle name="40% - Cor4 27 4 3" xfId="43273" xr:uid="{927ACCDC-3AE8-45CF-B660-D8626C43A534}"/>
    <cellStyle name="40% - Cor4 27 5" xfId="31994" xr:uid="{33DDF8F2-12FE-423E-B51A-4FB29B31FD4C}"/>
    <cellStyle name="40% - Cor4 27 5 2" xfId="45861" xr:uid="{368D6FBC-3AD5-4990-A70C-18562AC08CE9}"/>
    <cellStyle name="40% - Cor4 27 6" xfId="21342" xr:uid="{E29F7537-562B-497F-9961-3CA440F88490}"/>
    <cellStyle name="40% - Cor4 27 7" xfId="35376" xr:uid="{083CAE51-6F63-462A-A36B-B242182A9204}"/>
    <cellStyle name="40% - Cor4 28" xfId="2850" xr:uid="{00000000-0005-0000-0000-0000F4020000}"/>
    <cellStyle name="40% - Cor4 28 2" xfId="4899" xr:uid="{00000000-0005-0000-0000-0000F4020000}"/>
    <cellStyle name="40% - Cor4 28 2 2" xfId="9299" xr:uid="{00000000-0005-0000-0000-0000F4020000}"/>
    <cellStyle name="40% - Cor4 28 2 2 2" xfId="18121" xr:uid="{00000000-0005-0000-0000-0000F4020000}"/>
    <cellStyle name="40% - Cor4 28 2 2 3" xfId="27499" xr:uid="{A7E3A418-9648-4AE5-8C1A-8374A474C615}"/>
    <cellStyle name="40% - Cor4 28 2 2 4" xfId="41455" xr:uid="{A731FF49-D69E-4507-BC2F-9550CC252B26}"/>
    <cellStyle name="40% - Cor4 28 2 3" xfId="13768" xr:uid="{00000000-0005-0000-0000-0000F4020000}"/>
    <cellStyle name="40% - Cor4 28 2 3 2" xfId="30581" xr:uid="{1BB4C5E8-02C1-466A-AE81-F601ADFDC50C}"/>
    <cellStyle name="40% - Cor4 28 2 3 3" xfId="44455" xr:uid="{E02C871D-6A03-4CAD-82BC-9FC14A42BC1E}"/>
    <cellStyle name="40% - Cor4 28 2 4" xfId="33173" xr:uid="{8B0C7FA9-6E1C-4F5A-BC69-162E259706C3}"/>
    <cellStyle name="40% - Cor4 28 2 4 2" xfId="47040" xr:uid="{1EC7CF49-5DE1-4EB9-B9AD-92B7B09C471E}"/>
    <cellStyle name="40% - Cor4 28 2 5" xfId="23241" xr:uid="{E158BFCF-88F0-4412-8F78-F722F3E5E009}"/>
    <cellStyle name="40% - Cor4 28 2 6" xfId="37212" xr:uid="{2270BC80-C9B9-4E8A-8B1D-2F4F98B9E687}"/>
    <cellStyle name="40% - Cor4 28 3" xfId="7410" xr:uid="{00000000-0005-0000-0000-0000F4020000}"/>
    <cellStyle name="40% - Cor4 28 3 2" xfId="16236" xr:uid="{00000000-0005-0000-0000-0000F4020000}"/>
    <cellStyle name="40% - Cor4 28 3 3" xfId="25662" xr:uid="{4E3E7ABD-34CF-49E7-ADB9-CD28B17AF4F5}"/>
    <cellStyle name="40% - Cor4 28 3 4" xfId="39614" xr:uid="{63A46A2C-D56C-4BE7-95D4-3597361F4A02}"/>
    <cellStyle name="40% - Cor4 28 4" xfId="11877" xr:uid="{00000000-0005-0000-0000-0000F4020000}"/>
    <cellStyle name="40% - Cor4 28 4 2" xfId="29393" xr:uid="{3B68E3CF-15CB-4452-B877-F1B7D190C1E1}"/>
    <cellStyle name="40% - Cor4 28 4 3" xfId="43274" xr:uid="{34D6CA73-AB2B-4D5D-8CFE-2E3CF534F3A0}"/>
    <cellStyle name="40% - Cor4 28 5" xfId="31995" xr:uid="{E7C61B13-56E5-43D4-A42B-ADD4BE461AE2}"/>
    <cellStyle name="40% - Cor4 28 5 2" xfId="45862" xr:uid="{9D0E34BE-125D-47E9-A5BB-A67636B6F13C}"/>
    <cellStyle name="40% - Cor4 28 6" xfId="21343" xr:uid="{DBD68942-C90D-4AFF-BAE6-8F4171714F93}"/>
    <cellStyle name="40% - Cor4 28 7" xfId="35377" xr:uid="{9988FFA7-8118-49AC-B808-6CBB766276CD}"/>
    <cellStyle name="40% - Cor4 29" xfId="2851" xr:uid="{00000000-0005-0000-0000-0000F5020000}"/>
    <cellStyle name="40% - Cor4 29 2" xfId="4900" xr:uid="{00000000-0005-0000-0000-0000F5020000}"/>
    <cellStyle name="40% - Cor4 29 2 2" xfId="9300" xr:uid="{00000000-0005-0000-0000-0000F5020000}"/>
    <cellStyle name="40% - Cor4 29 2 2 2" xfId="18122" xr:uid="{00000000-0005-0000-0000-0000F5020000}"/>
    <cellStyle name="40% - Cor4 29 2 2 3" xfId="27500" xr:uid="{4B7107D5-4075-4233-934A-17DD0083DE87}"/>
    <cellStyle name="40% - Cor4 29 2 2 4" xfId="41456" xr:uid="{E0B94221-B96B-45EA-942B-2E6DBCB2CE62}"/>
    <cellStyle name="40% - Cor4 29 2 3" xfId="13769" xr:uid="{00000000-0005-0000-0000-0000F5020000}"/>
    <cellStyle name="40% - Cor4 29 2 3 2" xfId="30582" xr:uid="{B928D585-351E-443D-B19F-9D4A7C59158E}"/>
    <cellStyle name="40% - Cor4 29 2 3 3" xfId="44456" xr:uid="{40E33077-3AAD-415C-96B6-BFAEEF94063F}"/>
    <cellStyle name="40% - Cor4 29 2 4" xfId="33174" xr:uid="{BCE2A840-7006-42EB-81D7-ACA8A4CFB3B3}"/>
    <cellStyle name="40% - Cor4 29 2 4 2" xfId="47041" xr:uid="{8084F88F-7745-44AD-BDCD-B1F4455E7E06}"/>
    <cellStyle name="40% - Cor4 29 2 5" xfId="23242" xr:uid="{6C73812F-D86A-442A-87B5-2E6AC22A7425}"/>
    <cellStyle name="40% - Cor4 29 2 6" xfId="37213" xr:uid="{FF960F6E-978E-4B4D-AD2B-D7F6307D6729}"/>
    <cellStyle name="40% - Cor4 29 3" xfId="7411" xr:uid="{00000000-0005-0000-0000-0000F5020000}"/>
    <cellStyle name="40% - Cor4 29 3 2" xfId="16237" xr:uid="{00000000-0005-0000-0000-0000F5020000}"/>
    <cellStyle name="40% - Cor4 29 3 3" xfId="25663" xr:uid="{92C8A14C-CE5F-4CF6-AFB8-8255C765D298}"/>
    <cellStyle name="40% - Cor4 29 3 4" xfId="39615" xr:uid="{259943AD-90AA-4ED7-9F6A-C569AF0EE3F0}"/>
    <cellStyle name="40% - Cor4 29 4" xfId="11878" xr:uid="{00000000-0005-0000-0000-0000F5020000}"/>
    <cellStyle name="40% - Cor4 29 4 2" xfId="29394" xr:uid="{20F7CDD1-BA64-429B-9B96-43DE5D3D2B60}"/>
    <cellStyle name="40% - Cor4 29 4 3" xfId="43275" xr:uid="{93C54737-DC24-439D-BD02-DB0E20685BBD}"/>
    <cellStyle name="40% - Cor4 29 5" xfId="31996" xr:uid="{76A3D973-AE7B-406C-A4BD-2B17D90F6D09}"/>
    <cellStyle name="40% - Cor4 29 5 2" xfId="45863" xr:uid="{FEE1B610-1EF1-4B3D-A7E0-2D612E454D9B}"/>
    <cellStyle name="40% - Cor4 29 6" xfId="21344" xr:uid="{79EB5BC0-563D-4627-90EE-099BB2DEE97C}"/>
    <cellStyle name="40% - Cor4 29 7" xfId="35378" xr:uid="{4637C3BA-D755-4F61-906F-5BC14E262226}"/>
    <cellStyle name="40% - Cor4 3" xfId="359" xr:uid="{00000000-0005-0000-0000-000067000000}"/>
    <cellStyle name="40% - Cor4 3 2" xfId="2853" xr:uid="{00000000-0005-0000-0000-0000F7020000}"/>
    <cellStyle name="40% - Cor4 3 2 2" xfId="4902" xr:uid="{00000000-0005-0000-0000-0000F7020000}"/>
    <cellStyle name="40% - Cor4 3 2 2 2" xfId="9302" xr:uid="{00000000-0005-0000-0000-0000F7020000}"/>
    <cellStyle name="40% - Cor4 3 2 2 2 2" xfId="18124" xr:uid="{00000000-0005-0000-0000-0000F7020000}"/>
    <cellStyle name="40% - Cor4 3 2 2 2 3" xfId="27502" xr:uid="{C517A11A-2DFD-47B4-BB15-0079E23D93C7}"/>
    <cellStyle name="40% - Cor4 3 2 2 2 4" xfId="41458" xr:uid="{0CE65EDD-94E8-4F4D-856D-BE93FDA1240F}"/>
    <cellStyle name="40% - Cor4 3 2 2 3" xfId="13771" xr:uid="{00000000-0005-0000-0000-0000F7020000}"/>
    <cellStyle name="40% - Cor4 3 2 2 3 2" xfId="30584" xr:uid="{64A26834-C163-4CCF-9762-5FC325ABD7D3}"/>
    <cellStyle name="40% - Cor4 3 2 2 3 3" xfId="44458" xr:uid="{A8155BDC-934B-48DF-8526-ECF3E83BFB33}"/>
    <cellStyle name="40% - Cor4 3 2 2 4" xfId="33176" xr:uid="{FE95EC21-35A0-4556-A88C-3A5FBBAD8DCE}"/>
    <cellStyle name="40% - Cor4 3 2 2 4 2" xfId="47043" xr:uid="{33566147-A017-429C-8BA7-ECFCBAF51FC5}"/>
    <cellStyle name="40% - Cor4 3 2 2 5" xfId="23244" xr:uid="{C3E8D58F-AF1C-4A41-9456-8CB6BD8C0548}"/>
    <cellStyle name="40% - Cor4 3 2 2 6" xfId="37215" xr:uid="{505BE7EC-82ED-493A-BB01-652ED4FC31B1}"/>
    <cellStyle name="40% - Cor4 3 2 3" xfId="7413" xr:uid="{00000000-0005-0000-0000-0000F7020000}"/>
    <cellStyle name="40% - Cor4 3 2 3 2" xfId="16239" xr:uid="{00000000-0005-0000-0000-0000F7020000}"/>
    <cellStyle name="40% - Cor4 3 2 3 3" xfId="25665" xr:uid="{351BF42E-1496-4266-8C8A-B46DB1AD3425}"/>
    <cellStyle name="40% - Cor4 3 2 3 4" xfId="39617" xr:uid="{B647AD2F-3E7B-4E6A-AD1E-29D0C8EDED12}"/>
    <cellStyle name="40% - Cor4 3 2 4" xfId="11880" xr:uid="{00000000-0005-0000-0000-0000F7020000}"/>
    <cellStyle name="40% - Cor4 3 2 4 2" xfId="29396" xr:uid="{871F6735-D183-43BE-92FD-A6E9072CEA86}"/>
    <cellStyle name="40% - Cor4 3 2 4 3" xfId="43277" xr:uid="{DD75EA53-E157-4C24-836C-02D1BB11AD2D}"/>
    <cellStyle name="40% - Cor4 3 2 5" xfId="31998" xr:uid="{6BFD2569-3A5B-4BFA-BF4D-6425B7CD06A9}"/>
    <cellStyle name="40% - Cor4 3 2 5 2" xfId="45865" xr:uid="{59702BDE-C33F-4ABE-A091-8D75926AA676}"/>
    <cellStyle name="40% - Cor4 3 2 6" xfId="21346" xr:uid="{EF4DE283-5259-4C8C-822C-21A74AC4E725}"/>
    <cellStyle name="40% - Cor4 3 2 7" xfId="35380" xr:uid="{2759DE29-767C-4CF2-9F61-BFFE479DBE27}"/>
    <cellStyle name="40% - Cor4 3 3" xfId="2852" xr:uid="{00000000-0005-0000-0000-0000F6020000}"/>
    <cellStyle name="40% - Cor4 3 3 2" xfId="4901" xr:uid="{00000000-0005-0000-0000-0000F6020000}"/>
    <cellStyle name="40% - Cor4 3 3 2 2" xfId="9301" xr:uid="{00000000-0005-0000-0000-0000F6020000}"/>
    <cellStyle name="40% - Cor4 3 3 2 2 2" xfId="18123" xr:uid="{00000000-0005-0000-0000-0000F6020000}"/>
    <cellStyle name="40% - Cor4 3 3 2 2 3" xfId="27501" xr:uid="{A00669BF-34EA-4674-91AC-1E1A1B0DDEB7}"/>
    <cellStyle name="40% - Cor4 3 3 2 2 4" xfId="41457" xr:uid="{AB8D5197-133C-4074-A40C-73EC741571EF}"/>
    <cellStyle name="40% - Cor4 3 3 2 3" xfId="13770" xr:uid="{00000000-0005-0000-0000-0000F6020000}"/>
    <cellStyle name="40% - Cor4 3 3 2 4" xfId="23243" xr:uid="{56C1BB79-AE1F-4C2A-A953-F2434C1AEF6E}"/>
    <cellStyle name="40% - Cor4 3 3 2 5" xfId="37214" xr:uid="{57BF20C9-87F8-499E-BCF0-830B8C3DC48A}"/>
    <cellStyle name="40% - Cor4 3 3 3" xfId="7412" xr:uid="{00000000-0005-0000-0000-0000F6020000}"/>
    <cellStyle name="40% - Cor4 3 3 3 2" xfId="16238" xr:uid="{00000000-0005-0000-0000-0000F6020000}"/>
    <cellStyle name="40% - Cor4 3 3 3 3" xfId="25664" xr:uid="{2CE35E72-B662-45EE-ACB2-5ACA02157958}"/>
    <cellStyle name="40% - Cor4 3 3 3 4" xfId="39616" xr:uid="{26040481-9E45-4531-8BEA-2BD9D9922EC6}"/>
    <cellStyle name="40% - Cor4 3 3 4" xfId="11879" xr:uid="{00000000-0005-0000-0000-0000F6020000}"/>
    <cellStyle name="40% - Cor4 3 3 4 2" xfId="29395" xr:uid="{250473E3-9108-49D2-96CE-5795D1A13396}"/>
    <cellStyle name="40% - Cor4 3 3 4 3" xfId="43276" xr:uid="{DAF46FD3-B32E-44AD-A7BC-59631D9E823E}"/>
    <cellStyle name="40% - Cor4 3 3 5" xfId="31997" xr:uid="{6CD976EA-BEEE-4FB2-9BFC-861E1DA7388C}"/>
    <cellStyle name="40% - Cor4 3 3 5 2" xfId="45864" xr:uid="{54945752-B82B-499F-91B5-F55654E8E6A7}"/>
    <cellStyle name="40% - Cor4 3 3 6" xfId="21345" xr:uid="{AF05A956-217F-4A35-8AB0-4C643F9F93AF}"/>
    <cellStyle name="40% - Cor4 3 3 7" xfId="35379" xr:uid="{9DE0D995-C73B-49D7-82E6-1F83C617C034}"/>
    <cellStyle name="40% - Cor4 3 4" xfId="1704" xr:uid="{00000000-0005-0000-0000-00003F000000}"/>
    <cellStyle name="40% - Cor4 3 4 2" xfId="6506" xr:uid="{00000000-0005-0000-0000-00003F000000}"/>
    <cellStyle name="40% - Cor4 3 4 2 2" xfId="15337" xr:uid="{00000000-0005-0000-0000-00003F000000}"/>
    <cellStyle name="40% - Cor4 3 4 2 3" xfId="24772" xr:uid="{14ED4CEF-4356-45C7-B56F-07D96FB031DE}"/>
    <cellStyle name="40% - Cor4 3 4 2 4" xfId="38726" xr:uid="{BED6C6B0-0F4F-456A-8DB8-5AABCAFC85B5}"/>
    <cellStyle name="40% - Cor4 3 4 3" xfId="10951" xr:uid="{00000000-0005-0000-0000-00003F000000}"/>
    <cellStyle name="40% - Cor4 3 4 3 2" xfId="30583" xr:uid="{5FBEB106-67E3-4029-80D9-BDE2B1D7227A}"/>
    <cellStyle name="40% - Cor4 3 4 3 3" xfId="44457" xr:uid="{0C2CD2BD-129D-465B-ADF7-3D861782F080}"/>
    <cellStyle name="40% - Cor4 3 4 4" xfId="33175" xr:uid="{F1FBCDD7-92FB-48FD-844D-2AB3230DE651}"/>
    <cellStyle name="40% - Cor4 3 4 4 2" xfId="47042" xr:uid="{AE2A87F0-F8FA-4470-9569-AF0580E79D3F}"/>
    <cellStyle name="40% - Cor4 3 4 5" xfId="20361" xr:uid="{4712D920-C180-4F73-9750-74A6C1D9FD2F}"/>
    <cellStyle name="40% - Cor4 3 4 6" xfId="34490" xr:uid="{B7D8D3E6-1726-42CC-A1F0-386BD17F0778}"/>
    <cellStyle name="40% - Cor4 3 5" xfId="3990" xr:uid="{00000000-0005-0000-0000-00003F000000}"/>
    <cellStyle name="40% - Cor4 3 5 2" xfId="8394" xr:uid="{00000000-0005-0000-0000-00003F000000}"/>
    <cellStyle name="40% - Cor4 3 5 2 2" xfId="17216" xr:uid="{00000000-0005-0000-0000-00003F000000}"/>
    <cellStyle name="40% - Cor4 3 5 2 3" xfId="26597" xr:uid="{F0A75FD8-0D5F-4C54-A639-53F7D0FCD726}"/>
    <cellStyle name="40% - Cor4 3 5 2 4" xfId="40551" xr:uid="{42F97DE4-0DE8-41D7-8A6E-74299C22005F}"/>
    <cellStyle name="40% - Cor4 3 5 3" xfId="12865" xr:uid="{00000000-0005-0000-0000-00003F000000}"/>
    <cellStyle name="40% - Cor4 3 5 4" xfId="22337" xr:uid="{52F7272A-A403-45EE-9A34-F30091C6486C}"/>
    <cellStyle name="40% - Cor4 3 5 5" xfId="36310" xr:uid="{0CE47282-FEE0-4B15-B785-81DDA1E7D96F}"/>
    <cellStyle name="40% - Cor4 3 6" xfId="28418" xr:uid="{357985CA-2CDB-4A8B-A09F-B479A10BFBD3}"/>
    <cellStyle name="40% - Cor4 3 6 2" xfId="42388" xr:uid="{8C041011-46F5-4494-A1CA-8269F1616748}"/>
    <cellStyle name="40% - Cor4 3 7" xfId="31111" xr:uid="{4DE1BAB2-7A45-4152-9E39-16A8F16F8C7D}"/>
    <cellStyle name="40% - Cor4 3 7 2" xfId="44960" xr:uid="{FA8CAFBD-0CFB-4AD6-AC42-6613605965DF}"/>
    <cellStyle name="40% - Cor4 30" xfId="2854" xr:uid="{00000000-0005-0000-0000-0000F8020000}"/>
    <cellStyle name="40% - Cor4 30 2" xfId="4903" xr:uid="{00000000-0005-0000-0000-0000F8020000}"/>
    <cellStyle name="40% - Cor4 30 2 2" xfId="9303" xr:uid="{00000000-0005-0000-0000-0000F8020000}"/>
    <cellStyle name="40% - Cor4 30 2 2 2" xfId="18125" xr:uid="{00000000-0005-0000-0000-0000F8020000}"/>
    <cellStyle name="40% - Cor4 30 2 2 3" xfId="27503" xr:uid="{C380F427-2275-4716-BB07-0336505CEC98}"/>
    <cellStyle name="40% - Cor4 30 2 2 4" xfId="41459" xr:uid="{C0AE0946-B1D1-42E7-B5A7-268FD7579FEE}"/>
    <cellStyle name="40% - Cor4 30 2 3" xfId="13772" xr:uid="{00000000-0005-0000-0000-0000F8020000}"/>
    <cellStyle name="40% - Cor4 30 2 3 2" xfId="30585" xr:uid="{21CD8D4E-0A69-4C81-B823-D3349E273CF1}"/>
    <cellStyle name="40% - Cor4 30 2 3 3" xfId="44459" xr:uid="{7F4C099B-51DC-4F70-BE8F-DD7210780E71}"/>
    <cellStyle name="40% - Cor4 30 2 4" xfId="33177" xr:uid="{A1CFE891-AC9D-4A4F-A6B2-C9579E41CDF1}"/>
    <cellStyle name="40% - Cor4 30 2 4 2" xfId="47044" xr:uid="{643966E3-8255-42D0-B3A0-F7A4CDD43527}"/>
    <cellStyle name="40% - Cor4 30 2 5" xfId="23245" xr:uid="{27BF283E-2AAB-4E40-84FB-902619D6FA31}"/>
    <cellStyle name="40% - Cor4 30 2 6" xfId="37216" xr:uid="{66AC22EB-6F46-4672-B11B-C5E2B52F7FC3}"/>
    <cellStyle name="40% - Cor4 30 3" xfId="7414" xr:uid="{00000000-0005-0000-0000-0000F8020000}"/>
    <cellStyle name="40% - Cor4 30 3 2" xfId="16240" xr:uid="{00000000-0005-0000-0000-0000F8020000}"/>
    <cellStyle name="40% - Cor4 30 3 3" xfId="25666" xr:uid="{7C1E882E-C0BA-4583-A592-C547CAE66397}"/>
    <cellStyle name="40% - Cor4 30 3 4" xfId="39618" xr:uid="{1F0920DE-1817-48AE-9DD3-1921B9A47DAB}"/>
    <cellStyle name="40% - Cor4 30 4" xfId="11881" xr:uid="{00000000-0005-0000-0000-0000F8020000}"/>
    <cellStyle name="40% - Cor4 30 4 2" xfId="29397" xr:uid="{50F7ACF3-218A-4669-BCB9-F3A4B49C7875}"/>
    <cellStyle name="40% - Cor4 30 4 3" xfId="43278" xr:uid="{ED581FE7-66AD-4F03-B948-38CB48B474C0}"/>
    <cellStyle name="40% - Cor4 30 5" xfId="31999" xr:uid="{1F37B6A2-160D-4E37-9748-C2A9D1AB28E2}"/>
    <cellStyle name="40% - Cor4 30 5 2" xfId="45866" xr:uid="{1662CC37-83DD-4A13-93FC-2D847DEB1B46}"/>
    <cellStyle name="40% - Cor4 30 6" xfId="21347" xr:uid="{E1D23F1B-4D9D-43F5-B21D-5A2AB2BF2AC1}"/>
    <cellStyle name="40% - Cor4 30 7" xfId="35381" xr:uid="{AB582153-A3C1-4837-91DF-EC5B74029A8E}"/>
    <cellStyle name="40% - Cor4 31" xfId="2855" xr:uid="{00000000-0005-0000-0000-0000F9020000}"/>
    <cellStyle name="40% - Cor4 31 2" xfId="4904" xr:uid="{00000000-0005-0000-0000-0000F9020000}"/>
    <cellStyle name="40% - Cor4 31 2 2" xfId="9304" xr:uid="{00000000-0005-0000-0000-0000F9020000}"/>
    <cellStyle name="40% - Cor4 31 2 2 2" xfId="18126" xr:uid="{00000000-0005-0000-0000-0000F9020000}"/>
    <cellStyle name="40% - Cor4 31 2 2 3" xfId="27504" xr:uid="{599EAEA8-F956-4FD5-9853-16EDBF1048EE}"/>
    <cellStyle name="40% - Cor4 31 2 2 4" xfId="41460" xr:uid="{48ACC73F-6151-4F6B-9A5F-CFA19C0508BC}"/>
    <cellStyle name="40% - Cor4 31 2 3" xfId="13773" xr:uid="{00000000-0005-0000-0000-0000F9020000}"/>
    <cellStyle name="40% - Cor4 31 2 3 2" xfId="30586" xr:uid="{1648F936-EEF8-4796-8A7B-9F59EF58A2E1}"/>
    <cellStyle name="40% - Cor4 31 2 3 3" xfId="44460" xr:uid="{417A8D49-D201-41C7-AD41-FFCF619E2AE0}"/>
    <cellStyle name="40% - Cor4 31 2 4" xfId="33178" xr:uid="{8B546444-DD12-450B-8DAA-E8D89FDEC87E}"/>
    <cellStyle name="40% - Cor4 31 2 4 2" xfId="47045" xr:uid="{E45ED2CF-294F-4F5B-BBCA-608DEB403E94}"/>
    <cellStyle name="40% - Cor4 31 2 5" xfId="23246" xr:uid="{9C091E39-0010-4620-B00C-1B4597C5E809}"/>
    <cellStyle name="40% - Cor4 31 2 6" xfId="37217" xr:uid="{3E8FDF13-28E9-4CD8-9772-957973245175}"/>
    <cellStyle name="40% - Cor4 31 3" xfId="7415" xr:uid="{00000000-0005-0000-0000-0000F9020000}"/>
    <cellStyle name="40% - Cor4 31 3 2" xfId="16241" xr:uid="{00000000-0005-0000-0000-0000F9020000}"/>
    <cellStyle name="40% - Cor4 31 3 3" xfId="25667" xr:uid="{1166C0C9-8F5C-49BC-8039-E7BA8460E9AF}"/>
    <cellStyle name="40% - Cor4 31 3 4" xfId="39619" xr:uid="{8D22744A-F26A-4788-B880-FECDD29FA57A}"/>
    <cellStyle name="40% - Cor4 31 4" xfId="11882" xr:uid="{00000000-0005-0000-0000-0000F9020000}"/>
    <cellStyle name="40% - Cor4 31 4 2" xfId="29398" xr:uid="{C9111401-D213-4173-B79F-3571BF3EEBE0}"/>
    <cellStyle name="40% - Cor4 31 4 3" xfId="43279" xr:uid="{525E6AC5-0E87-4CB7-8FA0-E67828754721}"/>
    <cellStyle name="40% - Cor4 31 5" xfId="32000" xr:uid="{9DDC6F2F-7978-47DB-9BEE-3B39AA9DBCB4}"/>
    <cellStyle name="40% - Cor4 31 5 2" xfId="45867" xr:uid="{B54EFAFA-FB7F-4E2D-9509-BD46B1C29C95}"/>
    <cellStyle name="40% - Cor4 31 6" xfId="21348" xr:uid="{6BAFAB4B-974B-4763-AA23-C1DDB33D6D87}"/>
    <cellStyle name="40% - Cor4 31 7" xfId="35382" xr:uid="{3D8E9511-0875-4C61-BD02-741667FA5E4E}"/>
    <cellStyle name="40% - Cor4 32" xfId="2856" xr:uid="{00000000-0005-0000-0000-0000FA020000}"/>
    <cellStyle name="40% - Cor4 32 2" xfId="4905" xr:uid="{00000000-0005-0000-0000-0000FA020000}"/>
    <cellStyle name="40% - Cor4 32 2 2" xfId="9305" xr:uid="{00000000-0005-0000-0000-0000FA020000}"/>
    <cellStyle name="40% - Cor4 32 2 2 2" xfId="18127" xr:uid="{00000000-0005-0000-0000-0000FA020000}"/>
    <cellStyle name="40% - Cor4 32 2 2 3" xfId="27505" xr:uid="{C202C058-E8F3-4129-87C2-CED74AC58A8D}"/>
    <cellStyle name="40% - Cor4 32 2 2 4" xfId="41461" xr:uid="{510AF61E-20E4-4325-A8CB-8DF082EBD1C8}"/>
    <cellStyle name="40% - Cor4 32 2 3" xfId="13774" xr:uid="{00000000-0005-0000-0000-0000FA020000}"/>
    <cellStyle name="40% - Cor4 32 2 3 2" xfId="30587" xr:uid="{5CA51CAF-0FA6-4FD9-9284-DC9D498F04B4}"/>
    <cellStyle name="40% - Cor4 32 2 3 3" xfId="44461" xr:uid="{B5F6594A-A0E1-4350-9D44-A8B63B9CE642}"/>
    <cellStyle name="40% - Cor4 32 2 4" xfId="33179" xr:uid="{F08A8A94-A3CD-4F77-BBC2-AC4C58F82F39}"/>
    <cellStyle name="40% - Cor4 32 2 4 2" xfId="47046" xr:uid="{CCA1664D-21FA-45ED-9E8F-9994C8FA95E2}"/>
    <cellStyle name="40% - Cor4 32 2 5" xfId="23247" xr:uid="{3F622A75-689C-4B48-8E9A-8D827D4B967A}"/>
    <cellStyle name="40% - Cor4 32 2 6" xfId="37218" xr:uid="{206D210B-A8D1-4BE4-A6F5-9CA3C6C54C5C}"/>
    <cellStyle name="40% - Cor4 32 3" xfId="7416" xr:uid="{00000000-0005-0000-0000-0000FA020000}"/>
    <cellStyle name="40% - Cor4 32 3 2" xfId="16242" xr:uid="{00000000-0005-0000-0000-0000FA020000}"/>
    <cellStyle name="40% - Cor4 32 3 3" xfId="25668" xr:uid="{6715DAEB-D5A8-4F6C-B7A0-A811307758AD}"/>
    <cellStyle name="40% - Cor4 32 3 4" xfId="39620" xr:uid="{F2BF7E07-51E3-4553-8B46-5DF1E1BE9E0F}"/>
    <cellStyle name="40% - Cor4 32 4" xfId="11883" xr:uid="{00000000-0005-0000-0000-0000FA020000}"/>
    <cellStyle name="40% - Cor4 32 4 2" xfId="29399" xr:uid="{51EF766A-315E-41B7-8D6F-D07C65638985}"/>
    <cellStyle name="40% - Cor4 32 4 3" xfId="43280" xr:uid="{37EFE01D-FF1A-4466-B282-78F1AAC07805}"/>
    <cellStyle name="40% - Cor4 32 5" xfId="32001" xr:uid="{F800D28C-02BB-4469-B2C8-3347B6497D1B}"/>
    <cellStyle name="40% - Cor4 32 5 2" xfId="45868" xr:uid="{F4F9C25F-9C40-43B2-81FD-9979C6C70EEE}"/>
    <cellStyle name="40% - Cor4 32 6" xfId="21349" xr:uid="{E248CC6F-22DF-4DA7-8C37-145BDB092DB8}"/>
    <cellStyle name="40% - Cor4 32 7" xfId="35383" xr:uid="{BAFA945C-AA7C-4642-A1D9-DACC50DA9555}"/>
    <cellStyle name="40% - Cor4 33" xfId="2857" xr:uid="{00000000-0005-0000-0000-0000FB020000}"/>
    <cellStyle name="40% - Cor4 33 2" xfId="4906" xr:uid="{00000000-0005-0000-0000-0000FB020000}"/>
    <cellStyle name="40% - Cor4 33 2 2" xfId="9306" xr:uid="{00000000-0005-0000-0000-0000FB020000}"/>
    <cellStyle name="40% - Cor4 33 2 2 2" xfId="18128" xr:uid="{00000000-0005-0000-0000-0000FB020000}"/>
    <cellStyle name="40% - Cor4 33 2 2 3" xfId="27506" xr:uid="{600DBBBC-6E9F-43D6-AB39-2B0357115168}"/>
    <cellStyle name="40% - Cor4 33 2 2 4" xfId="41462" xr:uid="{B10C4D4D-78FA-43E6-94D9-58B1E3D616F1}"/>
    <cellStyle name="40% - Cor4 33 2 3" xfId="13775" xr:uid="{00000000-0005-0000-0000-0000FB020000}"/>
    <cellStyle name="40% - Cor4 33 2 3 2" xfId="30588" xr:uid="{4C6152BA-92CA-46ED-ADF0-6331BA48B5D0}"/>
    <cellStyle name="40% - Cor4 33 2 3 3" xfId="44462" xr:uid="{D15449D6-A567-4877-BDB5-4BDD9B5E6F78}"/>
    <cellStyle name="40% - Cor4 33 2 4" xfId="33180" xr:uid="{57491E1F-78B4-4DF2-883C-342DE6994750}"/>
    <cellStyle name="40% - Cor4 33 2 4 2" xfId="47047" xr:uid="{8CCA0C19-CDA0-4B91-8F1B-70312AA7D6FC}"/>
    <cellStyle name="40% - Cor4 33 2 5" xfId="23248" xr:uid="{F68DEA4D-6891-40FB-9E3C-0F775ECF536E}"/>
    <cellStyle name="40% - Cor4 33 2 6" xfId="37219" xr:uid="{1307A4D7-902E-4978-8E9A-52BFE13D72B0}"/>
    <cellStyle name="40% - Cor4 33 3" xfId="7417" xr:uid="{00000000-0005-0000-0000-0000FB020000}"/>
    <cellStyle name="40% - Cor4 33 3 2" xfId="16243" xr:uid="{00000000-0005-0000-0000-0000FB020000}"/>
    <cellStyle name="40% - Cor4 33 3 3" xfId="25669" xr:uid="{40AE1711-0E55-4AF9-B350-309997FF2A2C}"/>
    <cellStyle name="40% - Cor4 33 3 4" xfId="39621" xr:uid="{73B3B545-DB6E-41A2-A336-4217CDE41114}"/>
    <cellStyle name="40% - Cor4 33 4" xfId="11884" xr:uid="{00000000-0005-0000-0000-0000FB020000}"/>
    <cellStyle name="40% - Cor4 33 4 2" xfId="29400" xr:uid="{0AA84B7A-48BA-4EC3-93D9-DA68334068BD}"/>
    <cellStyle name="40% - Cor4 33 4 3" xfId="43281" xr:uid="{3B9CC89F-CD4A-420C-A0D5-09D2922E1FD7}"/>
    <cellStyle name="40% - Cor4 33 5" xfId="32002" xr:uid="{EF6E4E3D-C315-4814-B610-02C09F10E42D}"/>
    <cellStyle name="40% - Cor4 33 5 2" xfId="45869" xr:uid="{2E5C5DF5-BBEF-4358-8605-3B29A91D2A28}"/>
    <cellStyle name="40% - Cor4 33 6" xfId="21350" xr:uid="{7CC01464-8F33-4975-A69C-CBC23FB9BDA3}"/>
    <cellStyle name="40% - Cor4 33 7" xfId="35384" xr:uid="{9C60DBE6-76E1-401E-B969-84C6C2D9E2E9}"/>
    <cellStyle name="40% - Cor4 34" xfId="2858" xr:uid="{00000000-0005-0000-0000-0000FC020000}"/>
    <cellStyle name="40% - Cor4 34 2" xfId="4907" xr:uid="{00000000-0005-0000-0000-0000FC020000}"/>
    <cellStyle name="40% - Cor4 34 2 2" xfId="9307" xr:uid="{00000000-0005-0000-0000-0000FC020000}"/>
    <cellStyle name="40% - Cor4 34 2 2 2" xfId="18129" xr:uid="{00000000-0005-0000-0000-0000FC020000}"/>
    <cellStyle name="40% - Cor4 34 2 2 3" xfId="27507" xr:uid="{B6C13A7B-50C0-4B6C-B0A1-CD8D66B75E68}"/>
    <cellStyle name="40% - Cor4 34 2 2 4" xfId="41463" xr:uid="{6C3B5C79-C911-41FF-B21C-287C497A0AAB}"/>
    <cellStyle name="40% - Cor4 34 2 3" xfId="13776" xr:uid="{00000000-0005-0000-0000-0000FC020000}"/>
    <cellStyle name="40% - Cor4 34 2 3 2" xfId="30589" xr:uid="{AAEE9C2F-2ED0-4404-9AA0-C9A5C78DB123}"/>
    <cellStyle name="40% - Cor4 34 2 3 3" xfId="44463" xr:uid="{91AA690C-1C54-41B7-95B5-C1C3F8D6B84E}"/>
    <cellStyle name="40% - Cor4 34 2 4" xfId="33181" xr:uid="{9C0B55D3-D575-413B-8639-6B0073266F95}"/>
    <cellStyle name="40% - Cor4 34 2 4 2" xfId="47048" xr:uid="{8E54BA1F-2CC5-4E98-AFCE-484030A1B0C6}"/>
    <cellStyle name="40% - Cor4 34 2 5" xfId="23249" xr:uid="{93446960-6B1B-4B42-9D0C-D9E9DB312348}"/>
    <cellStyle name="40% - Cor4 34 2 6" xfId="37220" xr:uid="{1215C47E-BFAA-44A5-B373-77ABE63AE47E}"/>
    <cellStyle name="40% - Cor4 34 3" xfId="7418" xr:uid="{00000000-0005-0000-0000-0000FC020000}"/>
    <cellStyle name="40% - Cor4 34 3 2" xfId="16244" xr:uid="{00000000-0005-0000-0000-0000FC020000}"/>
    <cellStyle name="40% - Cor4 34 3 3" xfId="25670" xr:uid="{22B17B41-92DB-48C1-A014-727F1F6AEA8E}"/>
    <cellStyle name="40% - Cor4 34 3 4" xfId="39622" xr:uid="{F1BF8176-AA65-4221-96FA-0755322F27D2}"/>
    <cellStyle name="40% - Cor4 34 4" xfId="11885" xr:uid="{00000000-0005-0000-0000-0000FC020000}"/>
    <cellStyle name="40% - Cor4 34 4 2" xfId="29401" xr:uid="{4A2FDFCF-CDF7-472F-8192-7DBC447AC50F}"/>
    <cellStyle name="40% - Cor4 34 4 3" xfId="43282" xr:uid="{8999BC00-4E59-46DC-9338-B6448EA30927}"/>
    <cellStyle name="40% - Cor4 34 5" xfId="32003" xr:uid="{C0062A71-1487-4A91-8A9A-A3394C9100A6}"/>
    <cellStyle name="40% - Cor4 34 5 2" xfId="45870" xr:uid="{01A1B9BA-E90C-4C23-B828-398FC0558C50}"/>
    <cellStyle name="40% - Cor4 34 6" xfId="21351" xr:uid="{9098CF76-2452-4B36-BF66-8EC900891C31}"/>
    <cellStyle name="40% - Cor4 34 7" xfId="35385" xr:uid="{FEA5C4EF-B926-4D7A-A7FF-2CDFE8E51CAC}"/>
    <cellStyle name="40% - Cor4 35" xfId="2859" xr:uid="{00000000-0005-0000-0000-0000FD020000}"/>
    <cellStyle name="40% - Cor4 35 2" xfId="4908" xr:uid="{00000000-0005-0000-0000-0000FD020000}"/>
    <cellStyle name="40% - Cor4 35 2 2" xfId="9308" xr:uid="{00000000-0005-0000-0000-0000FD020000}"/>
    <cellStyle name="40% - Cor4 35 2 2 2" xfId="18130" xr:uid="{00000000-0005-0000-0000-0000FD020000}"/>
    <cellStyle name="40% - Cor4 35 2 2 3" xfId="27508" xr:uid="{2CE2588F-48BB-4FC5-A438-F589415A3536}"/>
    <cellStyle name="40% - Cor4 35 2 2 4" xfId="41464" xr:uid="{EA55E0CA-34EA-40A0-AE9D-13529CA70BC5}"/>
    <cellStyle name="40% - Cor4 35 2 3" xfId="13777" xr:uid="{00000000-0005-0000-0000-0000FD020000}"/>
    <cellStyle name="40% - Cor4 35 2 3 2" xfId="30590" xr:uid="{90D43CF9-A489-4764-AAAE-97B84A511AF2}"/>
    <cellStyle name="40% - Cor4 35 2 3 3" xfId="44464" xr:uid="{901D2AF5-1B28-42F5-86C7-E44CF2BFC781}"/>
    <cellStyle name="40% - Cor4 35 2 4" xfId="33182" xr:uid="{BCD0E784-93C8-4CA4-BDD9-8215075A7D60}"/>
    <cellStyle name="40% - Cor4 35 2 4 2" xfId="47049" xr:uid="{BC0013D6-FBCE-4D2A-A9B9-0BF9C4E7FF99}"/>
    <cellStyle name="40% - Cor4 35 2 5" xfId="23250" xr:uid="{9F51B8BF-C7B2-4FF9-89F2-37357BC1FD65}"/>
    <cellStyle name="40% - Cor4 35 2 6" xfId="37221" xr:uid="{60223C68-60D5-446A-9321-0DE4DF0DD275}"/>
    <cellStyle name="40% - Cor4 35 3" xfId="7419" xr:uid="{00000000-0005-0000-0000-0000FD020000}"/>
    <cellStyle name="40% - Cor4 35 3 2" xfId="16245" xr:uid="{00000000-0005-0000-0000-0000FD020000}"/>
    <cellStyle name="40% - Cor4 35 3 3" xfId="25671" xr:uid="{74941DA0-655B-4BA6-AAAE-38E66FFDC8A8}"/>
    <cellStyle name="40% - Cor4 35 3 4" xfId="39623" xr:uid="{B7FAA1F2-8C19-4654-A4C0-9DADCEC4FBBA}"/>
    <cellStyle name="40% - Cor4 35 4" xfId="11886" xr:uid="{00000000-0005-0000-0000-0000FD020000}"/>
    <cellStyle name="40% - Cor4 35 4 2" xfId="29402" xr:uid="{4F08483F-1160-4047-820C-2B0FDE8CFD56}"/>
    <cellStyle name="40% - Cor4 35 4 3" xfId="43283" xr:uid="{EBF82674-98E7-4ED3-9F87-6B0D8B18090D}"/>
    <cellStyle name="40% - Cor4 35 5" xfId="32004" xr:uid="{8D21A45B-CC4D-4659-8739-2BBF82147C6D}"/>
    <cellStyle name="40% - Cor4 35 5 2" xfId="45871" xr:uid="{51459ED6-6D06-4F2C-BE6C-4AE0E4519CC4}"/>
    <cellStyle name="40% - Cor4 35 6" xfId="21352" xr:uid="{EF06E116-E0DF-4B3C-80FE-1C6A5ACB373E}"/>
    <cellStyle name="40% - Cor4 35 7" xfId="35386" xr:uid="{9626E533-7C24-42E4-80C9-548718E01FD5}"/>
    <cellStyle name="40% - Cor4 36" xfId="2860" xr:uid="{00000000-0005-0000-0000-0000FE020000}"/>
    <cellStyle name="40% - Cor4 36 2" xfId="4909" xr:uid="{00000000-0005-0000-0000-0000FE020000}"/>
    <cellStyle name="40% - Cor4 36 2 2" xfId="9309" xr:uid="{00000000-0005-0000-0000-0000FE020000}"/>
    <cellStyle name="40% - Cor4 36 2 2 2" xfId="18131" xr:uid="{00000000-0005-0000-0000-0000FE020000}"/>
    <cellStyle name="40% - Cor4 36 2 2 3" xfId="27509" xr:uid="{063A3B10-A288-4544-BB84-51EAFCBE4831}"/>
    <cellStyle name="40% - Cor4 36 2 2 4" xfId="41465" xr:uid="{AD49AB86-5B59-4D41-BC71-4FD10A0C3170}"/>
    <cellStyle name="40% - Cor4 36 2 3" xfId="13778" xr:uid="{00000000-0005-0000-0000-0000FE020000}"/>
    <cellStyle name="40% - Cor4 36 2 3 2" xfId="30591" xr:uid="{EA17B4EB-9CAF-46A1-B37E-28ED22481D37}"/>
    <cellStyle name="40% - Cor4 36 2 3 3" xfId="44465" xr:uid="{7B4FEA23-22E5-4265-85A2-04C9A86ABE03}"/>
    <cellStyle name="40% - Cor4 36 2 4" xfId="33183" xr:uid="{83946245-06CB-4241-A568-D9912FDC1B02}"/>
    <cellStyle name="40% - Cor4 36 2 4 2" xfId="47050" xr:uid="{4875F69C-DE1E-479D-9B33-FF8809254BE9}"/>
    <cellStyle name="40% - Cor4 36 2 5" xfId="23251" xr:uid="{051DA3BC-EED6-47E6-8700-F658E64D2EC0}"/>
    <cellStyle name="40% - Cor4 36 2 6" xfId="37222" xr:uid="{053DFA8A-2AAD-4976-BC6A-F31E5296D277}"/>
    <cellStyle name="40% - Cor4 36 3" xfId="7420" xr:uid="{00000000-0005-0000-0000-0000FE020000}"/>
    <cellStyle name="40% - Cor4 36 3 2" xfId="16246" xr:uid="{00000000-0005-0000-0000-0000FE020000}"/>
    <cellStyle name="40% - Cor4 36 3 3" xfId="25672" xr:uid="{E8FE1F08-7C8B-4E0F-AE32-6A21BD207992}"/>
    <cellStyle name="40% - Cor4 36 3 4" xfId="39624" xr:uid="{DEFD18D7-2A90-47FB-A985-C40E1B9CBC68}"/>
    <cellStyle name="40% - Cor4 36 4" xfId="11887" xr:uid="{00000000-0005-0000-0000-0000FE020000}"/>
    <cellStyle name="40% - Cor4 36 4 2" xfId="29403" xr:uid="{F7D25675-E6B8-4CF0-9C70-AB74F4DA6180}"/>
    <cellStyle name="40% - Cor4 36 4 3" xfId="43284" xr:uid="{A2D96367-FDC8-4705-90E8-3622FCCA8B04}"/>
    <cellStyle name="40% - Cor4 36 5" xfId="32005" xr:uid="{41699451-2941-4559-909E-150A9DC4FA5F}"/>
    <cellStyle name="40% - Cor4 36 5 2" xfId="45872" xr:uid="{57DE7493-85F5-4D55-B1DF-FC60B0FE5251}"/>
    <cellStyle name="40% - Cor4 36 6" xfId="21353" xr:uid="{B91A0FCA-7D1C-43EB-AB3C-DA5D05C5257E}"/>
    <cellStyle name="40% - Cor4 36 7" xfId="35387" xr:uid="{59F0C244-44B7-4F55-9E50-846E2CD13987}"/>
    <cellStyle name="40% - Cor4 37" xfId="2861" xr:uid="{00000000-0005-0000-0000-0000FF020000}"/>
    <cellStyle name="40% - Cor4 37 2" xfId="4910" xr:uid="{00000000-0005-0000-0000-0000FF020000}"/>
    <cellStyle name="40% - Cor4 37 2 2" xfId="9310" xr:uid="{00000000-0005-0000-0000-0000FF020000}"/>
    <cellStyle name="40% - Cor4 37 2 2 2" xfId="18132" xr:uid="{00000000-0005-0000-0000-0000FF020000}"/>
    <cellStyle name="40% - Cor4 37 2 2 3" xfId="27510" xr:uid="{84CD759A-ADAE-4D57-8B46-75050C492FD1}"/>
    <cellStyle name="40% - Cor4 37 2 2 4" xfId="41466" xr:uid="{9B56A9D1-2382-4937-B8B3-BCE3F0CA00E3}"/>
    <cellStyle name="40% - Cor4 37 2 3" xfId="13779" xr:uid="{00000000-0005-0000-0000-0000FF020000}"/>
    <cellStyle name="40% - Cor4 37 2 3 2" xfId="30592" xr:uid="{C292DEDC-7567-469B-BB7A-200A228D8366}"/>
    <cellStyle name="40% - Cor4 37 2 3 3" xfId="44466" xr:uid="{D17F1D60-F6AE-401F-93CA-D54F09CBCF86}"/>
    <cellStyle name="40% - Cor4 37 2 4" xfId="33184" xr:uid="{32A75E34-70DF-4143-9396-5E628D91E9D2}"/>
    <cellStyle name="40% - Cor4 37 2 4 2" xfId="47051" xr:uid="{C0DDC2DF-C670-49E7-8FA5-3712239DE312}"/>
    <cellStyle name="40% - Cor4 37 2 5" xfId="23252" xr:uid="{3E1B3CE3-E016-40BB-AB04-F7847589251B}"/>
    <cellStyle name="40% - Cor4 37 2 6" xfId="37223" xr:uid="{7844BB50-29B8-4231-A63B-4FE1B9130D04}"/>
    <cellStyle name="40% - Cor4 37 3" xfId="7421" xr:uid="{00000000-0005-0000-0000-0000FF020000}"/>
    <cellStyle name="40% - Cor4 37 3 2" xfId="16247" xr:uid="{00000000-0005-0000-0000-0000FF020000}"/>
    <cellStyle name="40% - Cor4 37 3 3" xfId="25673" xr:uid="{D47AB8ED-D197-4DF8-8285-1B44D03755C9}"/>
    <cellStyle name="40% - Cor4 37 3 4" xfId="39625" xr:uid="{324B6918-BFFA-4E9A-BA3D-C9DEF88BE7B5}"/>
    <cellStyle name="40% - Cor4 37 4" xfId="11888" xr:uid="{00000000-0005-0000-0000-0000FF020000}"/>
    <cellStyle name="40% - Cor4 37 4 2" xfId="29404" xr:uid="{3210635B-E075-434B-A5B7-AF0A0CD60EFD}"/>
    <cellStyle name="40% - Cor4 37 4 3" xfId="43285" xr:uid="{C7CC2F4B-B949-439D-852C-399D0D349A04}"/>
    <cellStyle name="40% - Cor4 37 5" xfId="32006" xr:uid="{C2E6DAFB-FE64-456C-BAEB-7C665D4193F5}"/>
    <cellStyle name="40% - Cor4 37 5 2" xfId="45873" xr:uid="{D42BA3A7-6D7B-4EE7-9B98-7DCE70FBCE28}"/>
    <cellStyle name="40% - Cor4 37 6" xfId="21354" xr:uid="{33C2367C-9B3B-46BD-AC30-57DF9D445DD2}"/>
    <cellStyle name="40% - Cor4 37 7" xfId="35388" xr:uid="{2BEA3280-8405-4367-BF43-EC8967782C3B}"/>
    <cellStyle name="40% - Cor4 38" xfId="2862" xr:uid="{00000000-0005-0000-0000-000000030000}"/>
    <cellStyle name="40% - Cor4 38 2" xfId="4911" xr:uid="{00000000-0005-0000-0000-000000030000}"/>
    <cellStyle name="40% - Cor4 38 2 2" xfId="9311" xr:uid="{00000000-0005-0000-0000-000000030000}"/>
    <cellStyle name="40% - Cor4 38 2 2 2" xfId="18133" xr:uid="{00000000-0005-0000-0000-000000030000}"/>
    <cellStyle name="40% - Cor4 38 2 2 3" xfId="27511" xr:uid="{EB3EAF3A-B88A-4351-B84D-C791EADFBD9D}"/>
    <cellStyle name="40% - Cor4 38 2 2 4" xfId="41467" xr:uid="{03A40D31-34B1-4268-BCAC-3AFA9119F949}"/>
    <cellStyle name="40% - Cor4 38 2 3" xfId="13780" xr:uid="{00000000-0005-0000-0000-000000030000}"/>
    <cellStyle name="40% - Cor4 38 2 3 2" xfId="30593" xr:uid="{5D620A18-DCAE-4817-A151-546A610D649C}"/>
    <cellStyle name="40% - Cor4 38 2 3 3" xfId="44467" xr:uid="{E54F0C29-977B-4587-A3F5-0774F6C7D91D}"/>
    <cellStyle name="40% - Cor4 38 2 4" xfId="33185" xr:uid="{D91B61F1-DBC0-4DBA-B50F-082B288B61F0}"/>
    <cellStyle name="40% - Cor4 38 2 4 2" xfId="47052" xr:uid="{C3A0A019-4B59-42C9-B375-7CBA8C83621B}"/>
    <cellStyle name="40% - Cor4 38 2 5" xfId="23253" xr:uid="{B9C63632-63CB-4D07-AF51-EDBEDDD89523}"/>
    <cellStyle name="40% - Cor4 38 2 6" xfId="37224" xr:uid="{E799EAA0-E4B8-4152-A5A1-DEB1CFAB4877}"/>
    <cellStyle name="40% - Cor4 38 3" xfId="7422" xr:uid="{00000000-0005-0000-0000-000000030000}"/>
    <cellStyle name="40% - Cor4 38 3 2" xfId="16248" xr:uid="{00000000-0005-0000-0000-000000030000}"/>
    <cellStyle name="40% - Cor4 38 3 3" xfId="25674" xr:uid="{15C47FDE-058F-4119-A5F0-B90CA857EBAE}"/>
    <cellStyle name="40% - Cor4 38 3 4" xfId="39626" xr:uid="{03CE997B-4765-4F86-99EC-778E0AC410F7}"/>
    <cellStyle name="40% - Cor4 38 4" xfId="11889" xr:uid="{00000000-0005-0000-0000-000000030000}"/>
    <cellStyle name="40% - Cor4 38 4 2" xfId="29405" xr:uid="{ABFC052B-FFE6-4424-A71B-0D68DB1AA331}"/>
    <cellStyle name="40% - Cor4 38 4 3" xfId="43286" xr:uid="{4C165000-A3D6-40F4-8BF0-C70F7D083FBA}"/>
    <cellStyle name="40% - Cor4 38 5" xfId="32007" xr:uid="{612C60E7-7B9C-493B-B502-3645BF057E97}"/>
    <cellStyle name="40% - Cor4 38 5 2" xfId="45874" xr:uid="{CE830F3D-41FE-4DD3-B040-609A51E0339C}"/>
    <cellStyle name="40% - Cor4 38 6" xfId="21355" xr:uid="{DE34195C-62CC-4B41-A27C-8C01E21C9C84}"/>
    <cellStyle name="40% - Cor4 38 7" xfId="35389" xr:uid="{6AB842CA-3F79-48D5-AFFB-57A6B71E97C2}"/>
    <cellStyle name="40% - Cor4 39" xfId="2863" xr:uid="{00000000-0005-0000-0000-000001030000}"/>
    <cellStyle name="40% - Cor4 39 2" xfId="4912" xr:uid="{00000000-0005-0000-0000-000001030000}"/>
    <cellStyle name="40% - Cor4 39 2 2" xfId="9312" xr:uid="{00000000-0005-0000-0000-000001030000}"/>
    <cellStyle name="40% - Cor4 39 2 2 2" xfId="18134" xr:uid="{00000000-0005-0000-0000-000001030000}"/>
    <cellStyle name="40% - Cor4 39 2 2 3" xfId="27512" xr:uid="{19C11D29-4828-4EF9-BF01-AF6F087DFB9B}"/>
    <cellStyle name="40% - Cor4 39 2 2 4" xfId="41468" xr:uid="{9E5C3778-3966-4041-9B52-F24889FAC709}"/>
    <cellStyle name="40% - Cor4 39 2 3" xfId="13781" xr:uid="{00000000-0005-0000-0000-000001030000}"/>
    <cellStyle name="40% - Cor4 39 2 3 2" xfId="30594" xr:uid="{8C391EAF-9727-41DB-9949-A4817E50569B}"/>
    <cellStyle name="40% - Cor4 39 2 3 3" xfId="44468" xr:uid="{2EA4F062-EDB4-44EF-85EC-B6E7E9A90D95}"/>
    <cellStyle name="40% - Cor4 39 2 4" xfId="33186" xr:uid="{8E0CE7E0-3729-4B5C-BC40-F33A5EDA6D62}"/>
    <cellStyle name="40% - Cor4 39 2 4 2" xfId="47053" xr:uid="{2590BF03-449F-42FC-8DC3-38F814B1BB6D}"/>
    <cellStyle name="40% - Cor4 39 2 5" xfId="23254" xr:uid="{98E68D2A-5396-4D89-97C5-4AC47FF4F17E}"/>
    <cellStyle name="40% - Cor4 39 2 6" xfId="37225" xr:uid="{4F897A14-B4B6-4E4B-BBFE-468D373CA040}"/>
    <cellStyle name="40% - Cor4 39 3" xfId="7423" xr:uid="{00000000-0005-0000-0000-000001030000}"/>
    <cellStyle name="40% - Cor4 39 3 2" xfId="16249" xr:uid="{00000000-0005-0000-0000-000001030000}"/>
    <cellStyle name="40% - Cor4 39 3 3" xfId="25675" xr:uid="{69810833-FEA2-488F-B1EC-0AEAEC5999CB}"/>
    <cellStyle name="40% - Cor4 39 3 4" xfId="39627" xr:uid="{17E9D262-4E5C-42F2-A00C-3A8BAA229E9A}"/>
    <cellStyle name="40% - Cor4 39 4" xfId="11890" xr:uid="{00000000-0005-0000-0000-000001030000}"/>
    <cellStyle name="40% - Cor4 39 4 2" xfId="29406" xr:uid="{8FA94E8C-734F-4114-91C1-0C9F0840A9A0}"/>
    <cellStyle name="40% - Cor4 39 4 3" xfId="43287" xr:uid="{93EAE90D-FAC4-452A-B943-CAF19C8CF08A}"/>
    <cellStyle name="40% - Cor4 39 5" xfId="32008" xr:uid="{E2AFAA94-CAB4-4F31-8471-DD056AD9CBEA}"/>
    <cellStyle name="40% - Cor4 39 5 2" xfId="45875" xr:uid="{E8F8CD43-757A-49E4-B59C-C7E510148218}"/>
    <cellStyle name="40% - Cor4 39 6" xfId="21356" xr:uid="{C482A6A9-E6F0-41E9-80F9-90804B5D71FD}"/>
    <cellStyle name="40% - Cor4 39 7" xfId="35390" xr:uid="{EF04DA3B-D1DA-4C33-ADB8-AB3B19C3263C}"/>
    <cellStyle name="40% - Cor4 4" xfId="360" xr:uid="{00000000-0005-0000-0000-000068000000}"/>
    <cellStyle name="40% - Cor4 4 2" xfId="2865" xr:uid="{00000000-0005-0000-0000-000003030000}"/>
    <cellStyle name="40% - Cor4 4 2 2" xfId="4914" xr:uid="{00000000-0005-0000-0000-000003030000}"/>
    <cellStyle name="40% - Cor4 4 2 2 2" xfId="9314" xr:uid="{00000000-0005-0000-0000-000003030000}"/>
    <cellStyle name="40% - Cor4 4 2 2 2 2" xfId="18136" xr:uid="{00000000-0005-0000-0000-000003030000}"/>
    <cellStyle name="40% - Cor4 4 2 2 2 3" xfId="27514" xr:uid="{453A9AD2-B5D9-4D8F-9A14-16798B97106D}"/>
    <cellStyle name="40% - Cor4 4 2 2 2 4" xfId="41470" xr:uid="{01D2DBB7-9D09-4242-B146-6E0748F87D35}"/>
    <cellStyle name="40% - Cor4 4 2 2 3" xfId="13783" xr:uid="{00000000-0005-0000-0000-000003030000}"/>
    <cellStyle name="40% - Cor4 4 2 2 3 2" xfId="30596" xr:uid="{C2F984EC-77AA-45B7-8B97-FC11FB98E73A}"/>
    <cellStyle name="40% - Cor4 4 2 2 3 3" xfId="44470" xr:uid="{98AB888A-8922-477E-BE74-0C7704C67F42}"/>
    <cellStyle name="40% - Cor4 4 2 2 4" xfId="33188" xr:uid="{EC448DDE-0C38-49E5-9C0C-417BA29B3DE0}"/>
    <cellStyle name="40% - Cor4 4 2 2 4 2" xfId="47055" xr:uid="{6B9F0587-DFA9-45D5-B209-404BAE1D7BB8}"/>
    <cellStyle name="40% - Cor4 4 2 2 5" xfId="23256" xr:uid="{BD575AAA-3177-4B9B-ACCC-90A8B3D9F5AD}"/>
    <cellStyle name="40% - Cor4 4 2 2 6" xfId="37227" xr:uid="{D0421FB4-F606-4A44-804D-00703A7FF9B5}"/>
    <cellStyle name="40% - Cor4 4 2 3" xfId="7425" xr:uid="{00000000-0005-0000-0000-000003030000}"/>
    <cellStyle name="40% - Cor4 4 2 3 2" xfId="16251" xr:uid="{00000000-0005-0000-0000-000003030000}"/>
    <cellStyle name="40% - Cor4 4 2 3 3" xfId="25677" xr:uid="{01B99320-3CE1-43FB-BA02-0671B699D85A}"/>
    <cellStyle name="40% - Cor4 4 2 3 4" xfId="39629" xr:uid="{BD4D23B7-8125-4D21-A6A2-7355BB5954D6}"/>
    <cellStyle name="40% - Cor4 4 2 4" xfId="11892" xr:uid="{00000000-0005-0000-0000-000003030000}"/>
    <cellStyle name="40% - Cor4 4 2 4 2" xfId="29408" xr:uid="{0D715FC7-3FA7-48D1-8D53-9D45EAB77E52}"/>
    <cellStyle name="40% - Cor4 4 2 4 3" xfId="43289" xr:uid="{E40D83C6-2C4C-48F2-9929-5420DCC25619}"/>
    <cellStyle name="40% - Cor4 4 2 5" xfId="32010" xr:uid="{5B56E47E-948A-4E10-B6BE-2FB96901F9EC}"/>
    <cellStyle name="40% - Cor4 4 2 5 2" xfId="45877" xr:uid="{38F28CED-FF09-4397-8EC3-CBB904542D67}"/>
    <cellStyle name="40% - Cor4 4 2 6" xfId="21358" xr:uid="{653B4E12-FC2B-4F3F-95CC-68628B16D2DB}"/>
    <cellStyle name="40% - Cor4 4 2 7" xfId="35392" xr:uid="{AF0AFA8C-7A30-4BF7-BC32-E197023B1F2D}"/>
    <cellStyle name="40% - Cor4 4 3" xfId="2864" xr:uid="{00000000-0005-0000-0000-000002030000}"/>
    <cellStyle name="40% - Cor4 4 3 2" xfId="4913" xr:uid="{00000000-0005-0000-0000-000002030000}"/>
    <cellStyle name="40% - Cor4 4 3 2 2" xfId="9313" xr:uid="{00000000-0005-0000-0000-000002030000}"/>
    <cellStyle name="40% - Cor4 4 3 2 2 2" xfId="18135" xr:uid="{00000000-0005-0000-0000-000002030000}"/>
    <cellStyle name="40% - Cor4 4 3 2 2 3" xfId="27513" xr:uid="{2DF8F274-0C09-44AF-95B9-559660AF4FF1}"/>
    <cellStyle name="40% - Cor4 4 3 2 2 4" xfId="41469" xr:uid="{43CD0391-77A0-4781-AA0C-EB4E6810D6A9}"/>
    <cellStyle name="40% - Cor4 4 3 2 3" xfId="13782" xr:uid="{00000000-0005-0000-0000-000002030000}"/>
    <cellStyle name="40% - Cor4 4 3 2 4" xfId="23255" xr:uid="{D0D0F3A6-58D6-4998-BCAD-02CAD46DF0C2}"/>
    <cellStyle name="40% - Cor4 4 3 2 5" xfId="37226" xr:uid="{0657A1CE-3241-41B9-B063-64D3977347AF}"/>
    <cellStyle name="40% - Cor4 4 3 3" xfId="7424" xr:uid="{00000000-0005-0000-0000-000002030000}"/>
    <cellStyle name="40% - Cor4 4 3 3 2" xfId="16250" xr:uid="{00000000-0005-0000-0000-000002030000}"/>
    <cellStyle name="40% - Cor4 4 3 3 3" xfId="25676" xr:uid="{3274F852-6FE2-4E7C-AADA-C44DBC91454F}"/>
    <cellStyle name="40% - Cor4 4 3 3 4" xfId="39628" xr:uid="{D0686899-BC00-42AC-A7FA-2C8ECCDAA573}"/>
    <cellStyle name="40% - Cor4 4 3 4" xfId="11891" xr:uid="{00000000-0005-0000-0000-000002030000}"/>
    <cellStyle name="40% - Cor4 4 3 4 2" xfId="29407" xr:uid="{CE96CA8E-7AB3-495C-A89A-031CE3024DD1}"/>
    <cellStyle name="40% - Cor4 4 3 4 3" xfId="43288" xr:uid="{B79AC2CE-42EC-46C9-B45E-1CDF752A3BD0}"/>
    <cellStyle name="40% - Cor4 4 3 5" xfId="32009" xr:uid="{D228B873-2D75-4F09-B91F-0BCD644C025D}"/>
    <cellStyle name="40% - Cor4 4 3 5 2" xfId="45876" xr:uid="{DA11FB11-E63B-4187-8497-E80054A388E5}"/>
    <cellStyle name="40% - Cor4 4 3 6" xfId="21357" xr:uid="{E12AFACE-7413-4569-BD5B-F0BD4667C056}"/>
    <cellStyle name="40% - Cor4 4 3 7" xfId="35391" xr:uid="{33267C83-788F-49DC-8B4F-7780CBDBA175}"/>
    <cellStyle name="40% - Cor4 4 4" xfId="2010" xr:uid="{00000000-0005-0000-0000-00002E020000}"/>
    <cellStyle name="40% - Cor4 4 4 2" xfId="6628" xr:uid="{00000000-0005-0000-0000-00002E020000}"/>
    <cellStyle name="40% - Cor4 4 4 2 2" xfId="15456" xr:uid="{00000000-0005-0000-0000-00002E020000}"/>
    <cellStyle name="40% - Cor4 4 4 2 3" xfId="24881" xr:uid="{AFB2C5FD-3571-4C71-9542-DB15CDC747B7}"/>
    <cellStyle name="40% - Cor4 4 4 2 4" xfId="38835" xr:uid="{870AB7C6-6579-4168-8D6B-E8FE62B96AD5}"/>
    <cellStyle name="40% - Cor4 4 4 3" xfId="11088" xr:uid="{00000000-0005-0000-0000-00002E020000}"/>
    <cellStyle name="40% - Cor4 4 4 3 2" xfId="30595" xr:uid="{EEE44EEC-9FD3-4986-9FA1-0D9C8E7719A6}"/>
    <cellStyle name="40% - Cor4 4 4 3 3" xfId="44469" xr:uid="{42AEEEC5-8D8F-4FD0-84EA-C97A8360A99E}"/>
    <cellStyle name="40% - Cor4 4 4 4" xfId="33187" xr:uid="{DB733107-6CD1-4CDB-9062-624BC1E99A2B}"/>
    <cellStyle name="40% - Cor4 4 4 4 2" xfId="47054" xr:uid="{7902BCE2-F295-4355-8BE5-BF552628EBC3}"/>
    <cellStyle name="40% - Cor4 4 4 5" xfId="20534" xr:uid="{71321A08-0319-41AF-A7AC-64F27BA5A76F}"/>
    <cellStyle name="40% - Cor4 4 4 6" xfId="34598" xr:uid="{4F98B9F9-2E94-48A7-81D3-767D45C8F520}"/>
    <cellStyle name="40% - Cor4 4 5" xfId="4112" xr:uid="{00000000-0005-0000-0000-00002E020000}"/>
    <cellStyle name="40% - Cor4 4 5 2" xfId="8512" xr:uid="{00000000-0005-0000-0000-00002E020000}"/>
    <cellStyle name="40% - Cor4 4 5 2 2" xfId="17334" xr:uid="{00000000-0005-0000-0000-00002E020000}"/>
    <cellStyle name="40% - Cor4 4 5 2 3" xfId="26713" xr:uid="{D2F23241-383D-475A-9AB2-FF473A3A3891}"/>
    <cellStyle name="40% - Cor4 4 5 2 4" xfId="40669" xr:uid="{8651EA8A-488A-4239-AA57-AB93A43856BF}"/>
    <cellStyle name="40% - Cor4 4 5 3" xfId="12981" xr:uid="{00000000-0005-0000-0000-00002E020000}"/>
    <cellStyle name="40% - Cor4 4 5 4" xfId="22455" xr:uid="{6B757A83-42B7-4D8A-9E91-9D13DBBC7A46}"/>
    <cellStyle name="40% - Cor4 4 5 5" xfId="36426" xr:uid="{0B9BD18F-2B67-4649-A7AB-2190EB4BB18A}"/>
    <cellStyle name="40% - Cor4 4 6" xfId="28588" xr:uid="{4786DA95-0FC6-4E5F-A82D-EE46FC627346}"/>
    <cellStyle name="40% - Cor4 4 6 2" xfId="42497" xr:uid="{2C245954-BF1B-4D6B-812E-08BDF996A5EC}"/>
    <cellStyle name="40% - Cor4 4 7" xfId="31217" xr:uid="{2C06E2F5-FD53-4A50-86A7-C19287DBBB9F}"/>
    <cellStyle name="40% - Cor4 4 7 2" xfId="45083" xr:uid="{09F80C2E-9C9E-4AB5-953E-9347A6BEA68D}"/>
    <cellStyle name="40% - Cor4 40" xfId="2866" xr:uid="{00000000-0005-0000-0000-000004030000}"/>
    <cellStyle name="40% - Cor4 40 2" xfId="4915" xr:uid="{00000000-0005-0000-0000-000004030000}"/>
    <cellStyle name="40% - Cor4 40 2 2" xfId="9315" xr:uid="{00000000-0005-0000-0000-000004030000}"/>
    <cellStyle name="40% - Cor4 40 2 2 2" xfId="18137" xr:uid="{00000000-0005-0000-0000-000004030000}"/>
    <cellStyle name="40% - Cor4 40 2 2 3" xfId="27515" xr:uid="{00C4FB3D-09BE-4840-A598-DA6FB0E5C6F9}"/>
    <cellStyle name="40% - Cor4 40 2 2 4" xfId="41471" xr:uid="{265E3DEF-5465-47BD-B0BF-A5356D69FAA5}"/>
    <cellStyle name="40% - Cor4 40 2 3" xfId="13784" xr:uid="{00000000-0005-0000-0000-000004030000}"/>
    <cellStyle name="40% - Cor4 40 2 3 2" xfId="30597" xr:uid="{22710DF2-AF59-4F7E-A91E-A51B603532B8}"/>
    <cellStyle name="40% - Cor4 40 2 3 3" xfId="44471" xr:uid="{AC6C0B54-6596-4EA3-82F1-97FD1858D591}"/>
    <cellStyle name="40% - Cor4 40 2 4" xfId="33189" xr:uid="{12E7111B-A8F2-4F3C-92FA-22EA6152D5E1}"/>
    <cellStyle name="40% - Cor4 40 2 4 2" xfId="47056" xr:uid="{45DDFBE7-C0C2-4AAE-8FC8-F6507970FDEA}"/>
    <cellStyle name="40% - Cor4 40 2 5" xfId="23257" xr:uid="{2FE30B74-1526-4ECE-898B-46EC2892F811}"/>
    <cellStyle name="40% - Cor4 40 2 6" xfId="37228" xr:uid="{A32EAC7E-343C-44C6-AEFB-3382B0BE3757}"/>
    <cellStyle name="40% - Cor4 40 3" xfId="7426" xr:uid="{00000000-0005-0000-0000-000004030000}"/>
    <cellStyle name="40% - Cor4 40 3 2" xfId="16252" xr:uid="{00000000-0005-0000-0000-000004030000}"/>
    <cellStyle name="40% - Cor4 40 3 3" xfId="25678" xr:uid="{4560FF3D-414B-4C56-955E-7ECD72791626}"/>
    <cellStyle name="40% - Cor4 40 3 4" xfId="39630" xr:uid="{46A062FE-B7A8-410B-9C86-2F7CB43C5EA9}"/>
    <cellStyle name="40% - Cor4 40 4" xfId="11893" xr:uid="{00000000-0005-0000-0000-000004030000}"/>
    <cellStyle name="40% - Cor4 40 4 2" xfId="29409" xr:uid="{C6B9B651-5192-40AB-99C1-439735101CFB}"/>
    <cellStyle name="40% - Cor4 40 4 3" xfId="43290" xr:uid="{4BD223B2-5E46-451E-8C56-CD7A183A1918}"/>
    <cellStyle name="40% - Cor4 40 5" xfId="32011" xr:uid="{1D02D187-664A-4D98-8094-D3B3FCC662CB}"/>
    <cellStyle name="40% - Cor4 40 5 2" xfId="45878" xr:uid="{B3F6013A-FDF7-49DE-9FDE-1D0B196DCAB7}"/>
    <cellStyle name="40% - Cor4 40 6" xfId="21359" xr:uid="{7BBDD657-CEA9-46DF-9291-F9618A9CC598}"/>
    <cellStyle name="40% - Cor4 40 7" xfId="35393" xr:uid="{8787119B-86C2-4C80-A1C4-3FEBDF1F5072}"/>
    <cellStyle name="40% - Cor4 41" xfId="2867" xr:uid="{00000000-0005-0000-0000-000005030000}"/>
    <cellStyle name="40% - Cor4 41 2" xfId="4916" xr:uid="{00000000-0005-0000-0000-000005030000}"/>
    <cellStyle name="40% - Cor4 41 2 2" xfId="9316" xr:uid="{00000000-0005-0000-0000-000005030000}"/>
    <cellStyle name="40% - Cor4 41 2 2 2" xfId="18138" xr:uid="{00000000-0005-0000-0000-000005030000}"/>
    <cellStyle name="40% - Cor4 41 2 2 3" xfId="27516" xr:uid="{82673168-82EA-4452-9EE5-42963431C548}"/>
    <cellStyle name="40% - Cor4 41 2 2 4" xfId="41472" xr:uid="{E7DEEE3B-8717-49AD-8DB3-1E52636EBED1}"/>
    <cellStyle name="40% - Cor4 41 2 3" xfId="13785" xr:uid="{00000000-0005-0000-0000-000005030000}"/>
    <cellStyle name="40% - Cor4 41 2 3 2" xfId="30598" xr:uid="{9EABC87D-9E76-4644-97B2-D69FF4262A72}"/>
    <cellStyle name="40% - Cor4 41 2 3 3" xfId="44472" xr:uid="{91EBB25B-BA1F-4389-A2ED-A172358CBC80}"/>
    <cellStyle name="40% - Cor4 41 2 4" xfId="33190" xr:uid="{234214F6-3C1B-4AD5-A0EC-45FF26885576}"/>
    <cellStyle name="40% - Cor4 41 2 4 2" xfId="47057" xr:uid="{AB280C90-6950-4606-B124-C03D15042E75}"/>
    <cellStyle name="40% - Cor4 41 2 5" xfId="23258" xr:uid="{919FF181-F3C5-466E-91D0-D7E96ECF5212}"/>
    <cellStyle name="40% - Cor4 41 2 6" xfId="37229" xr:uid="{7FC7B25A-B266-4A37-BA9B-F4AADEF5AEAC}"/>
    <cellStyle name="40% - Cor4 41 3" xfId="7427" xr:uid="{00000000-0005-0000-0000-000005030000}"/>
    <cellStyle name="40% - Cor4 41 3 2" xfId="16253" xr:uid="{00000000-0005-0000-0000-000005030000}"/>
    <cellStyle name="40% - Cor4 41 3 3" xfId="25679" xr:uid="{180E0EE0-3462-49FC-97B8-8DEDD2F17902}"/>
    <cellStyle name="40% - Cor4 41 3 4" xfId="39631" xr:uid="{1DFE397A-6636-43EA-9B30-B5D7A9573286}"/>
    <cellStyle name="40% - Cor4 41 4" xfId="11894" xr:uid="{00000000-0005-0000-0000-000005030000}"/>
    <cellStyle name="40% - Cor4 41 4 2" xfId="29410" xr:uid="{DA0A5775-6D55-4317-9689-BEA79342463C}"/>
    <cellStyle name="40% - Cor4 41 4 3" xfId="43291" xr:uid="{91657BD2-79FA-4A36-A4AA-DA6ABDE496A2}"/>
    <cellStyle name="40% - Cor4 41 5" xfId="32012" xr:uid="{5CC9426D-8216-48A6-93FE-A5F6F15F8EF4}"/>
    <cellStyle name="40% - Cor4 41 5 2" xfId="45879" xr:uid="{0AC3996B-BE84-4E76-B576-873000AA24E4}"/>
    <cellStyle name="40% - Cor4 41 6" xfId="21360" xr:uid="{16B8324E-BD6E-46CA-913E-FDA0EB1B07F2}"/>
    <cellStyle name="40% - Cor4 41 7" xfId="35394" xr:uid="{DA828357-2A76-4270-B8FF-5EE1E68CDC53}"/>
    <cellStyle name="40% - Cor4 42" xfId="2868" xr:uid="{00000000-0005-0000-0000-000006030000}"/>
    <cellStyle name="40% - Cor4 42 2" xfId="4917" xr:uid="{00000000-0005-0000-0000-000006030000}"/>
    <cellStyle name="40% - Cor4 42 2 2" xfId="9317" xr:uid="{00000000-0005-0000-0000-000006030000}"/>
    <cellStyle name="40% - Cor4 42 2 2 2" xfId="18139" xr:uid="{00000000-0005-0000-0000-000006030000}"/>
    <cellStyle name="40% - Cor4 42 2 2 3" xfId="27517" xr:uid="{D9FA3BCB-BBA8-4102-A945-AD620B7B1F2F}"/>
    <cellStyle name="40% - Cor4 42 2 2 4" xfId="41473" xr:uid="{D35E8BE2-6E59-4B5E-B16C-36EF60983ED1}"/>
    <cellStyle name="40% - Cor4 42 2 3" xfId="13786" xr:uid="{00000000-0005-0000-0000-000006030000}"/>
    <cellStyle name="40% - Cor4 42 2 3 2" xfId="30599" xr:uid="{2E5D553E-EDB9-411F-9423-2E8B8A5DAFC3}"/>
    <cellStyle name="40% - Cor4 42 2 3 3" xfId="44473" xr:uid="{C89B6B2A-9E24-4672-AC81-ACAE3AAD29B6}"/>
    <cellStyle name="40% - Cor4 42 2 4" xfId="33191" xr:uid="{6D78D8B1-B339-4AF4-9790-679DB3F6FE7B}"/>
    <cellStyle name="40% - Cor4 42 2 4 2" xfId="47058" xr:uid="{B0C3C532-085E-40F3-9C55-A2B61E53AF5E}"/>
    <cellStyle name="40% - Cor4 42 2 5" xfId="23259" xr:uid="{7F36699E-76F6-4D98-B787-2FC8961D0B74}"/>
    <cellStyle name="40% - Cor4 42 2 6" xfId="37230" xr:uid="{97BA7EB0-0B1E-4296-B755-2670A908BC7F}"/>
    <cellStyle name="40% - Cor4 42 3" xfId="7428" xr:uid="{00000000-0005-0000-0000-000006030000}"/>
    <cellStyle name="40% - Cor4 42 3 2" xfId="16254" xr:uid="{00000000-0005-0000-0000-000006030000}"/>
    <cellStyle name="40% - Cor4 42 3 3" xfId="25680" xr:uid="{7840B923-1C61-4646-8155-788837EAD98E}"/>
    <cellStyle name="40% - Cor4 42 3 4" xfId="39632" xr:uid="{3A119387-FE37-4F2A-90CA-38D6CEC9EAC8}"/>
    <cellStyle name="40% - Cor4 42 4" xfId="11895" xr:uid="{00000000-0005-0000-0000-000006030000}"/>
    <cellStyle name="40% - Cor4 42 4 2" xfId="29411" xr:uid="{C268D8E9-11C9-4528-BEFC-D8CDE4BB76BF}"/>
    <cellStyle name="40% - Cor4 42 4 3" xfId="43292" xr:uid="{15047BD1-C80D-4553-9A14-1445A5389AD3}"/>
    <cellStyle name="40% - Cor4 42 5" xfId="32013" xr:uid="{F3C8FF94-AD70-4C37-AC4A-61A3623A3F56}"/>
    <cellStyle name="40% - Cor4 42 5 2" xfId="45880" xr:uid="{4B7412E8-007E-43EB-91C6-2AB4CE2565BE}"/>
    <cellStyle name="40% - Cor4 42 6" xfId="21361" xr:uid="{1C01DEF2-C3D6-48FB-BA98-ABE057F6158C}"/>
    <cellStyle name="40% - Cor4 42 7" xfId="35395" xr:uid="{BE168B50-5829-4FE0-9E53-B6DE98D9C96A}"/>
    <cellStyle name="40% - Cor4 43" xfId="2869" xr:uid="{00000000-0005-0000-0000-000007030000}"/>
    <cellStyle name="40% - Cor4 43 2" xfId="4918" xr:uid="{00000000-0005-0000-0000-000007030000}"/>
    <cellStyle name="40% - Cor4 43 2 2" xfId="9318" xr:uid="{00000000-0005-0000-0000-000007030000}"/>
    <cellStyle name="40% - Cor4 43 2 2 2" xfId="18140" xr:uid="{00000000-0005-0000-0000-000007030000}"/>
    <cellStyle name="40% - Cor4 43 2 2 3" xfId="27518" xr:uid="{BCFF705F-FFDC-4E5E-9525-3DC3442C593F}"/>
    <cellStyle name="40% - Cor4 43 2 2 4" xfId="41474" xr:uid="{04E4F782-32E7-47F3-9752-7311E1AB9BBF}"/>
    <cellStyle name="40% - Cor4 43 2 3" xfId="13787" xr:uid="{00000000-0005-0000-0000-000007030000}"/>
    <cellStyle name="40% - Cor4 43 2 3 2" xfId="30600" xr:uid="{1883DA6D-05BC-44A5-B1DB-1D64C6B6F0EC}"/>
    <cellStyle name="40% - Cor4 43 2 3 3" xfId="44474" xr:uid="{30065226-7D84-48E5-B29D-C4E0BC546447}"/>
    <cellStyle name="40% - Cor4 43 2 4" xfId="33192" xr:uid="{B3CD5318-1A6A-4B74-AC3E-9D4CBC1627DC}"/>
    <cellStyle name="40% - Cor4 43 2 4 2" xfId="47059" xr:uid="{D00B8C91-AB1A-4EAA-AFEF-0305B25064FB}"/>
    <cellStyle name="40% - Cor4 43 2 5" xfId="23260" xr:uid="{B2CF7CF4-C3DD-4B1E-960D-55561C6E5F23}"/>
    <cellStyle name="40% - Cor4 43 2 6" xfId="37231" xr:uid="{F3954515-BDF5-428A-AF17-6243929CA3B4}"/>
    <cellStyle name="40% - Cor4 43 3" xfId="7429" xr:uid="{00000000-0005-0000-0000-000007030000}"/>
    <cellStyle name="40% - Cor4 43 3 2" xfId="16255" xr:uid="{00000000-0005-0000-0000-000007030000}"/>
    <cellStyle name="40% - Cor4 43 3 3" xfId="25681" xr:uid="{3C5A521C-59C2-43AB-9FA5-701EFB71A5A7}"/>
    <cellStyle name="40% - Cor4 43 3 4" xfId="39633" xr:uid="{50BABCC3-F188-4E9E-B4F5-9ADF96DB395B}"/>
    <cellStyle name="40% - Cor4 43 4" xfId="11896" xr:uid="{00000000-0005-0000-0000-000007030000}"/>
    <cellStyle name="40% - Cor4 43 4 2" xfId="29412" xr:uid="{E83ED4DA-2176-4B1F-85F3-69CE93EBA047}"/>
    <cellStyle name="40% - Cor4 43 4 3" xfId="43293" xr:uid="{D1129888-CBDD-421B-9F3C-A1463BB5B6E7}"/>
    <cellStyle name="40% - Cor4 43 5" xfId="32014" xr:uid="{BD831D85-36A2-4DAA-B8C2-45A1727B8A52}"/>
    <cellStyle name="40% - Cor4 43 5 2" xfId="45881" xr:uid="{8020C495-CC33-41C5-B428-563EC372F0C6}"/>
    <cellStyle name="40% - Cor4 43 6" xfId="21362" xr:uid="{1132B6BD-19FD-4431-9295-3A0FE3B6AC2F}"/>
    <cellStyle name="40% - Cor4 43 7" xfId="35396" xr:uid="{309A5296-0F34-4036-920B-5715C904AA57}"/>
    <cellStyle name="40% - Cor4 44" xfId="2870" xr:uid="{00000000-0005-0000-0000-000008030000}"/>
    <cellStyle name="40% - Cor4 44 2" xfId="4919" xr:uid="{00000000-0005-0000-0000-000008030000}"/>
    <cellStyle name="40% - Cor4 44 2 2" xfId="9319" xr:uid="{00000000-0005-0000-0000-000008030000}"/>
    <cellStyle name="40% - Cor4 44 2 2 2" xfId="18141" xr:uid="{00000000-0005-0000-0000-000008030000}"/>
    <cellStyle name="40% - Cor4 44 2 2 3" xfId="27519" xr:uid="{FF5E3FBC-D850-48A9-A315-BCA46137A646}"/>
    <cellStyle name="40% - Cor4 44 2 2 4" xfId="41475" xr:uid="{4D72A22C-B8A6-418C-98F3-F592D2FF6D4F}"/>
    <cellStyle name="40% - Cor4 44 2 3" xfId="13788" xr:uid="{00000000-0005-0000-0000-000008030000}"/>
    <cellStyle name="40% - Cor4 44 2 3 2" xfId="30601" xr:uid="{6F03791C-A829-4EB2-BC50-F95B1FC6DF6D}"/>
    <cellStyle name="40% - Cor4 44 2 3 3" xfId="44475" xr:uid="{A868802E-9D8D-42BA-95CD-912DFACA8ADD}"/>
    <cellStyle name="40% - Cor4 44 2 4" xfId="33193" xr:uid="{E3BEF2BF-282F-4F50-BBA9-1944E418399A}"/>
    <cellStyle name="40% - Cor4 44 2 4 2" xfId="47060" xr:uid="{38922646-76E0-48D3-8DFE-04938AA77D98}"/>
    <cellStyle name="40% - Cor4 44 2 5" xfId="23261" xr:uid="{DC760EE2-1E72-4F5F-8DC4-56E258C533BF}"/>
    <cellStyle name="40% - Cor4 44 2 6" xfId="37232" xr:uid="{AF1A5751-DBDB-44A9-AE23-C79A5D0E5A90}"/>
    <cellStyle name="40% - Cor4 44 3" xfId="7430" xr:uid="{00000000-0005-0000-0000-000008030000}"/>
    <cellStyle name="40% - Cor4 44 3 2" xfId="16256" xr:uid="{00000000-0005-0000-0000-000008030000}"/>
    <cellStyle name="40% - Cor4 44 3 3" xfId="25682" xr:uid="{3462E840-C47A-4260-831F-A5203E68CC9C}"/>
    <cellStyle name="40% - Cor4 44 3 4" xfId="39634" xr:uid="{FF52FFC3-BCC9-4724-B113-411066952F4A}"/>
    <cellStyle name="40% - Cor4 44 4" xfId="11897" xr:uid="{00000000-0005-0000-0000-000008030000}"/>
    <cellStyle name="40% - Cor4 44 4 2" xfId="29413" xr:uid="{1F795C90-B847-45F8-AA1B-74310E108FB8}"/>
    <cellStyle name="40% - Cor4 44 4 3" xfId="43294" xr:uid="{ABAD0DB6-D02F-4781-A078-3ADEACA194BB}"/>
    <cellStyle name="40% - Cor4 44 5" xfId="32015" xr:uid="{0F87697C-A050-461E-94CD-F2917143421B}"/>
    <cellStyle name="40% - Cor4 44 5 2" xfId="45882" xr:uid="{CA9348FC-0068-47A0-AEEC-846192F5AC6C}"/>
    <cellStyle name="40% - Cor4 44 6" xfId="21363" xr:uid="{63225F69-65B5-4114-BCA0-76B81AD3CD7B}"/>
    <cellStyle name="40% - Cor4 44 7" xfId="35397" xr:uid="{7ED95F90-CCF7-410F-9BA0-DEE57AD68654}"/>
    <cellStyle name="40% - Cor4 45" xfId="2871" xr:uid="{00000000-0005-0000-0000-000009030000}"/>
    <cellStyle name="40% - Cor4 45 2" xfId="4920" xr:uid="{00000000-0005-0000-0000-000009030000}"/>
    <cellStyle name="40% - Cor4 45 2 2" xfId="9320" xr:uid="{00000000-0005-0000-0000-000009030000}"/>
    <cellStyle name="40% - Cor4 45 2 2 2" xfId="18142" xr:uid="{00000000-0005-0000-0000-000009030000}"/>
    <cellStyle name="40% - Cor4 45 2 2 3" xfId="27520" xr:uid="{5350B1A9-05D2-4E89-B7F4-63722717D976}"/>
    <cellStyle name="40% - Cor4 45 2 2 4" xfId="41476" xr:uid="{0997EEEF-C71D-4580-B1D0-56A10EA59A4E}"/>
    <cellStyle name="40% - Cor4 45 2 3" xfId="13789" xr:uid="{00000000-0005-0000-0000-000009030000}"/>
    <cellStyle name="40% - Cor4 45 2 3 2" xfId="30602" xr:uid="{5ECA17C0-956F-4F75-B234-2C96D802B89F}"/>
    <cellStyle name="40% - Cor4 45 2 3 3" xfId="44476" xr:uid="{74AF385A-D02C-4C15-8ECB-9A0893A4FD41}"/>
    <cellStyle name="40% - Cor4 45 2 4" xfId="33194" xr:uid="{78F2F902-87A5-42DE-B86C-22B327448E2B}"/>
    <cellStyle name="40% - Cor4 45 2 4 2" xfId="47061" xr:uid="{A248C4F3-9BE4-4BA9-ABC4-0D5E21D754A3}"/>
    <cellStyle name="40% - Cor4 45 2 5" xfId="23262" xr:uid="{ABE8DA50-EA17-4ABC-9491-C57F26B552B2}"/>
    <cellStyle name="40% - Cor4 45 2 6" xfId="37233" xr:uid="{E90CE617-1DBB-43DC-AC9A-C07DDEF9448C}"/>
    <cellStyle name="40% - Cor4 45 3" xfId="7431" xr:uid="{00000000-0005-0000-0000-000009030000}"/>
    <cellStyle name="40% - Cor4 45 3 2" xfId="16257" xr:uid="{00000000-0005-0000-0000-000009030000}"/>
    <cellStyle name="40% - Cor4 45 3 3" xfId="25683" xr:uid="{34701790-ABC6-4FCC-9E17-5DA0567647F3}"/>
    <cellStyle name="40% - Cor4 45 3 4" xfId="39635" xr:uid="{243EC125-87F8-484E-B26B-FC0016AAF3B8}"/>
    <cellStyle name="40% - Cor4 45 4" xfId="11898" xr:uid="{00000000-0005-0000-0000-000009030000}"/>
    <cellStyle name="40% - Cor4 45 4 2" xfId="29414" xr:uid="{39E89BEE-48D8-47BF-AC82-8A18EEFDD9A3}"/>
    <cellStyle name="40% - Cor4 45 4 3" xfId="43295" xr:uid="{2CE30222-F1AC-4565-BCEC-EE037463254B}"/>
    <cellStyle name="40% - Cor4 45 5" xfId="32016" xr:uid="{31E9FFAD-0737-4360-B1D1-50415A310861}"/>
    <cellStyle name="40% - Cor4 45 5 2" xfId="45883" xr:uid="{442C5612-D17F-4216-A28F-A88728481519}"/>
    <cellStyle name="40% - Cor4 45 6" xfId="21364" xr:uid="{1AACEE9D-DA0D-4B58-B1CA-E0A35B7EFAEE}"/>
    <cellStyle name="40% - Cor4 45 7" xfId="35398" xr:uid="{71550485-6410-40DF-9B1B-1F774F49DFCA}"/>
    <cellStyle name="40% - Cor4 46" xfId="2872" xr:uid="{00000000-0005-0000-0000-00000A030000}"/>
    <cellStyle name="40% - Cor4 46 2" xfId="4921" xr:uid="{00000000-0005-0000-0000-00000A030000}"/>
    <cellStyle name="40% - Cor4 46 2 2" xfId="9321" xr:uid="{00000000-0005-0000-0000-00000A030000}"/>
    <cellStyle name="40% - Cor4 46 2 2 2" xfId="18143" xr:uid="{00000000-0005-0000-0000-00000A030000}"/>
    <cellStyle name="40% - Cor4 46 2 2 3" xfId="27521" xr:uid="{CC57E9A2-8B29-4856-ABD1-4B408283CC4A}"/>
    <cellStyle name="40% - Cor4 46 2 2 4" xfId="41477" xr:uid="{A708C67E-ED4B-4F6E-B02E-0332B14E66B8}"/>
    <cellStyle name="40% - Cor4 46 2 3" xfId="13790" xr:uid="{00000000-0005-0000-0000-00000A030000}"/>
    <cellStyle name="40% - Cor4 46 2 3 2" xfId="30603" xr:uid="{2F178D2A-FD24-4877-8AD2-1BC846374355}"/>
    <cellStyle name="40% - Cor4 46 2 3 3" xfId="44477" xr:uid="{3D536E8E-DD47-4ACB-A586-149EEAFB7076}"/>
    <cellStyle name="40% - Cor4 46 2 4" xfId="33195" xr:uid="{F3748A93-16E7-4FFD-94A2-9D6039793D21}"/>
    <cellStyle name="40% - Cor4 46 2 4 2" xfId="47062" xr:uid="{9F07ABBB-BB9E-441C-9811-FFBEDEDABA19}"/>
    <cellStyle name="40% - Cor4 46 2 5" xfId="23263" xr:uid="{995E8813-E7C8-46C7-814F-F462F9D0FE88}"/>
    <cellStyle name="40% - Cor4 46 2 6" xfId="37234" xr:uid="{A58531D2-B8AE-4574-BC29-F3F69AA054B5}"/>
    <cellStyle name="40% - Cor4 46 3" xfId="7432" xr:uid="{00000000-0005-0000-0000-00000A030000}"/>
    <cellStyle name="40% - Cor4 46 3 2" xfId="16258" xr:uid="{00000000-0005-0000-0000-00000A030000}"/>
    <cellStyle name="40% - Cor4 46 3 3" xfId="25684" xr:uid="{C1182C1C-A920-464A-BE0C-4DA2A3E4F83E}"/>
    <cellStyle name="40% - Cor4 46 3 4" xfId="39636" xr:uid="{CC21904E-21A9-4A4C-9F4B-BD8C87773C38}"/>
    <cellStyle name="40% - Cor4 46 4" xfId="11899" xr:uid="{00000000-0005-0000-0000-00000A030000}"/>
    <cellStyle name="40% - Cor4 46 4 2" xfId="29415" xr:uid="{C1D6A4A2-C5FD-420C-B9E1-BFB577080CEC}"/>
    <cellStyle name="40% - Cor4 46 4 3" xfId="43296" xr:uid="{7D01735D-694B-497E-9297-69573004ECF3}"/>
    <cellStyle name="40% - Cor4 46 5" xfId="32017" xr:uid="{54330257-CAE2-44CD-9A70-6F2C11C5E3BA}"/>
    <cellStyle name="40% - Cor4 46 5 2" xfId="45884" xr:uid="{C296157B-490F-400C-8973-40CEB0EA9EDC}"/>
    <cellStyle name="40% - Cor4 46 6" xfId="21365" xr:uid="{6148FBBD-80B4-4922-B465-ED570C504610}"/>
    <cellStyle name="40% - Cor4 46 7" xfId="35399" xr:uid="{8941D44A-649B-40EA-B935-BBD94DCF925E}"/>
    <cellStyle name="40% - Cor4 47" xfId="2873" xr:uid="{00000000-0005-0000-0000-00000B030000}"/>
    <cellStyle name="40% - Cor4 47 2" xfId="4922" xr:uid="{00000000-0005-0000-0000-00000B030000}"/>
    <cellStyle name="40% - Cor4 47 2 2" xfId="9322" xr:uid="{00000000-0005-0000-0000-00000B030000}"/>
    <cellStyle name="40% - Cor4 47 2 2 2" xfId="18144" xr:uid="{00000000-0005-0000-0000-00000B030000}"/>
    <cellStyle name="40% - Cor4 47 2 2 3" xfId="27522" xr:uid="{8F167BAA-8F4A-4EB7-B15C-98666B3663DF}"/>
    <cellStyle name="40% - Cor4 47 2 2 4" xfId="41478" xr:uid="{214F718D-E9C2-4E6B-81FC-3DDE0283A968}"/>
    <cellStyle name="40% - Cor4 47 2 3" xfId="13791" xr:uid="{00000000-0005-0000-0000-00000B030000}"/>
    <cellStyle name="40% - Cor4 47 2 3 2" xfId="30604" xr:uid="{9C22D15A-10CB-4473-99CE-0F762E188F1D}"/>
    <cellStyle name="40% - Cor4 47 2 3 3" xfId="44478" xr:uid="{149D93C6-9CC7-4448-B6EB-E0220E5BD628}"/>
    <cellStyle name="40% - Cor4 47 2 4" xfId="33196" xr:uid="{685F4DB2-B8E9-4032-9520-E9A0E80ADE89}"/>
    <cellStyle name="40% - Cor4 47 2 4 2" xfId="47063" xr:uid="{7BDC3C01-0C6F-4E7F-9A4F-D94A69FD9FF2}"/>
    <cellStyle name="40% - Cor4 47 2 5" xfId="23264" xr:uid="{1D2B409E-910F-4223-A628-8C1542CA2C85}"/>
    <cellStyle name="40% - Cor4 47 2 6" xfId="37235" xr:uid="{02F1852E-0549-479A-81E3-FA53F381AD1B}"/>
    <cellStyle name="40% - Cor4 47 3" xfId="7433" xr:uid="{00000000-0005-0000-0000-00000B030000}"/>
    <cellStyle name="40% - Cor4 47 3 2" xfId="16259" xr:uid="{00000000-0005-0000-0000-00000B030000}"/>
    <cellStyle name="40% - Cor4 47 3 3" xfId="25685" xr:uid="{1A93A5F6-7D45-4400-B266-A1179EAD951D}"/>
    <cellStyle name="40% - Cor4 47 3 4" xfId="39637" xr:uid="{81F76646-51A2-4638-B1D6-80383F240027}"/>
    <cellStyle name="40% - Cor4 47 4" xfId="11900" xr:uid="{00000000-0005-0000-0000-00000B030000}"/>
    <cellStyle name="40% - Cor4 47 4 2" xfId="29416" xr:uid="{CABF698D-7450-4D01-A407-E94B26A15E59}"/>
    <cellStyle name="40% - Cor4 47 4 3" xfId="43297" xr:uid="{F0C49633-721D-4184-82B5-4C141163C2A8}"/>
    <cellStyle name="40% - Cor4 47 5" xfId="32018" xr:uid="{817FBA7C-804C-496E-A5C3-9EF642DB7C91}"/>
    <cellStyle name="40% - Cor4 47 5 2" xfId="45885" xr:uid="{E7DE58A6-3635-4DC4-9121-530C2E0A1E52}"/>
    <cellStyle name="40% - Cor4 47 6" xfId="21366" xr:uid="{6A66334D-01D4-4403-AAE8-E65D7DE8B304}"/>
    <cellStyle name="40% - Cor4 47 7" xfId="35400" xr:uid="{14E1CA3D-FD0E-4757-80E8-589F41FD47D7}"/>
    <cellStyle name="40% - Cor4 48" xfId="2874" xr:uid="{00000000-0005-0000-0000-00000C030000}"/>
    <cellStyle name="40% - Cor4 48 2" xfId="4923" xr:uid="{00000000-0005-0000-0000-00000C030000}"/>
    <cellStyle name="40% - Cor4 48 2 2" xfId="9323" xr:uid="{00000000-0005-0000-0000-00000C030000}"/>
    <cellStyle name="40% - Cor4 48 2 2 2" xfId="18145" xr:uid="{00000000-0005-0000-0000-00000C030000}"/>
    <cellStyle name="40% - Cor4 48 2 2 3" xfId="27523" xr:uid="{EAB161A0-5F70-4D50-9AFA-E45E5467BE54}"/>
    <cellStyle name="40% - Cor4 48 2 2 4" xfId="41479" xr:uid="{47879BEF-FE96-48D9-BBB3-B6297859117B}"/>
    <cellStyle name="40% - Cor4 48 2 3" xfId="13792" xr:uid="{00000000-0005-0000-0000-00000C030000}"/>
    <cellStyle name="40% - Cor4 48 2 3 2" xfId="30605" xr:uid="{771E1718-CBF8-4923-855B-7889671A7640}"/>
    <cellStyle name="40% - Cor4 48 2 3 3" xfId="44479" xr:uid="{79965E1F-BE28-42F3-BFE0-B3A16CD8FEB0}"/>
    <cellStyle name="40% - Cor4 48 2 4" xfId="33197" xr:uid="{0DBFECDA-D0EB-4CC4-BD14-6C9DE0466F31}"/>
    <cellStyle name="40% - Cor4 48 2 4 2" xfId="47064" xr:uid="{20736DB9-D8A3-4D2E-A4E6-DA6A4DAAA8F0}"/>
    <cellStyle name="40% - Cor4 48 2 5" xfId="23265" xr:uid="{5F8D32E0-BBCE-4376-BD86-4C78B5FA119B}"/>
    <cellStyle name="40% - Cor4 48 2 6" xfId="37236" xr:uid="{8A44009B-3FB1-4BAD-BE0D-2751F9F3E59D}"/>
    <cellStyle name="40% - Cor4 48 3" xfId="7434" xr:uid="{00000000-0005-0000-0000-00000C030000}"/>
    <cellStyle name="40% - Cor4 48 3 2" xfId="16260" xr:uid="{00000000-0005-0000-0000-00000C030000}"/>
    <cellStyle name="40% - Cor4 48 3 3" xfId="25686" xr:uid="{9FB9A115-A939-4252-97C6-EE82F72D8516}"/>
    <cellStyle name="40% - Cor4 48 3 4" xfId="39638" xr:uid="{963D414E-379C-48EA-A5E2-5707B919C0F9}"/>
    <cellStyle name="40% - Cor4 48 4" xfId="11901" xr:uid="{00000000-0005-0000-0000-00000C030000}"/>
    <cellStyle name="40% - Cor4 48 4 2" xfId="29417" xr:uid="{0CF406D0-6D07-4B4C-960C-58709A20ABD8}"/>
    <cellStyle name="40% - Cor4 48 4 3" xfId="43298" xr:uid="{B039767B-688C-4D12-8914-E5352B35E381}"/>
    <cellStyle name="40% - Cor4 48 5" xfId="32019" xr:uid="{9C7F4F7E-61D3-4DD5-903B-8E0EDD035E15}"/>
    <cellStyle name="40% - Cor4 48 5 2" xfId="45886" xr:uid="{8DA32993-8B0F-4C0B-ACAD-DE7CF9754E6B}"/>
    <cellStyle name="40% - Cor4 48 6" xfId="21367" xr:uid="{8CD9A207-3838-49E4-AEB9-CFF06CF644D9}"/>
    <cellStyle name="40% - Cor4 48 7" xfId="35401" xr:uid="{1DF36642-3C22-4638-AEF6-985B855BEB34}"/>
    <cellStyle name="40% - Cor4 49" xfId="2875" xr:uid="{00000000-0005-0000-0000-00000D030000}"/>
    <cellStyle name="40% - Cor4 49 2" xfId="4924" xr:uid="{00000000-0005-0000-0000-00000D030000}"/>
    <cellStyle name="40% - Cor4 49 2 2" xfId="9324" xr:uid="{00000000-0005-0000-0000-00000D030000}"/>
    <cellStyle name="40% - Cor4 49 2 2 2" xfId="18146" xr:uid="{00000000-0005-0000-0000-00000D030000}"/>
    <cellStyle name="40% - Cor4 49 2 2 3" xfId="27524" xr:uid="{62555DD8-E3A0-4CF3-8A44-3C2E6E16C5DF}"/>
    <cellStyle name="40% - Cor4 49 2 2 4" xfId="41480" xr:uid="{CB775EDF-C672-4D8A-96BE-E13B1EC62342}"/>
    <cellStyle name="40% - Cor4 49 2 3" xfId="13793" xr:uid="{00000000-0005-0000-0000-00000D030000}"/>
    <cellStyle name="40% - Cor4 49 2 3 2" xfId="30606" xr:uid="{35B2E1F8-5A1B-47D4-AC0E-03BED78AFB83}"/>
    <cellStyle name="40% - Cor4 49 2 3 3" xfId="44480" xr:uid="{D72BA8D0-169C-4A4A-9DF5-7EC188FB6F2A}"/>
    <cellStyle name="40% - Cor4 49 2 4" xfId="33198" xr:uid="{7ED25C76-D8AC-42FD-8E09-1984A8A3A3B9}"/>
    <cellStyle name="40% - Cor4 49 2 4 2" xfId="47065" xr:uid="{39D895DF-3B86-4992-B11E-106D934BD849}"/>
    <cellStyle name="40% - Cor4 49 2 5" xfId="23266" xr:uid="{6605B83D-06BE-4665-B2BC-7F19B8CBEFF8}"/>
    <cellStyle name="40% - Cor4 49 2 6" xfId="37237" xr:uid="{3C831B4E-CA6D-4540-9552-ECF04C91C6DC}"/>
    <cellStyle name="40% - Cor4 49 3" xfId="7435" xr:uid="{00000000-0005-0000-0000-00000D030000}"/>
    <cellStyle name="40% - Cor4 49 3 2" xfId="16261" xr:uid="{00000000-0005-0000-0000-00000D030000}"/>
    <cellStyle name="40% - Cor4 49 3 3" xfId="25687" xr:uid="{A62A5C8E-93D2-4DF7-B366-8783952C39FF}"/>
    <cellStyle name="40% - Cor4 49 3 4" xfId="39639" xr:uid="{20E4A742-AE08-4428-AD10-E7E878DF3495}"/>
    <cellStyle name="40% - Cor4 49 4" xfId="11902" xr:uid="{00000000-0005-0000-0000-00000D030000}"/>
    <cellStyle name="40% - Cor4 49 4 2" xfId="29418" xr:uid="{C1972A4F-76A9-4CD5-A56E-0832E9F660A2}"/>
    <cellStyle name="40% - Cor4 49 4 3" xfId="43299" xr:uid="{C722E7EB-DB7B-4267-92AD-9815ABE0C961}"/>
    <cellStyle name="40% - Cor4 49 5" xfId="32020" xr:uid="{0714667F-9FB1-45C6-B07E-A259832BE6C3}"/>
    <cellStyle name="40% - Cor4 49 5 2" xfId="45887" xr:uid="{77FDFB36-002F-4F2B-BC89-287C5DFCE10F}"/>
    <cellStyle name="40% - Cor4 49 6" xfId="21368" xr:uid="{11767327-7F6B-4E72-A12A-93C932E17391}"/>
    <cellStyle name="40% - Cor4 49 7" xfId="35402" xr:uid="{2A0CA68D-2D29-4132-8CF5-8CCB80957AB8}"/>
    <cellStyle name="40% - Cor4 5" xfId="2036" xr:uid="{00000000-0005-0000-0000-000058020000}"/>
    <cellStyle name="40% - Cor4 5 2" xfId="2877" xr:uid="{00000000-0005-0000-0000-00000F030000}"/>
    <cellStyle name="40% - Cor4 5 2 2" xfId="4926" xr:uid="{00000000-0005-0000-0000-00000F030000}"/>
    <cellStyle name="40% - Cor4 5 2 2 2" xfId="9326" xr:uid="{00000000-0005-0000-0000-00000F030000}"/>
    <cellStyle name="40% - Cor4 5 2 2 2 2" xfId="18148" xr:uid="{00000000-0005-0000-0000-00000F030000}"/>
    <cellStyle name="40% - Cor4 5 2 2 2 3" xfId="27526" xr:uid="{E0EC5B25-6F89-42AD-903C-9B076FD61172}"/>
    <cellStyle name="40% - Cor4 5 2 2 2 4" xfId="41482" xr:uid="{AD8FBD7E-7A46-4F43-A757-57F14FCCB749}"/>
    <cellStyle name="40% - Cor4 5 2 2 3" xfId="13795" xr:uid="{00000000-0005-0000-0000-00000F030000}"/>
    <cellStyle name="40% - Cor4 5 2 2 3 2" xfId="30608" xr:uid="{0C68E7EA-A4FD-47EB-A995-CD84C94362B0}"/>
    <cellStyle name="40% - Cor4 5 2 2 3 3" xfId="44482" xr:uid="{0AF85148-E4B1-49F4-83ED-E881F5B9F14C}"/>
    <cellStyle name="40% - Cor4 5 2 2 4" xfId="33200" xr:uid="{0559CE3F-4115-44A9-A43D-C350AEDA7089}"/>
    <cellStyle name="40% - Cor4 5 2 2 4 2" xfId="47067" xr:uid="{17A5F8B5-2E46-4EC3-AA1C-E639979E36C9}"/>
    <cellStyle name="40% - Cor4 5 2 2 5" xfId="23268" xr:uid="{95F9A59C-A69C-4C98-888C-E40206D3ECCB}"/>
    <cellStyle name="40% - Cor4 5 2 2 6" xfId="37239" xr:uid="{5393690F-45E5-4819-A9D3-BD24C09D5485}"/>
    <cellStyle name="40% - Cor4 5 2 3" xfId="7437" xr:uid="{00000000-0005-0000-0000-00000F030000}"/>
    <cellStyle name="40% - Cor4 5 2 3 2" xfId="16263" xr:uid="{00000000-0005-0000-0000-00000F030000}"/>
    <cellStyle name="40% - Cor4 5 2 3 3" xfId="25689" xr:uid="{86ECE20B-7062-40D6-B3C4-ABAA188FE2A7}"/>
    <cellStyle name="40% - Cor4 5 2 3 4" xfId="39641" xr:uid="{F67B4D75-7D30-454E-B85F-FAF2B2F2F591}"/>
    <cellStyle name="40% - Cor4 5 2 4" xfId="11904" xr:uid="{00000000-0005-0000-0000-00000F030000}"/>
    <cellStyle name="40% - Cor4 5 2 4 2" xfId="29420" xr:uid="{0487B41A-F838-41F5-B2EE-1490FAA2E71E}"/>
    <cellStyle name="40% - Cor4 5 2 4 3" xfId="43301" xr:uid="{AC7B392A-481C-4530-82C0-6A3EAFE9FC4C}"/>
    <cellStyle name="40% - Cor4 5 2 5" xfId="32022" xr:uid="{21DD26E2-E0E5-41B8-9028-13CDE1D16258}"/>
    <cellStyle name="40% - Cor4 5 2 5 2" xfId="45889" xr:uid="{ACEC76F8-87D9-47FF-9B04-37E3F916A55E}"/>
    <cellStyle name="40% - Cor4 5 2 6" xfId="21370" xr:uid="{27405C38-8D9A-4E62-AA1F-9EC3AF3ABF51}"/>
    <cellStyle name="40% - Cor4 5 2 7" xfId="35404" xr:uid="{37332FE4-A999-4AFF-A6DA-C2EB020393B9}"/>
    <cellStyle name="40% - Cor4 5 3" xfId="2876" xr:uid="{00000000-0005-0000-0000-00000E030000}"/>
    <cellStyle name="40% - Cor4 5 3 2" xfId="4925" xr:uid="{00000000-0005-0000-0000-00000E030000}"/>
    <cellStyle name="40% - Cor4 5 3 2 2" xfId="9325" xr:uid="{00000000-0005-0000-0000-00000E030000}"/>
    <cellStyle name="40% - Cor4 5 3 2 2 2" xfId="18147" xr:uid="{00000000-0005-0000-0000-00000E030000}"/>
    <cellStyle name="40% - Cor4 5 3 2 2 3" xfId="27525" xr:uid="{2CA9008A-A9B4-40BC-A153-8E7AD97880AE}"/>
    <cellStyle name="40% - Cor4 5 3 2 2 4" xfId="41481" xr:uid="{F0BDC229-D328-41AE-A040-81B1894CA8FB}"/>
    <cellStyle name="40% - Cor4 5 3 2 3" xfId="13794" xr:uid="{00000000-0005-0000-0000-00000E030000}"/>
    <cellStyle name="40% - Cor4 5 3 2 4" xfId="23267" xr:uid="{2AE3DEF8-B3F2-4103-85D4-CAF998C2786B}"/>
    <cellStyle name="40% - Cor4 5 3 2 5" xfId="37238" xr:uid="{A893FEF2-59BD-46C7-88A7-6E1416337A1B}"/>
    <cellStyle name="40% - Cor4 5 3 3" xfId="7436" xr:uid="{00000000-0005-0000-0000-00000E030000}"/>
    <cellStyle name="40% - Cor4 5 3 3 2" xfId="16262" xr:uid="{00000000-0005-0000-0000-00000E030000}"/>
    <cellStyle name="40% - Cor4 5 3 3 3" xfId="25688" xr:uid="{BD94B546-607F-4AFE-8D9F-8A5507C4CAD5}"/>
    <cellStyle name="40% - Cor4 5 3 3 4" xfId="39640" xr:uid="{27FBB1C3-C46C-458D-9B55-7CD3B11EA0FE}"/>
    <cellStyle name="40% - Cor4 5 3 4" xfId="11903" xr:uid="{00000000-0005-0000-0000-00000E030000}"/>
    <cellStyle name="40% - Cor4 5 3 4 2" xfId="29419" xr:uid="{6030BEA8-8062-4442-AFF7-136F77EAF5CE}"/>
    <cellStyle name="40% - Cor4 5 3 4 3" xfId="43300" xr:uid="{8FB063BC-6DEA-4F05-B42F-F9F7C2F24EF8}"/>
    <cellStyle name="40% - Cor4 5 3 5" xfId="32021" xr:uid="{8C96087B-7F0D-48CC-B29F-A04CB2557438}"/>
    <cellStyle name="40% - Cor4 5 3 5 2" xfId="45888" xr:uid="{5E668280-D923-48FB-BCC3-6D8901DF022B}"/>
    <cellStyle name="40% - Cor4 5 3 6" xfId="21369" xr:uid="{468017B7-0F18-4112-9765-3B7E622ABB36}"/>
    <cellStyle name="40% - Cor4 5 3 7" xfId="35403" xr:uid="{6C218096-02E9-4ADD-9106-F262776134F5}"/>
    <cellStyle name="40% - Cor4 5 4" xfId="4134" xr:uid="{00000000-0005-0000-0000-000058020000}"/>
    <cellStyle name="40% - Cor4 5 4 2" xfId="8534" xr:uid="{00000000-0005-0000-0000-000058020000}"/>
    <cellStyle name="40% - Cor4 5 4 2 2" xfId="17356" xr:uid="{00000000-0005-0000-0000-000058020000}"/>
    <cellStyle name="40% - Cor4 5 4 2 3" xfId="26734" xr:uid="{2D3C75A3-A744-43A7-A9A6-9C7B7CFBFCE0}"/>
    <cellStyle name="40% - Cor4 5 4 2 4" xfId="40690" xr:uid="{62340223-EFFE-4C5D-9F73-4ECA263D8942}"/>
    <cellStyle name="40% - Cor4 5 4 3" xfId="13003" xr:uid="{00000000-0005-0000-0000-000058020000}"/>
    <cellStyle name="40% - Cor4 5 4 3 2" xfId="30607" xr:uid="{F10AEBB0-FB62-4869-9BBF-D15F29E31125}"/>
    <cellStyle name="40% - Cor4 5 4 3 3" xfId="44481" xr:uid="{ADE6523C-141A-40A7-91CE-D2D1056EEF80}"/>
    <cellStyle name="40% - Cor4 5 4 4" xfId="33199" xr:uid="{9CA69B91-6E37-48D2-B995-19DD9C740108}"/>
    <cellStyle name="40% - Cor4 5 4 4 2" xfId="47066" xr:uid="{094B3B2B-926A-4117-BD5B-163F58D98CC1}"/>
    <cellStyle name="40% - Cor4 5 4 5" xfId="22476" xr:uid="{4BB6AE96-0D9F-4E2D-85CD-F244C436021F}"/>
    <cellStyle name="40% - Cor4 5 4 6" xfId="36447" xr:uid="{8311692F-7D44-4515-B71A-AC9A80AA0F5C}"/>
    <cellStyle name="40% - Cor4 5 5" xfId="6650" xr:uid="{00000000-0005-0000-0000-000058020000}"/>
    <cellStyle name="40% - Cor4 5 5 2" xfId="15478" xr:uid="{00000000-0005-0000-0000-000058020000}"/>
    <cellStyle name="40% - Cor4 5 5 3" xfId="24902" xr:uid="{CBC0A241-C096-4895-BFB8-27AC69EFA506}"/>
    <cellStyle name="40% - Cor4 5 5 4" xfId="38856" xr:uid="{E24A5226-D7BC-47F9-B775-3DCB96E4FCFA}"/>
    <cellStyle name="40% - Cor4 5 6" xfId="11110" xr:uid="{00000000-0005-0000-0000-000058020000}"/>
    <cellStyle name="40% - Cor4 5 6 2" xfId="28610" xr:uid="{247FD30E-EF8A-49C5-A9F4-F1725ED2CF7D}"/>
    <cellStyle name="40% - Cor4 5 6 3" xfId="42517" xr:uid="{6F5E10F7-8265-4FC2-BB43-7404FEBF901E}"/>
    <cellStyle name="40% - Cor4 5 7" xfId="31238" xr:uid="{C3AF27BA-5211-43CD-ADF9-1A9262FFA2D3}"/>
    <cellStyle name="40% - Cor4 5 7 2" xfId="45105" xr:uid="{C5826D76-7E9C-439F-A306-2D7C5CBCD294}"/>
    <cellStyle name="40% - Cor4 5 8" xfId="20557" xr:uid="{007202B3-1200-4B88-9B9D-5BB2F6D2F1DC}"/>
    <cellStyle name="40% - Cor4 5 9" xfId="34619" xr:uid="{9D262D72-94B8-475A-9060-3309E3621C5D}"/>
    <cellStyle name="40% - Cor4 50" xfId="2878" xr:uid="{00000000-0005-0000-0000-000010030000}"/>
    <cellStyle name="40% - Cor4 50 2" xfId="4927" xr:uid="{00000000-0005-0000-0000-000010030000}"/>
    <cellStyle name="40% - Cor4 50 2 2" xfId="9327" xr:uid="{00000000-0005-0000-0000-000010030000}"/>
    <cellStyle name="40% - Cor4 50 2 2 2" xfId="18149" xr:uid="{00000000-0005-0000-0000-000010030000}"/>
    <cellStyle name="40% - Cor4 50 2 2 3" xfId="27527" xr:uid="{6C46246C-316D-4F01-A271-5B6BEA3C40EF}"/>
    <cellStyle name="40% - Cor4 50 2 2 4" xfId="41483" xr:uid="{1781448A-91F6-4AA3-B222-E9F19C18830E}"/>
    <cellStyle name="40% - Cor4 50 2 3" xfId="13796" xr:uid="{00000000-0005-0000-0000-000010030000}"/>
    <cellStyle name="40% - Cor4 50 2 3 2" xfId="30609" xr:uid="{8793CA3A-BC95-46EF-9D0D-149D5671201D}"/>
    <cellStyle name="40% - Cor4 50 2 3 3" xfId="44483" xr:uid="{83D2CC5F-C1D4-4E28-8F6B-808791D2DF7A}"/>
    <cellStyle name="40% - Cor4 50 2 4" xfId="33201" xr:uid="{51D95E6B-CD8D-4AEB-BFCC-D13B570CC40C}"/>
    <cellStyle name="40% - Cor4 50 2 4 2" xfId="47068" xr:uid="{24832DCD-2474-4880-AA75-A69EECA0DD41}"/>
    <cellStyle name="40% - Cor4 50 2 5" xfId="23269" xr:uid="{246EBEA8-2C92-4439-AD48-576756B96D5D}"/>
    <cellStyle name="40% - Cor4 50 2 6" xfId="37240" xr:uid="{F7673279-091F-4C2C-A8DD-F3627E46EDFF}"/>
    <cellStyle name="40% - Cor4 50 3" xfId="7438" xr:uid="{00000000-0005-0000-0000-000010030000}"/>
    <cellStyle name="40% - Cor4 50 3 2" xfId="16264" xr:uid="{00000000-0005-0000-0000-000010030000}"/>
    <cellStyle name="40% - Cor4 50 3 3" xfId="25690" xr:uid="{2A70D802-E807-40AC-B55A-7979A4780F0C}"/>
    <cellStyle name="40% - Cor4 50 3 4" xfId="39642" xr:uid="{C30F9FD8-AAB1-4C24-B8FB-91528261ECFF}"/>
    <cellStyle name="40% - Cor4 50 4" xfId="11905" xr:uid="{00000000-0005-0000-0000-000010030000}"/>
    <cellStyle name="40% - Cor4 50 4 2" xfId="29421" xr:uid="{1911B702-DA21-4D8E-9381-714E1B6A377D}"/>
    <cellStyle name="40% - Cor4 50 4 3" xfId="43302" xr:uid="{85F929F7-0290-4798-AB7E-F25661749956}"/>
    <cellStyle name="40% - Cor4 50 5" xfId="32023" xr:uid="{54E101ED-7ED3-430D-B4C1-83593666C6DC}"/>
    <cellStyle name="40% - Cor4 50 5 2" xfId="45890" xr:uid="{35D90C92-3650-4D58-9306-43A933E3F6CD}"/>
    <cellStyle name="40% - Cor4 50 6" xfId="21371" xr:uid="{5031D088-998D-441F-8384-98E7C9D8AF8B}"/>
    <cellStyle name="40% - Cor4 50 7" xfId="35405" xr:uid="{B907A17F-DCBF-4C6D-99E5-38535C8F75DE}"/>
    <cellStyle name="40% - Cor4 51" xfId="2879" xr:uid="{00000000-0005-0000-0000-000011030000}"/>
    <cellStyle name="40% - Cor4 51 2" xfId="4928" xr:uid="{00000000-0005-0000-0000-000011030000}"/>
    <cellStyle name="40% - Cor4 51 2 2" xfId="9328" xr:uid="{00000000-0005-0000-0000-000011030000}"/>
    <cellStyle name="40% - Cor4 51 2 2 2" xfId="18150" xr:uid="{00000000-0005-0000-0000-000011030000}"/>
    <cellStyle name="40% - Cor4 51 2 2 3" xfId="27528" xr:uid="{A9F1B186-19B2-4611-9D10-C3523450CA1A}"/>
    <cellStyle name="40% - Cor4 51 2 2 4" xfId="41484" xr:uid="{5528273C-BE7B-43E6-8FA7-312E5028661B}"/>
    <cellStyle name="40% - Cor4 51 2 3" xfId="13797" xr:uid="{00000000-0005-0000-0000-000011030000}"/>
    <cellStyle name="40% - Cor4 51 2 3 2" xfId="30610" xr:uid="{7D5615C6-DDD3-427C-9382-D0C5F399CE71}"/>
    <cellStyle name="40% - Cor4 51 2 3 3" xfId="44484" xr:uid="{56FFF48E-3B0F-4654-9305-ECBA9EF96065}"/>
    <cellStyle name="40% - Cor4 51 2 4" xfId="33202" xr:uid="{30F6AEC6-895F-4909-9AD1-7DC502A9C799}"/>
    <cellStyle name="40% - Cor4 51 2 4 2" xfId="47069" xr:uid="{67939D97-B422-44E8-A0E2-3914A1797273}"/>
    <cellStyle name="40% - Cor4 51 2 5" xfId="23270" xr:uid="{5E1B894D-15ED-4E2D-B1F6-E6FB7A58070B}"/>
    <cellStyle name="40% - Cor4 51 2 6" xfId="37241" xr:uid="{9A1CD2A7-163D-4C8D-B8F8-9FFECDCA7DAB}"/>
    <cellStyle name="40% - Cor4 51 3" xfId="7439" xr:uid="{00000000-0005-0000-0000-000011030000}"/>
    <cellStyle name="40% - Cor4 51 3 2" xfId="16265" xr:uid="{00000000-0005-0000-0000-000011030000}"/>
    <cellStyle name="40% - Cor4 51 3 3" xfId="25691" xr:uid="{DB885B20-181F-4C34-ADC8-F28A7E19FDC7}"/>
    <cellStyle name="40% - Cor4 51 3 4" xfId="39643" xr:uid="{78E2B97E-D7AE-438E-8FB4-B3C6AA362AFC}"/>
    <cellStyle name="40% - Cor4 51 4" xfId="11906" xr:uid="{00000000-0005-0000-0000-000011030000}"/>
    <cellStyle name="40% - Cor4 51 4 2" xfId="29422" xr:uid="{DF22F0DA-A0A6-4EF8-8EE0-EF8AFBDA25F2}"/>
    <cellStyle name="40% - Cor4 51 4 3" xfId="43303" xr:uid="{2BE99A8C-F667-43F0-BCF4-EF9D110AAD8D}"/>
    <cellStyle name="40% - Cor4 51 5" xfId="32024" xr:uid="{DF5833D3-CBCC-4D31-B950-9AEE0F20B4FD}"/>
    <cellStyle name="40% - Cor4 51 5 2" xfId="45891" xr:uid="{B2D6E983-2691-4F10-A440-3694CFDE4F4D}"/>
    <cellStyle name="40% - Cor4 51 6" xfId="21372" xr:uid="{3110FBB4-4547-4CD4-ACDB-4D516F27EDD6}"/>
    <cellStyle name="40% - Cor4 51 7" xfId="35406" xr:uid="{7CFF221F-0F01-4544-80C9-02912BE2D8BB}"/>
    <cellStyle name="40% - Cor4 52" xfId="2880" xr:uid="{00000000-0005-0000-0000-000012030000}"/>
    <cellStyle name="40% - Cor4 52 2" xfId="4929" xr:uid="{00000000-0005-0000-0000-000012030000}"/>
    <cellStyle name="40% - Cor4 52 2 2" xfId="9329" xr:uid="{00000000-0005-0000-0000-000012030000}"/>
    <cellStyle name="40% - Cor4 52 2 2 2" xfId="18151" xr:uid="{00000000-0005-0000-0000-000012030000}"/>
    <cellStyle name="40% - Cor4 52 2 2 3" xfId="27529" xr:uid="{6F424492-B658-4E4E-8EA8-CF66481756A8}"/>
    <cellStyle name="40% - Cor4 52 2 2 4" xfId="41485" xr:uid="{AC37D020-A798-4EF1-B2C8-CA5F5C6B85A9}"/>
    <cellStyle name="40% - Cor4 52 2 3" xfId="13798" xr:uid="{00000000-0005-0000-0000-000012030000}"/>
    <cellStyle name="40% - Cor4 52 2 3 2" xfId="30611" xr:uid="{E6E88E34-4F6C-4D60-AE82-4B1070FD3D33}"/>
    <cellStyle name="40% - Cor4 52 2 3 3" xfId="44485" xr:uid="{10763BB2-BA00-41A6-8104-8660911EBB5C}"/>
    <cellStyle name="40% - Cor4 52 2 4" xfId="33203" xr:uid="{C876CE65-ABBE-4E61-851B-EBFDD35C6B86}"/>
    <cellStyle name="40% - Cor4 52 2 4 2" xfId="47070" xr:uid="{8D23A123-E2BB-44D7-9062-F71B8D24F0AB}"/>
    <cellStyle name="40% - Cor4 52 2 5" xfId="23271" xr:uid="{D2A1677D-1057-4CEC-89EB-D1583DDAB3EF}"/>
    <cellStyle name="40% - Cor4 52 2 6" xfId="37242" xr:uid="{EFBB6B9F-66AE-4109-AC1D-E1CCC4AF7C9E}"/>
    <cellStyle name="40% - Cor4 52 3" xfId="7440" xr:uid="{00000000-0005-0000-0000-000012030000}"/>
    <cellStyle name="40% - Cor4 52 3 2" xfId="16266" xr:uid="{00000000-0005-0000-0000-000012030000}"/>
    <cellStyle name="40% - Cor4 52 3 3" xfId="25692" xr:uid="{1B75F9A9-CA04-429F-8183-4DE9DD0787FC}"/>
    <cellStyle name="40% - Cor4 52 3 4" xfId="39644" xr:uid="{99E6FA25-48B7-428E-A6CE-C83A7BA51C8F}"/>
    <cellStyle name="40% - Cor4 52 4" xfId="11907" xr:uid="{00000000-0005-0000-0000-000012030000}"/>
    <cellStyle name="40% - Cor4 52 4 2" xfId="29423" xr:uid="{24D2D634-6E65-4DC0-92E4-E623675C26DB}"/>
    <cellStyle name="40% - Cor4 52 4 3" xfId="43304" xr:uid="{B4263306-957A-47B7-B822-2270CC86863A}"/>
    <cellStyle name="40% - Cor4 52 5" xfId="32025" xr:uid="{CE423673-4508-4054-AA27-7C572177F7B5}"/>
    <cellStyle name="40% - Cor4 52 5 2" xfId="45892" xr:uid="{C55B0CF0-6036-46BD-AA59-5F91EFBDA713}"/>
    <cellStyle name="40% - Cor4 52 6" xfId="21373" xr:uid="{65FEF245-3200-47A8-AEDA-E478E225508D}"/>
    <cellStyle name="40% - Cor4 52 7" xfId="35407" xr:uid="{8ED1710D-B785-4D05-806D-B72DF854B915}"/>
    <cellStyle name="40% - Cor4 53" xfId="2881" xr:uid="{00000000-0005-0000-0000-000013030000}"/>
    <cellStyle name="40% - Cor4 53 2" xfId="4930" xr:uid="{00000000-0005-0000-0000-000013030000}"/>
    <cellStyle name="40% - Cor4 53 2 2" xfId="9330" xr:uid="{00000000-0005-0000-0000-000013030000}"/>
    <cellStyle name="40% - Cor4 53 2 2 2" xfId="18152" xr:uid="{00000000-0005-0000-0000-000013030000}"/>
    <cellStyle name="40% - Cor4 53 2 2 3" xfId="27530" xr:uid="{4188633D-BEE9-44A6-A988-CAB791617348}"/>
    <cellStyle name="40% - Cor4 53 2 2 4" xfId="41486" xr:uid="{0DD188F5-3FA2-4E54-BA1D-6D6E3C20ECB7}"/>
    <cellStyle name="40% - Cor4 53 2 3" xfId="13799" xr:uid="{00000000-0005-0000-0000-000013030000}"/>
    <cellStyle name="40% - Cor4 53 2 3 2" xfId="30612" xr:uid="{9CA06153-5D5D-49CE-928F-911351A51429}"/>
    <cellStyle name="40% - Cor4 53 2 3 3" xfId="44486" xr:uid="{6BBBFBD9-4FAF-410D-8C47-A5739D0309A5}"/>
    <cellStyle name="40% - Cor4 53 2 4" xfId="33204" xr:uid="{CC1B8824-6630-405A-82DA-6A0405CB7EB1}"/>
    <cellStyle name="40% - Cor4 53 2 4 2" xfId="47071" xr:uid="{83F67E64-52CF-4F1B-A236-633CCCA11D7B}"/>
    <cellStyle name="40% - Cor4 53 2 5" xfId="23272" xr:uid="{67519CBB-7069-417E-90A0-60043D4447A9}"/>
    <cellStyle name="40% - Cor4 53 2 6" xfId="37243" xr:uid="{50677EEB-1BF0-4C81-AF7C-9BDAC3FADD2C}"/>
    <cellStyle name="40% - Cor4 53 3" xfId="7441" xr:uid="{00000000-0005-0000-0000-000013030000}"/>
    <cellStyle name="40% - Cor4 53 3 2" xfId="16267" xr:uid="{00000000-0005-0000-0000-000013030000}"/>
    <cellStyle name="40% - Cor4 53 3 3" xfId="25693" xr:uid="{1180B456-8087-4A76-BDB5-36A800B2C7D5}"/>
    <cellStyle name="40% - Cor4 53 3 4" xfId="39645" xr:uid="{23EE0E84-CBA4-49A2-85B6-5654F5B1BE4E}"/>
    <cellStyle name="40% - Cor4 53 4" xfId="11908" xr:uid="{00000000-0005-0000-0000-000013030000}"/>
    <cellStyle name="40% - Cor4 53 4 2" xfId="29424" xr:uid="{A494A29B-A722-456B-B978-68F3B25DD574}"/>
    <cellStyle name="40% - Cor4 53 4 3" xfId="43305" xr:uid="{422840D6-A423-41B0-AD7F-9736650A4724}"/>
    <cellStyle name="40% - Cor4 53 5" xfId="32026" xr:uid="{5DA8236F-8DF1-456E-8D86-045E41F1EF53}"/>
    <cellStyle name="40% - Cor4 53 5 2" xfId="45893" xr:uid="{7D5B1ADC-E60A-4D1A-92C1-EE644420617A}"/>
    <cellStyle name="40% - Cor4 53 6" xfId="21374" xr:uid="{26CB6D63-065C-4DCA-B6A3-C4B07F7367FA}"/>
    <cellStyle name="40% - Cor4 53 7" xfId="35408" xr:uid="{3F4375E9-FEE9-435E-B70D-08669857C03F}"/>
    <cellStyle name="40% - Cor4 54" xfId="2882" xr:uid="{00000000-0005-0000-0000-000014030000}"/>
    <cellStyle name="40% - Cor4 54 2" xfId="4931" xr:uid="{00000000-0005-0000-0000-000014030000}"/>
    <cellStyle name="40% - Cor4 54 2 2" xfId="9331" xr:uid="{00000000-0005-0000-0000-000014030000}"/>
    <cellStyle name="40% - Cor4 54 2 2 2" xfId="18153" xr:uid="{00000000-0005-0000-0000-000014030000}"/>
    <cellStyle name="40% - Cor4 54 2 2 3" xfId="27531" xr:uid="{EB8F818F-0210-46E4-B967-2C7F1904397F}"/>
    <cellStyle name="40% - Cor4 54 2 2 4" xfId="41487" xr:uid="{5094C767-3CF0-4F8A-A080-3102F66839D4}"/>
    <cellStyle name="40% - Cor4 54 2 3" xfId="13800" xr:uid="{00000000-0005-0000-0000-000014030000}"/>
    <cellStyle name="40% - Cor4 54 2 3 2" xfId="30613" xr:uid="{DD678814-3A7C-4521-BEB8-BFAD38058577}"/>
    <cellStyle name="40% - Cor4 54 2 3 3" xfId="44487" xr:uid="{1F3448F8-FB3A-46AC-9A0B-93591BBE9138}"/>
    <cellStyle name="40% - Cor4 54 2 4" xfId="33205" xr:uid="{47F43185-4572-4E80-BE72-757AC0B5E6F5}"/>
    <cellStyle name="40% - Cor4 54 2 4 2" xfId="47072" xr:uid="{5CC1D6AB-352A-4879-BE56-9E7A021A54DB}"/>
    <cellStyle name="40% - Cor4 54 2 5" xfId="23273" xr:uid="{007E2E0F-68CA-4918-AD54-55101B350CFC}"/>
    <cellStyle name="40% - Cor4 54 2 6" xfId="37244" xr:uid="{C082099D-9D50-44A1-B340-B20FC782D6EA}"/>
    <cellStyle name="40% - Cor4 54 3" xfId="7442" xr:uid="{00000000-0005-0000-0000-000014030000}"/>
    <cellStyle name="40% - Cor4 54 3 2" xfId="16268" xr:uid="{00000000-0005-0000-0000-000014030000}"/>
    <cellStyle name="40% - Cor4 54 3 3" xfId="25694" xr:uid="{2CD7F0FD-2F2F-4FF1-BCE5-20D3BFB19FD1}"/>
    <cellStyle name="40% - Cor4 54 3 4" xfId="39646" xr:uid="{233B9117-35F2-4E30-A2D8-278566970E6C}"/>
    <cellStyle name="40% - Cor4 54 4" xfId="11909" xr:uid="{00000000-0005-0000-0000-000014030000}"/>
    <cellStyle name="40% - Cor4 54 4 2" xfId="29425" xr:uid="{0778394C-FE53-4030-A10F-1B2F99590F3B}"/>
    <cellStyle name="40% - Cor4 54 4 3" xfId="43306" xr:uid="{6C309084-1EC6-48E4-BCB7-20CB29A256B0}"/>
    <cellStyle name="40% - Cor4 54 5" xfId="32027" xr:uid="{6FF927BF-6003-4BE0-9212-F36CE71D5416}"/>
    <cellStyle name="40% - Cor4 54 5 2" xfId="45894" xr:uid="{368570ED-FB39-4CDF-BB0C-9916463CCDE4}"/>
    <cellStyle name="40% - Cor4 54 6" xfId="21375" xr:uid="{54CDF3AE-1B7B-4CB2-926B-00420B9CB075}"/>
    <cellStyle name="40% - Cor4 54 7" xfId="35409" xr:uid="{10D262AA-5B77-4014-A485-0E0DB8387E5A}"/>
    <cellStyle name="40% - Cor4 55" xfId="2883" xr:uid="{00000000-0005-0000-0000-000015030000}"/>
    <cellStyle name="40% - Cor4 55 2" xfId="4932" xr:uid="{00000000-0005-0000-0000-000015030000}"/>
    <cellStyle name="40% - Cor4 55 2 2" xfId="9332" xr:uid="{00000000-0005-0000-0000-000015030000}"/>
    <cellStyle name="40% - Cor4 55 2 2 2" xfId="18154" xr:uid="{00000000-0005-0000-0000-000015030000}"/>
    <cellStyle name="40% - Cor4 55 2 2 3" xfId="27532" xr:uid="{797BF5D5-53DF-459F-9F6C-7347E790DBB6}"/>
    <cellStyle name="40% - Cor4 55 2 2 4" xfId="41488" xr:uid="{8CC5B71F-A25D-4D34-B283-D7ACA53B13B9}"/>
    <cellStyle name="40% - Cor4 55 2 3" xfId="13801" xr:uid="{00000000-0005-0000-0000-000015030000}"/>
    <cellStyle name="40% - Cor4 55 2 3 2" xfId="30614" xr:uid="{6076972D-6067-4725-85BF-06BCA8CE9540}"/>
    <cellStyle name="40% - Cor4 55 2 3 3" xfId="44488" xr:uid="{35136BD5-75AC-4867-9FD7-DF171A95292C}"/>
    <cellStyle name="40% - Cor4 55 2 4" xfId="33206" xr:uid="{A7F4D726-433B-4AC5-B03D-58444A862534}"/>
    <cellStyle name="40% - Cor4 55 2 4 2" xfId="47073" xr:uid="{D51890AB-3774-410E-AFBB-3D9547F865D9}"/>
    <cellStyle name="40% - Cor4 55 2 5" xfId="23274" xr:uid="{67F50453-45C3-42AE-B695-FDB96E5EE483}"/>
    <cellStyle name="40% - Cor4 55 2 6" xfId="37245" xr:uid="{7193E014-284F-4ED0-B2CE-2C0A705D06C8}"/>
    <cellStyle name="40% - Cor4 55 3" xfId="7443" xr:uid="{00000000-0005-0000-0000-000015030000}"/>
    <cellStyle name="40% - Cor4 55 3 2" xfId="16269" xr:uid="{00000000-0005-0000-0000-000015030000}"/>
    <cellStyle name="40% - Cor4 55 3 3" xfId="25695" xr:uid="{1C4CB3E9-5BD1-4D6C-9AB2-217B476505F5}"/>
    <cellStyle name="40% - Cor4 55 3 4" xfId="39647" xr:uid="{DEDB5F1F-59E3-46E5-9937-C03068E5D7D1}"/>
    <cellStyle name="40% - Cor4 55 4" xfId="11910" xr:uid="{00000000-0005-0000-0000-000015030000}"/>
    <cellStyle name="40% - Cor4 55 4 2" xfId="29426" xr:uid="{B42605F1-E426-4B95-962D-980C9A9D6219}"/>
    <cellStyle name="40% - Cor4 55 4 3" xfId="43307" xr:uid="{F4366E78-857F-4658-A1E8-7D8491CAC1AA}"/>
    <cellStyle name="40% - Cor4 55 5" xfId="32028" xr:uid="{CA6932B5-0A49-40EC-8FEA-390202A4F63F}"/>
    <cellStyle name="40% - Cor4 55 5 2" xfId="45895" xr:uid="{D61A18CD-3AC8-4516-AD48-EA7BB9DFB820}"/>
    <cellStyle name="40% - Cor4 55 6" xfId="21376" xr:uid="{B945703A-B27F-412D-832B-446F1A7F5C7D}"/>
    <cellStyle name="40% - Cor4 55 7" xfId="35410" xr:uid="{AF73A41A-5967-48E5-9808-0CD2DDF07192}"/>
    <cellStyle name="40% - Cor4 56" xfId="2884" xr:uid="{00000000-0005-0000-0000-000016030000}"/>
    <cellStyle name="40% - Cor4 56 2" xfId="4933" xr:uid="{00000000-0005-0000-0000-000016030000}"/>
    <cellStyle name="40% - Cor4 56 2 2" xfId="9333" xr:uid="{00000000-0005-0000-0000-000016030000}"/>
    <cellStyle name="40% - Cor4 56 2 2 2" xfId="18155" xr:uid="{00000000-0005-0000-0000-000016030000}"/>
    <cellStyle name="40% - Cor4 56 2 2 3" xfId="27533" xr:uid="{01CD5D8D-CC86-425F-8DF0-F66C5DEB6938}"/>
    <cellStyle name="40% - Cor4 56 2 2 4" xfId="41489" xr:uid="{C31F3379-A214-41D8-AF87-CCF33AC13B6D}"/>
    <cellStyle name="40% - Cor4 56 2 3" xfId="13802" xr:uid="{00000000-0005-0000-0000-000016030000}"/>
    <cellStyle name="40% - Cor4 56 2 3 2" xfId="30615" xr:uid="{2E851411-245A-4BEB-ADF3-C31C7E84513E}"/>
    <cellStyle name="40% - Cor4 56 2 3 3" xfId="44489" xr:uid="{6C3B8AB2-AB8F-4EA6-8E6E-6BC93FE74929}"/>
    <cellStyle name="40% - Cor4 56 2 4" xfId="33207" xr:uid="{EE19FF8C-0F88-4FEE-9201-BC58E61B6568}"/>
    <cellStyle name="40% - Cor4 56 2 4 2" xfId="47074" xr:uid="{72232623-476E-46D5-88EA-7D02FF59570D}"/>
    <cellStyle name="40% - Cor4 56 2 5" xfId="23275" xr:uid="{D622F0C9-A0F5-435F-AB21-88F868EBBD34}"/>
    <cellStyle name="40% - Cor4 56 2 6" xfId="37246" xr:uid="{BA27CD5C-4D5A-4D58-AC39-87209AA423E9}"/>
    <cellStyle name="40% - Cor4 56 3" xfId="7444" xr:uid="{00000000-0005-0000-0000-000016030000}"/>
    <cellStyle name="40% - Cor4 56 3 2" xfId="16270" xr:uid="{00000000-0005-0000-0000-000016030000}"/>
    <cellStyle name="40% - Cor4 56 3 3" xfId="25696" xr:uid="{5EA3157F-83E1-464B-8B7F-A4C800EF956B}"/>
    <cellStyle name="40% - Cor4 56 3 4" xfId="39648" xr:uid="{ECFED073-0453-405E-AAA7-0D52B7986961}"/>
    <cellStyle name="40% - Cor4 56 4" xfId="11911" xr:uid="{00000000-0005-0000-0000-000016030000}"/>
    <cellStyle name="40% - Cor4 56 4 2" xfId="29427" xr:uid="{5CBCB0AB-DF28-44D4-9642-3B08188C8941}"/>
    <cellStyle name="40% - Cor4 56 4 3" xfId="43308" xr:uid="{5C3ABC1F-E340-4B3C-ABF6-7C2A16B110BB}"/>
    <cellStyle name="40% - Cor4 56 5" xfId="32029" xr:uid="{CFF37E95-A21C-4782-97ED-D9425A397FD2}"/>
    <cellStyle name="40% - Cor4 56 5 2" xfId="45896" xr:uid="{15354F4F-9CD4-4659-BF0A-561F4EF39D66}"/>
    <cellStyle name="40% - Cor4 56 6" xfId="21377" xr:uid="{DB2623B1-40C6-42FB-92C2-93B04A3FB51B}"/>
    <cellStyle name="40% - Cor4 56 7" xfId="35411" xr:uid="{44C8C982-9254-4C05-8BBC-B4F65D80C490}"/>
    <cellStyle name="40% - Cor4 57" xfId="2885" xr:uid="{00000000-0005-0000-0000-000017030000}"/>
    <cellStyle name="40% - Cor4 57 2" xfId="4934" xr:uid="{00000000-0005-0000-0000-000017030000}"/>
    <cellStyle name="40% - Cor4 57 2 2" xfId="9334" xr:uid="{00000000-0005-0000-0000-000017030000}"/>
    <cellStyle name="40% - Cor4 57 2 2 2" xfId="18156" xr:uid="{00000000-0005-0000-0000-000017030000}"/>
    <cellStyle name="40% - Cor4 57 2 2 3" xfId="27534" xr:uid="{285D053F-42A5-4997-B12D-850E5DCA16F3}"/>
    <cellStyle name="40% - Cor4 57 2 2 4" xfId="41490" xr:uid="{86D31D1E-05CD-4627-9AE6-8172457B913E}"/>
    <cellStyle name="40% - Cor4 57 2 3" xfId="13803" xr:uid="{00000000-0005-0000-0000-000017030000}"/>
    <cellStyle name="40% - Cor4 57 2 3 2" xfId="30616" xr:uid="{9306A863-44FE-4F4E-8C3D-C980703237F2}"/>
    <cellStyle name="40% - Cor4 57 2 3 3" xfId="44490" xr:uid="{5F87F312-56FF-4159-AAAE-A927F518E74F}"/>
    <cellStyle name="40% - Cor4 57 2 4" xfId="33208" xr:uid="{702015C8-3BD9-4456-B568-26C4E09265B6}"/>
    <cellStyle name="40% - Cor4 57 2 4 2" xfId="47075" xr:uid="{F81C66E3-4BB7-43C8-8EA9-A8BC55945DF6}"/>
    <cellStyle name="40% - Cor4 57 2 5" xfId="23276" xr:uid="{B4BD514E-B3D7-4BBF-B7BB-3AEE0690F1DF}"/>
    <cellStyle name="40% - Cor4 57 2 6" xfId="37247" xr:uid="{2FF83042-B7E4-4A50-B1A1-C2504A589D82}"/>
    <cellStyle name="40% - Cor4 57 3" xfId="7445" xr:uid="{00000000-0005-0000-0000-000017030000}"/>
    <cellStyle name="40% - Cor4 57 3 2" xfId="16271" xr:uid="{00000000-0005-0000-0000-000017030000}"/>
    <cellStyle name="40% - Cor4 57 3 3" xfId="25697" xr:uid="{18C7F625-89AE-42E9-8E59-F36C62944F93}"/>
    <cellStyle name="40% - Cor4 57 3 4" xfId="39649" xr:uid="{905EFF80-825B-4306-A726-8F0ADBDC5DBC}"/>
    <cellStyle name="40% - Cor4 57 4" xfId="11912" xr:uid="{00000000-0005-0000-0000-000017030000}"/>
    <cellStyle name="40% - Cor4 57 4 2" xfId="29428" xr:uid="{8D657200-1DC1-4730-B060-DF6DBA7C3322}"/>
    <cellStyle name="40% - Cor4 57 4 3" xfId="43309" xr:uid="{1DEA4029-DB01-4E00-9437-83E0E37F3749}"/>
    <cellStyle name="40% - Cor4 57 5" xfId="32030" xr:uid="{448EE322-A443-44A0-AE09-AD3B37F16F9F}"/>
    <cellStyle name="40% - Cor4 57 5 2" xfId="45897" xr:uid="{9FAD7213-1B72-40BB-AE13-C9C1307AC4DE}"/>
    <cellStyle name="40% - Cor4 57 6" xfId="21378" xr:uid="{F62F2FC3-87C0-4F62-9C5C-DF7976928D89}"/>
    <cellStyle name="40% - Cor4 57 7" xfId="35412" xr:uid="{CC79003F-5F3D-4BFD-A4FA-54616F87A39C}"/>
    <cellStyle name="40% - Cor4 58" xfId="2886" xr:uid="{00000000-0005-0000-0000-000018030000}"/>
    <cellStyle name="40% - Cor4 58 2" xfId="4935" xr:uid="{00000000-0005-0000-0000-000018030000}"/>
    <cellStyle name="40% - Cor4 58 2 2" xfId="9335" xr:uid="{00000000-0005-0000-0000-000018030000}"/>
    <cellStyle name="40% - Cor4 58 2 2 2" xfId="18157" xr:uid="{00000000-0005-0000-0000-000018030000}"/>
    <cellStyle name="40% - Cor4 58 2 2 3" xfId="27535" xr:uid="{ED05415E-0C3E-45C3-8429-FF12832E02A6}"/>
    <cellStyle name="40% - Cor4 58 2 2 4" xfId="41491" xr:uid="{0B45B769-F9ED-4E29-9723-441207A4BA43}"/>
    <cellStyle name="40% - Cor4 58 2 3" xfId="13804" xr:uid="{00000000-0005-0000-0000-000018030000}"/>
    <cellStyle name="40% - Cor4 58 2 3 2" xfId="30617" xr:uid="{81960CB0-F013-492C-858D-C0586BB618C8}"/>
    <cellStyle name="40% - Cor4 58 2 3 3" xfId="44491" xr:uid="{A4AE10BF-00C2-4C85-B52D-8BB2BD47A3BD}"/>
    <cellStyle name="40% - Cor4 58 2 4" xfId="33209" xr:uid="{2F2947E8-99A4-4056-BBD9-BFD688FFA87B}"/>
    <cellStyle name="40% - Cor4 58 2 4 2" xfId="47076" xr:uid="{D71C5E38-EBFC-466D-8C41-FD60DCA08FD0}"/>
    <cellStyle name="40% - Cor4 58 2 5" xfId="23277" xr:uid="{F7BBB8E6-7597-40EF-B0FE-30FDE69604AE}"/>
    <cellStyle name="40% - Cor4 58 2 6" xfId="37248" xr:uid="{1FFC8C01-DA6C-4900-853C-DF22D4306FE0}"/>
    <cellStyle name="40% - Cor4 58 3" xfId="7446" xr:uid="{00000000-0005-0000-0000-000018030000}"/>
    <cellStyle name="40% - Cor4 58 3 2" xfId="16272" xr:uid="{00000000-0005-0000-0000-000018030000}"/>
    <cellStyle name="40% - Cor4 58 3 3" xfId="25698" xr:uid="{EAEEA7EC-DC91-4CE7-98F1-D120EE1F0503}"/>
    <cellStyle name="40% - Cor4 58 3 4" xfId="39650" xr:uid="{4BB0880C-5119-4B3F-BE7F-0CB38F685B77}"/>
    <cellStyle name="40% - Cor4 58 4" xfId="11913" xr:uid="{00000000-0005-0000-0000-000018030000}"/>
    <cellStyle name="40% - Cor4 58 4 2" xfId="29429" xr:uid="{440B8349-6ADB-4969-BDD3-6747E40247A4}"/>
    <cellStyle name="40% - Cor4 58 4 3" xfId="43310" xr:uid="{3CF396B9-3D76-4CE6-BA19-B5016B5F62AC}"/>
    <cellStyle name="40% - Cor4 58 5" xfId="32031" xr:uid="{678AD31F-5BB6-41FA-8BDF-06FD2582F378}"/>
    <cellStyle name="40% - Cor4 58 5 2" xfId="45898" xr:uid="{2AD0DAED-75E1-4B3A-AF08-9E9A5033C21E}"/>
    <cellStyle name="40% - Cor4 58 6" xfId="21379" xr:uid="{2F403A78-F845-41AC-8AD7-C8DC0C67C549}"/>
    <cellStyle name="40% - Cor4 58 7" xfId="35413" xr:uid="{18DD8DC7-05C6-48C6-B211-339862E89599}"/>
    <cellStyle name="40% - Cor4 59" xfId="2887" xr:uid="{00000000-0005-0000-0000-000019030000}"/>
    <cellStyle name="40% - Cor4 59 2" xfId="4936" xr:uid="{00000000-0005-0000-0000-000019030000}"/>
    <cellStyle name="40% - Cor4 59 2 2" xfId="9336" xr:uid="{00000000-0005-0000-0000-000019030000}"/>
    <cellStyle name="40% - Cor4 59 2 2 2" xfId="18158" xr:uid="{00000000-0005-0000-0000-000019030000}"/>
    <cellStyle name="40% - Cor4 59 2 2 3" xfId="27536" xr:uid="{FB291EE1-AD44-4AB6-A0D7-41E56E9F072D}"/>
    <cellStyle name="40% - Cor4 59 2 2 4" xfId="41492" xr:uid="{D4B36B3B-E39F-494C-94C4-E1541B635187}"/>
    <cellStyle name="40% - Cor4 59 2 3" xfId="13805" xr:uid="{00000000-0005-0000-0000-000019030000}"/>
    <cellStyle name="40% - Cor4 59 2 3 2" xfId="30618" xr:uid="{DEE370DE-5C8B-40A2-B7BA-265F0EC4B8F3}"/>
    <cellStyle name="40% - Cor4 59 2 3 3" xfId="44492" xr:uid="{DBFD5C37-7936-4C85-BF92-5A7D31C04B91}"/>
    <cellStyle name="40% - Cor4 59 2 4" xfId="33210" xr:uid="{EE1F66CC-DA9F-4ACA-85D1-3AA908C84728}"/>
    <cellStyle name="40% - Cor4 59 2 4 2" xfId="47077" xr:uid="{1CD636A6-C03C-4C0B-966E-A01EC8EECC37}"/>
    <cellStyle name="40% - Cor4 59 2 5" xfId="23278" xr:uid="{973517C0-AF17-4813-B56D-A59BDEEEBE30}"/>
    <cellStyle name="40% - Cor4 59 2 6" xfId="37249" xr:uid="{08B9ED65-6BA6-4E4A-B050-06D31CFCB8A5}"/>
    <cellStyle name="40% - Cor4 59 3" xfId="7447" xr:uid="{00000000-0005-0000-0000-000019030000}"/>
    <cellStyle name="40% - Cor4 59 3 2" xfId="16273" xr:uid="{00000000-0005-0000-0000-000019030000}"/>
    <cellStyle name="40% - Cor4 59 3 3" xfId="25699" xr:uid="{14CFEB81-9164-47BD-9241-FFA543C4B0D9}"/>
    <cellStyle name="40% - Cor4 59 3 4" xfId="39651" xr:uid="{BCE2329E-EE50-40EE-8059-79E6296FBB26}"/>
    <cellStyle name="40% - Cor4 59 4" xfId="11914" xr:uid="{00000000-0005-0000-0000-000019030000}"/>
    <cellStyle name="40% - Cor4 59 4 2" xfId="29430" xr:uid="{F0A9B7DE-D52E-431C-881D-3B3860484CEA}"/>
    <cellStyle name="40% - Cor4 59 4 3" xfId="43311" xr:uid="{F79E03FA-75F5-4C71-B1C7-9438122B5AC4}"/>
    <cellStyle name="40% - Cor4 59 5" xfId="32032" xr:uid="{D0B601F1-92A1-4B04-85A0-770E8F56E381}"/>
    <cellStyle name="40% - Cor4 59 5 2" xfId="45899" xr:uid="{3BFFD0C9-4136-4F7E-BB6F-75B4DFCD343A}"/>
    <cellStyle name="40% - Cor4 59 6" xfId="21380" xr:uid="{A51EE84F-E671-41B3-936B-29EADDE2F901}"/>
    <cellStyle name="40% - Cor4 59 7" xfId="35414" xr:uid="{579C9C4A-F92C-4D46-BEEA-92142A4D238E}"/>
    <cellStyle name="40% - Cor4 6" xfId="2888" xr:uid="{00000000-0005-0000-0000-00001A030000}"/>
    <cellStyle name="40% - Cor4 6 2" xfId="2889" xr:uid="{00000000-0005-0000-0000-00001B030000}"/>
    <cellStyle name="40% - Cor4 6 2 2" xfId="4938" xr:uid="{00000000-0005-0000-0000-00001B030000}"/>
    <cellStyle name="40% - Cor4 6 2 2 2" xfId="9338" xr:uid="{00000000-0005-0000-0000-00001B030000}"/>
    <cellStyle name="40% - Cor4 6 2 2 2 2" xfId="18160" xr:uid="{00000000-0005-0000-0000-00001B030000}"/>
    <cellStyle name="40% - Cor4 6 2 2 2 3" xfId="27538" xr:uid="{977968FF-070B-4876-BA5D-48F9D93471A2}"/>
    <cellStyle name="40% - Cor4 6 2 2 2 4" xfId="41494" xr:uid="{F59FE7D7-35CE-4501-8D85-CCC03213FD87}"/>
    <cellStyle name="40% - Cor4 6 2 2 3" xfId="13807" xr:uid="{00000000-0005-0000-0000-00001B030000}"/>
    <cellStyle name="40% - Cor4 6 2 2 3 2" xfId="30620" xr:uid="{F3A4BFDB-FA29-4734-BD07-B92F75107D1A}"/>
    <cellStyle name="40% - Cor4 6 2 2 3 3" xfId="44494" xr:uid="{639DB707-BECE-4983-8C82-38DB9B32C1B9}"/>
    <cellStyle name="40% - Cor4 6 2 2 4" xfId="33212" xr:uid="{4A8AE1E2-F271-4FF3-ADC0-7B72D9455DDE}"/>
    <cellStyle name="40% - Cor4 6 2 2 4 2" xfId="47079" xr:uid="{D471DE2A-7143-425B-B734-9210D74499CC}"/>
    <cellStyle name="40% - Cor4 6 2 2 5" xfId="23280" xr:uid="{713C51CD-2C2F-4D47-AC0F-671EA026DE05}"/>
    <cellStyle name="40% - Cor4 6 2 2 6" xfId="37251" xr:uid="{A8181A02-4B5C-45A1-ACF2-2C0DC1B4D83A}"/>
    <cellStyle name="40% - Cor4 6 2 3" xfId="7449" xr:uid="{00000000-0005-0000-0000-00001B030000}"/>
    <cellStyle name="40% - Cor4 6 2 3 2" xfId="16275" xr:uid="{00000000-0005-0000-0000-00001B030000}"/>
    <cellStyle name="40% - Cor4 6 2 3 3" xfId="25701" xr:uid="{40BBF352-4D54-414C-B0D2-95AE6C7CDD20}"/>
    <cellStyle name="40% - Cor4 6 2 3 4" xfId="39653" xr:uid="{8C8D9DA3-F0BD-4A80-85A9-062199DD78C7}"/>
    <cellStyle name="40% - Cor4 6 2 4" xfId="11916" xr:uid="{00000000-0005-0000-0000-00001B030000}"/>
    <cellStyle name="40% - Cor4 6 2 4 2" xfId="29432" xr:uid="{C457DB00-9199-460B-9180-528185E49716}"/>
    <cellStyle name="40% - Cor4 6 2 4 3" xfId="43313" xr:uid="{02A64104-CD1F-4AA3-AA44-57A4CB6D0F17}"/>
    <cellStyle name="40% - Cor4 6 2 5" xfId="32034" xr:uid="{525FD3DE-FF02-4AAD-8192-979813667B6B}"/>
    <cellStyle name="40% - Cor4 6 2 5 2" xfId="45901" xr:uid="{BD091155-7980-445B-9312-0DC4CF6B23CE}"/>
    <cellStyle name="40% - Cor4 6 2 6" xfId="21382" xr:uid="{1527BC0B-107B-47BE-B22E-CC7133EEC9FD}"/>
    <cellStyle name="40% - Cor4 6 2 7" xfId="35416" xr:uid="{D9D71DB6-76C1-4AA2-9E66-B3B62C9494C0}"/>
    <cellStyle name="40% - Cor4 6 3" xfId="4937" xr:uid="{00000000-0005-0000-0000-00001A030000}"/>
    <cellStyle name="40% - Cor4 6 3 2" xfId="9337" xr:uid="{00000000-0005-0000-0000-00001A030000}"/>
    <cellStyle name="40% - Cor4 6 3 2 2" xfId="18159" xr:uid="{00000000-0005-0000-0000-00001A030000}"/>
    <cellStyle name="40% - Cor4 6 3 2 3" xfId="27537" xr:uid="{480C1252-D804-45F4-9DCC-49E8C4D01B8D}"/>
    <cellStyle name="40% - Cor4 6 3 2 4" xfId="41493" xr:uid="{B8D25C5D-B897-4474-B102-BAF9DE60BA75}"/>
    <cellStyle name="40% - Cor4 6 3 3" xfId="13806" xr:uid="{00000000-0005-0000-0000-00001A030000}"/>
    <cellStyle name="40% - Cor4 6 3 3 2" xfId="30619" xr:uid="{94878221-DA49-4003-ACBB-2862D9770BB5}"/>
    <cellStyle name="40% - Cor4 6 3 3 3" xfId="44493" xr:uid="{B8B06386-C899-431A-8683-2A36E40B5A23}"/>
    <cellStyle name="40% - Cor4 6 3 4" xfId="33211" xr:uid="{FBE82106-56B2-4A3D-86B7-256ADE8C172C}"/>
    <cellStyle name="40% - Cor4 6 3 4 2" xfId="47078" xr:uid="{53727777-971B-4FB0-B119-E3EC082DCB1C}"/>
    <cellStyle name="40% - Cor4 6 3 5" xfId="23279" xr:uid="{2F66EC69-BCDA-45A6-B31A-ED25CA581046}"/>
    <cellStyle name="40% - Cor4 6 3 6" xfId="37250" xr:uid="{782E4A1B-BF41-4B13-93F0-6031D0DA1361}"/>
    <cellStyle name="40% - Cor4 6 4" xfId="7448" xr:uid="{00000000-0005-0000-0000-00001A030000}"/>
    <cellStyle name="40% - Cor4 6 4 2" xfId="16274" xr:uid="{00000000-0005-0000-0000-00001A030000}"/>
    <cellStyle name="40% - Cor4 6 4 3" xfId="25700" xr:uid="{96F701F7-164A-4A66-8347-A4F28EA3C825}"/>
    <cellStyle name="40% - Cor4 6 4 4" xfId="39652" xr:uid="{D00F1892-6107-4A7F-91C9-13D2346CD5E9}"/>
    <cellStyle name="40% - Cor4 6 5" xfId="11915" xr:uid="{00000000-0005-0000-0000-00001A030000}"/>
    <cellStyle name="40% - Cor4 6 5 2" xfId="29431" xr:uid="{F5180A27-F9C9-46EE-9A2E-BBFE092F117F}"/>
    <cellStyle name="40% - Cor4 6 5 3" xfId="43312" xr:uid="{5CBBD493-8085-4600-9A06-7ADF7E058FAA}"/>
    <cellStyle name="40% - Cor4 6 6" xfId="32033" xr:uid="{00D4DD74-D674-44F2-AC20-DBD910E890F0}"/>
    <cellStyle name="40% - Cor4 6 6 2" xfId="45900" xr:uid="{BB7B5130-CCBC-4135-84CA-174930427220}"/>
    <cellStyle name="40% - Cor4 6 7" xfId="21381" xr:uid="{05E817D8-BBEB-4CBA-94A2-4D8BC146A378}"/>
    <cellStyle name="40% - Cor4 6 8" xfId="35415" xr:uid="{9D5FCFE9-35A7-4FEA-BC84-42E0A45B167D}"/>
    <cellStyle name="40% - Cor4 60" xfId="2890" xr:uid="{00000000-0005-0000-0000-00001C030000}"/>
    <cellStyle name="40% - Cor4 60 2" xfId="4939" xr:uid="{00000000-0005-0000-0000-00001C030000}"/>
    <cellStyle name="40% - Cor4 60 2 2" xfId="9339" xr:uid="{00000000-0005-0000-0000-00001C030000}"/>
    <cellStyle name="40% - Cor4 60 2 2 2" xfId="18161" xr:uid="{00000000-0005-0000-0000-00001C030000}"/>
    <cellStyle name="40% - Cor4 60 2 2 3" xfId="27539" xr:uid="{61B3152C-C331-4047-96DA-7FFEAD772BD6}"/>
    <cellStyle name="40% - Cor4 60 2 2 4" xfId="41495" xr:uid="{1B1F88A6-129A-4CDF-883D-D9A81D4EC18E}"/>
    <cellStyle name="40% - Cor4 60 2 3" xfId="13808" xr:uid="{00000000-0005-0000-0000-00001C030000}"/>
    <cellStyle name="40% - Cor4 60 2 3 2" xfId="30621" xr:uid="{F331C454-E168-4322-9973-C89276D672AD}"/>
    <cellStyle name="40% - Cor4 60 2 3 3" xfId="44495" xr:uid="{48A9033E-AE06-4E40-BA40-3431DB8712FA}"/>
    <cellStyle name="40% - Cor4 60 2 4" xfId="33213" xr:uid="{BB1BC537-604C-4DD1-B3A5-2AF3B9F97452}"/>
    <cellStyle name="40% - Cor4 60 2 4 2" xfId="47080" xr:uid="{DA725E2A-3E5F-4825-8616-4B398204D31A}"/>
    <cellStyle name="40% - Cor4 60 2 5" xfId="23281" xr:uid="{56C09BD1-5C4E-4CA9-95B2-4254439EDEAE}"/>
    <cellStyle name="40% - Cor4 60 2 6" xfId="37252" xr:uid="{EB6654F5-1D5C-42BF-A876-92A3A69E6F5A}"/>
    <cellStyle name="40% - Cor4 60 3" xfId="7450" xr:uid="{00000000-0005-0000-0000-00001C030000}"/>
    <cellStyle name="40% - Cor4 60 3 2" xfId="16276" xr:uid="{00000000-0005-0000-0000-00001C030000}"/>
    <cellStyle name="40% - Cor4 60 3 3" xfId="25702" xr:uid="{C397093A-2526-410F-A3A2-288C1C61BA82}"/>
    <cellStyle name="40% - Cor4 60 3 4" xfId="39654" xr:uid="{6C1013B4-308D-437B-9BD3-B9C26D573733}"/>
    <cellStyle name="40% - Cor4 60 4" xfId="11917" xr:uid="{00000000-0005-0000-0000-00001C030000}"/>
    <cellStyle name="40% - Cor4 60 4 2" xfId="29433" xr:uid="{48E9FDA2-A47E-4655-9B86-D56DE7C83C41}"/>
    <cellStyle name="40% - Cor4 60 4 3" xfId="43314" xr:uid="{41D29E58-53EF-4E7F-BD84-2DFEC35F070A}"/>
    <cellStyle name="40% - Cor4 60 5" xfId="32035" xr:uid="{06496247-11A7-4992-9589-D63474FFDA00}"/>
    <cellStyle name="40% - Cor4 60 5 2" xfId="45902" xr:uid="{328FE121-769A-4350-9669-EC5A76CC3384}"/>
    <cellStyle name="40% - Cor4 60 6" xfId="21383" xr:uid="{A1764118-362B-4F59-B0D8-601181972EFA}"/>
    <cellStyle name="40% - Cor4 60 7" xfId="35417" xr:uid="{FEF030D8-F1DB-4442-8063-55341D757E11}"/>
    <cellStyle name="40% - Cor4 61" xfId="2891" xr:uid="{00000000-0005-0000-0000-00001D030000}"/>
    <cellStyle name="40% - Cor4 61 2" xfId="4940" xr:uid="{00000000-0005-0000-0000-00001D030000}"/>
    <cellStyle name="40% - Cor4 61 2 2" xfId="9340" xr:uid="{00000000-0005-0000-0000-00001D030000}"/>
    <cellStyle name="40% - Cor4 61 2 2 2" xfId="18162" xr:uid="{00000000-0005-0000-0000-00001D030000}"/>
    <cellStyle name="40% - Cor4 61 2 2 3" xfId="27540" xr:uid="{ED0F2033-34FD-4DA3-B77E-84C5E8F63D2D}"/>
    <cellStyle name="40% - Cor4 61 2 2 4" xfId="41496" xr:uid="{5453B933-21A1-4E79-B7E8-5D1810289688}"/>
    <cellStyle name="40% - Cor4 61 2 3" xfId="13809" xr:uid="{00000000-0005-0000-0000-00001D030000}"/>
    <cellStyle name="40% - Cor4 61 2 3 2" xfId="30622" xr:uid="{200AB8AA-DAD3-4E91-B6C7-B719B21E8240}"/>
    <cellStyle name="40% - Cor4 61 2 3 3" xfId="44496" xr:uid="{C0FAFA30-87D4-4D42-A685-05E326D7C64B}"/>
    <cellStyle name="40% - Cor4 61 2 4" xfId="33214" xr:uid="{EDFE6C5B-13BA-48D4-9063-FE926EAB5624}"/>
    <cellStyle name="40% - Cor4 61 2 4 2" xfId="47081" xr:uid="{9E4DEC07-E9E3-41D8-9134-582EF7E568D4}"/>
    <cellStyle name="40% - Cor4 61 2 5" xfId="23282" xr:uid="{EFBCA350-7D9A-4235-9E9C-D0D4631B9DA4}"/>
    <cellStyle name="40% - Cor4 61 2 6" xfId="37253" xr:uid="{3C3F6F83-1C1F-4A68-9DC3-ECB5DAE8899C}"/>
    <cellStyle name="40% - Cor4 61 3" xfId="7451" xr:uid="{00000000-0005-0000-0000-00001D030000}"/>
    <cellStyle name="40% - Cor4 61 3 2" xfId="16277" xr:uid="{00000000-0005-0000-0000-00001D030000}"/>
    <cellStyle name="40% - Cor4 61 3 3" xfId="25703" xr:uid="{F08A5F4D-0737-48D9-B2A0-78BFA4382D87}"/>
    <cellStyle name="40% - Cor4 61 3 4" xfId="39655" xr:uid="{892EC4C9-B006-4252-852E-987DC91A97F1}"/>
    <cellStyle name="40% - Cor4 61 4" xfId="11918" xr:uid="{00000000-0005-0000-0000-00001D030000}"/>
    <cellStyle name="40% - Cor4 61 4 2" xfId="29434" xr:uid="{10B1E811-5652-460B-AE22-797C7F88F830}"/>
    <cellStyle name="40% - Cor4 61 4 3" xfId="43315" xr:uid="{2D22B6DF-3C7F-49ED-A72E-7D0CE26A6CB5}"/>
    <cellStyle name="40% - Cor4 61 5" xfId="32036" xr:uid="{4EFB87EA-1D04-4B83-B226-903E6FF69321}"/>
    <cellStyle name="40% - Cor4 61 5 2" xfId="45903" xr:uid="{8414B2A2-BE47-43C4-88C3-6457034478E5}"/>
    <cellStyle name="40% - Cor4 61 6" xfId="21384" xr:uid="{94F15A88-F026-4BD7-9FE5-91F5250F910E}"/>
    <cellStyle name="40% - Cor4 61 7" xfId="35418" xr:uid="{08B7B946-8674-4615-B5B8-C55322057B7B}"/>
    <cellStyle name="40% - Cor4 62" xfId="2892" xr:uid="{00000000-0005-0000-0000-00001E030000}"/>
    <cellStyle name="40% - Cor4 62 2" xfId="4941" xr:uid="{00000000-0005-0000-0000-00001E030000}"/>
    <cellStyle name="40% - Cor4 62 2 2" xfId="9341" xr:uid="{00000000-0005-0000-0000-00001E030000}"/>
    <cellStyle name="40% - Cor4 62 2 2 2" xfId="18163" xr:uid="{00000000-0005-0000-0000-00001E030000}"/>
    <cellStyle name="40% - Cor4 62 2 2 3" xfId="27541" xr:uid="{42D9AD84-E6E3-4255-B0E7-4628122F5E5C}"/>
    <cellStyle name="40% - Cor4 62 2 2 4" xfId="41497" xr:uid="{97BB0350-8A9D-46D0-8D97-5BC3EBF2853A}"/>
    <cellStyle name="40% - Cor4 62 2 3" xfId="13810" xr:uid="{00000000-0005-0000-0000-00001E030000}"/>
    <cellStyle name="40% - Cor4 62 2 3 2" xfId="30623" xr:uid="{443264DE-5B97-4769-98F2-38DE88DDBA05}"/>
    <cellStyle name="40% - Cor4 62 2 3 3" xfId="44497" xr:uid="{C6658CE7-38DE-4AAC-B8DA-122E0057FA4E}"/>
    <cellStyle name="40% - Cor4 62 2 4" xfId="33215" xr:uid="{2FE19328-7C1C-4DCB-97F0-13C446B0941E}"/>
    <cellStyle name="40% - Cor4 62 2 4 2" xfId="47082" xr:uid="{A01057BB-605E-474F-B9B3-019D142B5E41}"/>
    <cellStyle name="40% - Cor4 62 2 5" xfId="23283" xr:uid="{9340ADA3-652D-4A2F-824F-EE03772755AC}"/>
    <cellStyle name="40% - Cor4 62 2 6" xfId="37254" xr:uid="{4318678B-C1C3-4B8D-8CA2-F024EF942BBF}"/>
    <cellStyle name="40% - Cor4 62 3" xfId="7452" xr:uid="{00000000-0005-0000-0000-00001E030000}"/>
    <cellStyle name="40% - Cor4 62 3 2" xfId="16278" xr:uid="{00000000-0005-0000-0000-00001E030000}"/>
    <cellStyle name="40% - Cor4 62 3 3" xfId="25704" xr:uid="{E13BB209-DF16-452F-B3E9-33140CB04B2F}"/>
    <cellStyle name="40% - Cor4 62 3 4" xfId="39656" xr:uid="{1179839B-FAB4-4BA2-8379-6C3C94BB155D}"/>
    <cellStyle name="40% - Cor4 62 4" xfId="11919" xr:uid="{00000000-0005-0000-0000-00001E030000}"/>
    <cellStyle name="40% - Cor4 62 4 2" xfId="29435" xr:uid="{52A67A9D-C766-4F93-991D-808E3C84781C}"/>
    <cellStyle name="40% - Cor4 62 4 3" xfId="43316" xr:uid="{EF2CA3B9-EF70-4C44-A31C-5424F4137A51}"/>
    <cellStyle name="40% - Cor4 62 5" xfId="32037" xr:uid="{6406870E-6D7C-4BB6-B70A-B712CC5778CB}"/>
    <cellStyle name="40% - Cor4 62 5 2" xfId="45904" xr:uid="{58CF93E0-2426-4EBF-B1C2-B1628A10E8E3}"/>
    <cellStyle name="40% - Cor4 62 6" xfId="21385" xr:uid="{6206A6CC-0B77-411F-A0F6-66EB8325DF91}"/>
    <cellStyle name="40% - Cor4 62 7" xfId="35419" xr:uid="{3A642978-8A12-4D81-AFE7-6FE6258CF411}"/>
    <cellStyle name="40% - Cor4 63" xfId="2893" xr:uid="{00000000-0005-0000-0000-00001F030000}"/>
    <cellStyle name="40% - Cor4 63 2" xfId="4942" xr:uid="{00000000-0005-0000-0000-00001F030000}"/>
    <cellStyle name="40% - Cor4 63 2 2" xfId="9342" xr:uid="{00000000-0005-0000-0000-00001F030000}"/>
    <cellStyle name="40% - Cor4 63 2 2 2" xfId="18164" xr:uid="{00000000-0005-0000-0000-00001F030000}"/>
    <cellStyle name="40% - Cor4 63 2 2 3" xfId="27542" xr:uid="{7123C44B-77B8-4E14-81FC-DA8D4C8E9A9D}"/>
    <cellStyle name="40% - Cor4 63 2 2 4" xfId="41498" xr:uid="{39F64203-F4AD-4ABB-B12D-BCC09034C17F}"/>
    <cellStyle name="40% - Cor4 63 2 3" xfId="13811" xr:uid="{00000000-0005-0000-0000-00001F030000}"/>
    <cellStyle name="40% - Cor4 63 2 3 2" xfId="30624" xr:uid="{78854176-3324-40FB-91F3-EB4D14247FCC}"/>
    <cellStyle name="40% - Cor4 63 2 3 3" xfId="44498" xr:uid="{E5A5EA3D-978B-4A13-ADB2-572DA604DBA8}"/>
    <cellStyle name="40% - Cor4 63 2 4" xfId="33216" xr:uid="{3545EBE5-731B-4F6A-9AEE-218A17DB3CA4}"/>
    <cellStyle name="40% - Cor4 63 2 4 2" xfId="47083" xr:uid="{FF37E216-C8BB-4D19-B7A5-C00939C8AC81}"/>
    <cellStyle name="40% - Cor4 63 2 5" xfId="23284" xr:uid="{5DA64935-B207-42B6-86E8-50B30574D28C}"/>
    <cellStyle name="40% - Cor4 63 2 6" xfId="37255" xr:uid="{81362FFB-1B92-4D3F-989B-3425B1AE6963}"/>
    <cellStyle name="40% - Cor4 63 3" xfId="7453" xr:uid="{00000000-0005-0000-0000-00001F030000}"/>
    <cellStyle name="40% - Cor4 63 3 2" xfId="16279" xr:uid="{00000000-0005-0000-0000-00001F030000}"/>
    <cellStyle name="40% - Cor4 63 3 3" xfId="25705" xr:uid="{45CCDB98-4D97-4C72-AEA9-E6C7DE0DE320}"/>
    <cellStyle name="40% - Cor4 63 3 4" xfId="39657" xr:uid="{E7F1C6FB-78BF-4C63-A9BE-B11A6A572332}"/>
    <cellStyle name="40% - Cor4 63 4" xfId="11920" xr:uid="{00000000-0005-0000-0000-00001F030000}"/>
    <cellStyle name="40% - Cor4 63 4 2" xfId="29436" xr:uid="{2204E51A-A3D3-4333-A028-66F26D6CD3B3}"/>
    <cellStyle name="40% - Cor4 63 4 3" xfId="43317" xr:uid="{502547F2-F179-4DE7-A1C4-16B8437A790F}"/>
    <cellStyle name="40% - Cor4 63 5" xfId="32038" xr:uid="{5602A175-246C-484A-9881-763549B0088D}"/>
    <cellStyle name="40% - Cor4 63 5 2" xfId="45905" xr:uid="{A606F4AC-8F52-4176-A6DB-A1E19FDEA4B8}"/>
    <cellStyle name="40% - Cor4 63 6" xfId="21386" xr:uid="{09AAD9FC-BF5B-49CC-9D54-578957444D59}"/>
    <cellStyle name="40% - Cor4 63 7" xfId="35420" xr:uid="{2335FA6D-6DE0-4A78-8858-F2A1AD7DAE73}"/>
    <cellStyle name="40% - Cor4 64" xfId="2894" xr:uid="{00000000-0005-0000-0000-000020030000}"/>
    <cellStyle name="40% - Cor4 64 2" xfId="4943" xr:uid="{00000000-0005-0000-0000-000020030000}"/>
    <cellStyle name="40% - Cor4 64 2 2" xfId="9343" xr:uid="{00000000-0005-0000-0000-000020030000}"/>
    <cellStyle name="40% - Cor4 64 2 2 2" xfId="18165" xr:uid="{00000000-0005-0000-0000-000020030000}"/>
    <cellStyle name="40% - Cor4 64 2 2 3" xfId="27543" xr:uid="{63492E65-085F-4026-911D-D0BA243E5074}"/>
    <cellStyle name="40% - Cor4 64 2 2 4" xfId="41499" xr:uid="{D07CED39-2036-43AC-8015-0348B8944C3A}"/>
    <cellStyle name="40% - Cor4 64 2 3" xfId="13812" xr:uid="{00000000-0005-0000-0000-000020030000}"/>
    <cellStyle name="40% - Cor4 64 2 3 2" xfId="30625" xr:uid="{D5F21606-3DDE-46E4-8080-9235DCCFB68F}"/>
    <cellStyle name="40% - Cor4 64 2 3 3" xfId="44499" xr:uid="{530BC50D-9E6A-4C67-9747-893687B4F6F0}"/>
    <cellStyle name="40% - Cor4 64 2 4" xfId="33217" xr:uid="{55AEEDBE-777E-432A-B9FD-0A8690AE3B0F}"/>
    <cellStyle name="40% - Cor4 64 2 4 2" xfId="47084" xr:uid="{4B1B6107-E4A2-406B-81C4-4DFAF01887B9}"/>
    <cellStyle name="40% - Cor4 64 2 5" xfId="23285" xr:uid="{DC4ECB27-7A0C-487A-8247-F3E4B49449F0}"/>
    <cellStyle name="40% - Cor4 64 2 6" xfId="37256" xr:uid="{D5D1AA16-CBD5-40C4-98C9-197C91840B5A}"/>
    <cellStyle name="40% - Cor4 64 3" xfId="7454" xr:uid="{00000000-0005-0000-0000-000020030000}"/>
    <cellStyle name="40% - Cor4 64 3 2" xfId="16280" xr:uid="{00000000-0005-0000-0000-000020030000}"/>
    <cellStyle name="40% - Cor4 64 3 3" xfId="25706" xr:uid="{914F8267-2089-47A5-BD36-4950D0F524C7}"/>
    <cellStyle name="40% - Cor4 64 3 4" xfId="39658" xr:uid="{0838E83C-1B5E-4D8A-B48C-01D9884AD4A8}"/>
    <cellStyle name="40% - Cor4 64 4" xfId="11921" xr:uid="{00000000-0005-0000-0000-000020030000}"/>
    <cellStyle name="40% - Cor4 64 4 2" xfId="29437" xr:uid="{E407D65E-2B0A-43D7-B6BE-EDA4AE46375C}"/>
    <cellStyle name="40% - Cor4 64 4 3" xfId="43318" xr:uid="{80139027-E526-4BAE-8FC6-C6E6FD9697AB}"/>
    <cellStyle name="40% - Cor4 64 5" xfId="32039" xr:uid="{F0F379F8-F7B0-43CE-9DCB-C439F444A569}"/>
    <cellStyle name="40% - Cor4 64 5 2" xfId="45906" xr:uid="{7F949932-BCFE-43D7-A580-0F5CB95661DA}"/>
    <cellStyle name="40% - Cor4 64 6" xfId="21387" xr:uid="{A5971256-64E6-4C91-BBDF-1E05BFE8C14E}"/>
    <cellStyle name="40% - Cor4 64 7" xfId="35421" xr:uid="{1657FE27-B2CE-43B9-921A-0966BBEBEED2}"/>
    <cellStyle name="40% - Cor4 65" xfId="2895" xr:uid="{00000000-0005-0000-0000-000021030000}"/>
    <cellStyle name="40% - Cor4 65 2" xfId="4944" xr:uid="{00000000-0005-0000-0000-000021030000}"/>
    <cellStyle name="40% - Cor4 65 2 2" xfId="9344" xr:uid="{00000000-0005-0000-0000-000021030000}"/>
    <cellStyle name="40% - Cor4 65 2 2 2" xfId="18166" xr:uid="{00000000-0005-0000-0000-000021030000}"/>
    <cellStyle name="40% - Cor4 65 2 2 3" xfId="27544" xr:uid="{7BDC38C7-CDE2-47E8-996F-28546EF9DDA1}"/>
    <cellStyle name="40% - Cor4 65 2 2 4" xfId="41500" xr:uid="{AE24EDAD-F151-406D-94DB-F9A3D9E02AC5}"/>
    <cellStyle name="40% - Cor4 65 2 3" xfId="13813" xr:uid="{00000000-0005-0000-0000-000021030000}"/>
    <cellStyle name="40% - Cor4 65 2 3 2" xfId="30626" xr:uid="{618CFB80-EFC6-47E3-A5C1-6DC0C782447F}"/>
    <cellStyle name="40% - Cor4 65 2 3 3" xfId="44500" xr:uid="{1168DB51-7588-4B59-B6E8-BB4B0FCD2DBD}"/>
    <cellStyle name="40% - Cor4 65 2 4" xfId="33218" xr:uid="{A88A4A05-9067-4AFB-A759-02E66C6E9D61}"/>
    <cellStyle name="40% - Cor4 65 2 4 2" xfId="47085" xr:uid="{05AAA62A-FCE3-421F-9D35-9890EFAA12CC}"/>
    <cellStyle name="40% - Cor4 65 2 5" xfId="23286" xr:uid="{DD7954BA-1972-41E6-ABBC-82C08B6462AC}"/>
    <cellStyle name="40% - Cor4 65 2 6" xfId="37257" xr:uid="{83C173D4-41E0-41DD-A8E0-9C306EDC05DD}"/>
    <cellStyle name="40% - Cor4 65 3" xfId="7455" xr:uid="{00000000-0005-0000-0000-000021030000}"/>
    <cellStyle name="40% - Cor4 65 3 2" xfId="16281" xr:uid="{00000000-0005-0000-0000-000021030000}"/>
    <cellStyle name="40% - Cor4 65 3 3" xfId="25707" xr:uid="{2944FB6B-DE01-46BC-8B63-EB9D16E8C977}"/>
    <cellStyle name="40% - Cor4 65 3 4" xfId="39659" xr:uid="{D0FBEECC-BADB-4FC5-A3C1-A94ED38E287F}"/>
    <cellStyle name="40% - Cor4 65 4" xfId="11922" xr:uid="{00000000-0005-0000-0000-000021030000}"/>
    <cellStyle name="40% - Cor4 65 4 2" xfId="29438" xr:uid="{3AC6353E-4D48-48E3-BD2D-1ED2663C3E19}"/>
    <cellStyle name="40% - Cor4 65 4 3" xfId="43319" xr:uid="{817C3186-D4BD-4DF4-8672-D2194073479B}"/>
    <cellStyle name="40% - Cor4 65 5" xfId="32040" xr:uid="{51F515B8-2BA1-4DAC-8ECB-9219D02077B5}"/>
    <cellStyle name="40% - Cor4 65 5 2" xfId="45907" xr:uid="{2C166CF4-50B6-425A-AB3B-BA491D66DA66}"/>
    <cellStyle name="40% - Cor4 65 6" xfId="21388" xr:uid="{E98497F7-5ADD-4627-BC5E-A50B48F662BE}"/>
    <cellStyle name="40% - Cor4 65 7" xfId="35422" xr:uid="{00C99111-7CAF-4536-AEFA-AB51F981A20D}"/>
    <cellStyle name="40% - Cor4 66" xfId="2896" xr:uid="{00000000-0005-0000-0000-000022030000}"/>
    <cellStyle name="40% - Cor4 66 2" xfId="4945" xr:uid="{00000000-0005-0000-0000-000022030000}"/>
    <cellStyle name="40% - Cor4 66 2 2" xfId="9345" xr:uid="{00000000-0005-0000-0000-000022030000}"/>
    <cellStyle name="40% - Cor4 66 2 2 2" xfId="18167" xr:uid="{00000000-0005-0000-0000-000022030000}"/>
    <cellStyle name="40% - Cor4 66 2 2 3" xfId="27545" xr:uid="{462C3D25-37EB-4415-8128-8BEDC728BB16}"/>
    <cellStyle name="40% - Cor4 66 2 2 4" xfId="41501" xr:uid="{A101FCBB-478A-4C61-AA18-A91675BBF052}"/>
    <cellStyle name="40% - Cor4 66 2 3" xfId="13814" xr:uid="{00000000-0005-0000-0000-000022030000}"/>
    <cellStyle name="40% - Cor4 66 2 3 2" xfId="30627" xr:uid="{AC94282B-7695-40A3-945E-BB2A4B1B3C69}"/>
    <cellStyle name="40% - Cor4 66 2 3 3" xfId="44501" xr:uid="{D03B28F1-92C8-4B94-AA76-05D4971321F0}"/>
    <cellStyle name="40% - Cor4 66 2 4" xfId="33219" xr:uid="{7F12B75C-0B09-4150-AA46-B87A79494045}"/>
    <cellStyle name="40% - Cor4 66 2 4 2" xfId="47086" xr:uid="{CDDD0919-7DF5-411D-BFD0-19BE18564E78}"/>
    <cellStyle name="40% - Cor4 66 2 5" xfId="23287" xr:uid="{69017EA6-F1B6-4685-9D73-761B7275B1A3}"/>
    <cellStyle name="40% - Cor4 66 2 6" xfId="37258" xr:uid="{865F1C7C-B560-4B1B-95FC-D6C5E603161A}"/>
    <cellStyle name="40% - Cor4 66 3" xfId="7456" xr:uid="{00000000-0005-0000-0000-000022030000}"/>
    <cellStyle name="40% - Cor4 66 3 2" xfId="16282" xr:uid="{00000000-0005-0000-0000-000022030000}"/>
    <cellStyle name="40% - Cor4 66 3 3" xfId="25708" xr:uid="{EF629751-922E-4493-A5A9-79AA00199258}"/>
    <cellStyle name="40% - Cor4 66 3 4" xfId="39660" xr:uid="{5630EA1C-B574-4AA8-888D-0BDC1ECF6319}"/>
    <cellStyle name="40% - Cor4 66 4" xfId="11923" xr:uid="{00000000-0005-0000-0000-000022030000}"/>
    <cellStyle name="40% - Cor4 66 4 2" xfId="29439" xr:uid="{52B579C3-A82D-4A71-97BC-705C57FE7662}"/>
    <cellStyle name="40% - Cor4 66 4 3" xfId="43320" xr:uid="{8FD257F5-3FCA-4027-8054-285D1B0ACFF6}"/>
    <cellStyle name="40% - Cor4 66 5" xfId="32041" xr:uid="{E3CA9636-D868-4005-823F-1860AED3254F}"/>
    <cellStyle name="40% - Cor4 66 5 2" xfId="45908" xr:uid="{E4D5803A-5B55-4ACD-85EC-5EA38B177143}"/>
    <cellStyle name="40% - Cor4 66 6" xfId="21389" xr:uid="{D601BC7F-0B61-40B5-8094-E908FCD4163B}"/>
    <cellStyle name="40% - Cor4 66 7" xfId="35423" xr:uid="{4C4FF55B-43DB-4F47-8AA3-DE0FE6E4BDE1}"/>
    <cellStyle name="40% - Cor4 67" xfId="2897" xr:uid="{00000000-0005-0000-0000-000023030000}"/>
    <cellStyle name="40% - Cor4 67 2" xfId="4946" xr:uid="{00000000-0005-0000-0000-000023030000}"/>
    <cellStyle name="40% - Cor4 67 2 2" xfId="9346" xr:uid="{00000000-0005-0000-0000-000023030000}"/>
    <cellStyle name="40% - Cor4 67 2 2 2" xfId="18168" xr:uid="{00000000-0005-0000-0000-000023030000}"/>
    <cellStyle name="40% - Cor4 67 2 2 3" xfId="27546" xr:uid="{55C0B85C-79BA-4DEB-A001-914E700EC023}"/>
    <cellStyle name="40% - Cor4 67 2 2 4" xfId="41502" xr:uid="{B9FCB95D-E83B-4E5A-9723-74EE0C780796}"/>
    <cellStyle name="40% - Cor4 67 2 3" xfId="13815" xr:uid="{00000000-0005-0000-0000-000023030000}"/>
    <cellStyle name="40% - Cor4 67 2 3 2" xfId="30628" xr:uid="{84465056-7D5C-4B26-B2B6-20597C2B64EF}"/>
    <cellStyle name="40% - Cor4 67 2 3 3" xfId="44502" xr:uid="{4C57D3D0-7BED-4500-BE39-4715EF2B79A2}"/>
    <cellStyle name="40% - Cor4 67 2 4" xfId="33220" xr:uid="{C9E3D502-22F0-4AD3-9D90-43697A9B40D0}"/>
    <cellStyle name="40% - Cor4 67 2 4 2" xfId="47087" xr:uid="{BE59B881-EC48-4D38-A22C-FBFBFC28D38A}"/>
    <cellStyle name="40% - Cor4 67 2 5" xfId="23288" xr:uid="{CA085D99-1BC4-43A1-AD1E-841374EBEF3F}"/>
    <cellStyle name="40% - Cor4 67 2 6" xfId="37259" xr:uid="{2DF21AEA-991B-442B-B9D4-87100F47B241}"/>
    <cellStyle name="40% - Cor4 67 3" xfId="7457" xr:uid="{00000000-0005-0000-0000-000023030000}"/>
    <cellStyle name="40% - Cor4 67 3 2" xfId="16283" xr:uid="{00000000-0005-0000-0000-000023030000}"/>
    <cellStyle name="40% - Cor4 67 3 3" xfId="25709" xr:uid="{A3B6EB45-6029-4372-A9B5-6B4D784F9905}"/>
    <cellStyle name="40% - Cor4 67 3 4" xfId="39661" xr:uid="{DBD22795-B85E-42D7-AE7B-278939544EF1}"/>
    <cellStyle name="40% - Cor4 67 4" xfId="11924" xr:uid="{00000000-0005-0000-0000-000023030000}"/>
    <cellStyle name="40% - Cor4 67 4 2" xfId="29440" xr:uid="{95F4986F-C6CF-4C62-A604-8F61FE5E31F8}"/>
    <cellStyle name="40% - Cor4 67 4 3" xfId="43321" xr:uid="{EFB631E0-E494-400E-94C3-212D78E61DF5}"/>
    <cellStyle name="40% - Cor4 67 5" xfId="32042" xr:uid="{761FF192-851C-44CC-B33C-3894C525FE6D}"/>
    <cellStyle name="40% - Cor4 67 5 2" xfId="45909" xr:uid="{D0EA4C91-C6F4-49FC-ADD3-79CE24B2AA89}"/>
    <cellStyle name="40% - Cor4 67 6" xfId="21390" xr:uid="{CC77BFD2-7DFB-4687-80B8-353FA38D7C06}"/>
    <cellStyle name="40% - Cor4 67 7" xfId="35424" xr:uid="{2E2FC630-BE54-4E3B-A38B-46E54F73BD5F}"/>
    <cellStyle name="40% - Cor4 68" xfId="2898" xr:uid="{00000000-0005-0000-0000-000024030000}"/>
    <cellStyle name="40% - Cor4 68 2" xfId="4947" xr:uid="{00000000-0005-0000-0000-000024030000}"/>
    <cellStyle name="40% - Cor4 68 2 2" xfId="9347" xr:uid="{00000000-0005-0000-0000-000024030000}"/>
    <cellStyle name="40% - Cor4 68 2 2 2" xfId="18169" xr:uid="{00000000-0005-0000-0000-000024030000}"/>
    <cellStyle name="40% - Cor4 68 2 2 3" xfId="27547" xr:uid="{D9BEA483-51B3-4525-9947-B9A1068F484C}"/>
    <cellStyle name="40% - Cor4 68 2 2 4" xfId="41503" xr:uid="{60FE10F4-60ED-42D5-A968-E9FDE6D8F464}"/>
    <cellStyle name="40% - Cor4 68 2 3" xfId="13816" xr:uid="{00000000-0005-0000-0000-000024030000}"/>
    <cellStyle name="40% - Cor4 68 2 3 2" xfId="30629" xr:uid="{18576FCE-EE4D-442A-945A-BA2B6A2235EE}"/>
    <cellStyle name="40% - Cor4 68 2 3 3" xfId="44503" xr:uid="{8AEC6BDD-FFDE-4F74-81CD-8A0C0FE2C68F}"/>
    <cellStyle name="40% - Cor4 68 2 4" xfId="33221" xr:uid="{68931AC0-781B-409E-8E2A-356EFD275689}"/>
    <cellStyle name="40% - Cor4 68 2 4 2" xfId="47088" xr:uid="{7C92C602-D69E-4CD1-BCA6-61ECF78287C7}"/>
    <cellStyle name="40% - Cor4 68 2 5" xfId="23289" xr:uid="{184F19C9-BB46-451A-9CC2-C9A9C42FD7C9}"/>
    <cellStyle name="40% - Cor4 68 2 6" xfId="37260" xr:uid="{C43803EB-1A31-44A9-9DD3-E09B96652FD9}"/>
    <cellStyle name="40% - Cor4 68 3" xfId="7458" xr:uid="{00000000-0005-0000-0000-000024030000}"/>
    <cellStyle name="40% - Cor4 68 3 2" xfId="16284" xr:uid="{00000000-0005-0000-0000-000024030000}"/>
    <cellStyle name="40% - Cor4 68 3 3" xfId="25710" xr:uid="{A2EC46DD-130E-43AD-AABE-0F62EAFCD28A}"/>
    <cellStyle name="40% - Cor4 68 3 4" xfId="39662" xr:uid="{291C9BA0-81C7-44F1-AB6C-B9DB1841E3FE}"/>
    <cellStyle name="40% - Cor4 68 4" xfId="11925" xr:uid="{00000000-0005-0000-0000-000024030000}"/>
    <cellStyle name="40% - Cor4 68 4 2" xfId="29441" xr:uid="{8E510E4C-D31D-4C82-A0D6-B1FEF9E5898F}"/>
    <cellStyle name="40% - Cor4 68 4 3" xfId="43322" xr:uid="{239EB6AE-5CF3-48AA-B1B4-96672996369C}"/>
    <cellStyle name="40% - Cor4 68 5" xfId="32043" xr:uid="{7B4641F1-760B-4B7F-AB29-C1C55B33C2E5}"/>
    <cellStyle name="40% - Cor4 68 5 2" xfId="45910" xr:uid="{B55096E3-02B1-48D5-8C23-22F795AFE213}"/>
    <cellStyle name="40% - Cor4 68 6" xfId="21391" xr:uid="{C6519A6D-D297-4B27-BA69-61F0BD619DA4}"/>
    <cellStyle name="40% - Cor4 68 7" xfId="35425" xr:uid="{0592E628-CF1E-4AB9-9AE5-AAB445999A81}"/>
    <cellStyle name="40% - Cor4 69" xfId="2899" xr:uid="{00000000-0005-0000-0000-000025030000}"/>
    <cellStyle name="40% - Cor4 69 2" xfId="4948" xr:uid="{00000000-0005-0000-0000-000025030000}"/>
    <cellStyle name="40% - Cor4 69 2 2" xfId="9348" xr:uid="{00000000-0005-0000-0000-000025030000}"/>
    <cellStyle name="40% - Cor4 69 2 2 2" xfId="18170" xr:uid="{00000000-0005-0000-0000-000025030000}"/>
    <cellStyle name="40% - Cor4 69 2 2 3" xfId="27548" xr:uid="{5A904A90-E5DB-46F9-BA23-46448162132A}"/>
    <cellStyle name="40% - Cor4 69 2 2 4" xfId="41504" xr:uid="{96E4B5DA-E4AC-42C2-B726-78E3D642FB65}"/>
    <cellStyle name="40% - Cor4 69 2 3" xfId="13817" xr:uid="{00000000-0005-0000-0000-000025030000}"/>
    <cellStyle name="40% - Cor4 69 2 3 2" xfId="30630" xr:uid="{671592C7-1ED9-4971-937F-96392FAECAEF}"/>
    <cellStyle name="40% - Cor4 69 2 3 3" xfId="44504" xr:uid="{2B9C7440-1872-4BE1-8FD0-6CCF8BC8F6D7}"/>
    <cellStyle name="40% - Cor4 69 2 4" xfId="33222" xr:uid="{4B11EE38-1F50-4616-BE01-AF3ED6C4FE43}"/>
    <cellStyle name="40% - Cor4 69 2 4 2" xfId="47089" xr:uid="{29626626-EF81-4EC3-B63D-13D93D90A072}"/>
    <cellStyle name="40% - Cor4 69 2 5" xfId="23290" xr:uid="{6A2A55F8-0DB5-4AD0-8D32-BB83FDC3A8A3}"/>
    <cellStyle name="40% - Cor4 69 2 6" xfId="37261" xr:uid="{26FB79CC-7CD9-45BB-AB78-1C55C6CB9CEC}"/>
    <cellStyle name="40% - Cor4 69 3" xfId="7459" xr:uid="{00000000-0005-0000-0000-000025030000}"/>
    <cellStyle name="40% - Cor4 69 3 2" xfId="16285" xr:uid="{00000000-0005-0000-0000-000025030000}"/>
    <cellStyle name="40% - Cor4 69 3 3" xfId="25711" xr:uid="{4E16B971-923B-4D2F-90AD-3394AABF5AE8}"/>
    <cellStyle name="40% - Cor4 69 3 4" xfId="39663" xr:uid="{1D27597A-B8F7-4DAC-9E47-905C711AB22E}"/>
    <cellStyle name="40% - Cor4 69 4" xfId="11926" xr:uid="{00000000-0005-0000-0000-000025030000}"/>
    <cellStyle name="40% - Cor4 69 4 2" xfId="29442" xr:uid="{B3CBA394-F454-4576-8CDF-7E16AC49D937}"/>
    <cellStyle name="40% - Cor4 69 4 3" xfId="43323" xr:uid="{2D2B8CB0-4F04-480B-A2F4-60A62016F801}"/>
    <cellStyle name="40% - Cor4 69 5" xfId="32044" xr:uid="{63EDA7D7-8C72-4B88-B0CD-C3CCEDC5A53A}"/>
    <cellStyle name="40% - Cor4 69 5 2" xfId="45911" xr:uid="{2AB07BD4-11D1-4570-8A4A-A8C12CCC2A34}"/>
    <cellStyle name="40% - Cor4 69 6" xfId="21392" xr:uid="{642BF8F1-C88D-4AD8-950A-15137E36EF08}"/>
    <cellStyle name="40% - Cor4 69 7" xfId="35426" xr:uid="{7D7B550C-C0B1-417E-B327-E942B8204C9D}"/>
    <cellStyle name="40% - Cor4 7" xfId="2900" xr:uid="{00000000-0005-0000-0000-000026030000}"/>
    <cellStyle name="40% - Cor4 7 2" xfId="2901" xr:uid="{00000000-0005-0000-0000-000027030000}"/>
    <cellStyle name="40% - Cor4 7 2 2" xfId="4950" xr:uid="{00000000-0005-0000-0000-000027030000}"/>
    <cellStyle name="40% - Cor4 7 2 2 2" xfId="9350" xr:uid="{00000000-0005-0000-0000-000027030000}"/>
    <cellStyle name="40% - Cor4 7 2 2 2 2" xfId="18172" xr:uid="{00000000-0005-0000-0000-000027030000}"/>
    <cellStyle name="40% - Cor4 7 2 2 2 3" xfId="27550" xr:uid="{C7037DD8-63C7-46A1-B848-2355A2149653}"/>
    <cellStyle name="40% - Cor4 7 2 2 2 4" xfId="41506" xr:uid="{03766F7A-9EF2-4A8B-9169-4CECA612378B}"/>
    <cellStyle name="40% - Cor4 7 2 2 3" xfId="13819" xr:uid="{00000000-0005-0000-0000-000027030000}"/>
    <cellStyle name="40% - Cor4 7 2 2 3 2" xfId="30632" xr:uid="{EB7D9566-E383-4041-9A60-E2EDDB08A38C}"/>
    <cellStyle name="40% - Cor4 7 2 2 3 3" xfId="44506" xr:uid="{A4A89746-74FD-40A9-88A3-3BAF6D114312}"/>
    <cellStyle name="40% - Cor4 7 2 2 4" xfId="33224" xr:uid="{E7D7604C-54C5-4BDC-A366-660A669B1730}"/>
    <cellStyle name="40% - Cor4 7 2 2 4 2" xfId="47091" xr:uid="{46A35230-C822-4B64-B6CF-45CC3F5ED90A}"/>
    <cellStyle name="40% - Cor4 7 2 2 5" xfId="23292" xr:uid="{99FB340B-4513-49CD-A134-A1AB9AE11EBC}"/>
    <cellStyle name="40% - Cor4 7 2 2 6" xfId="37263" xr:uid="{30646467-5DFA-4E12-A2DC-0AD8D1A2FE96}"/>
    <cellStyle name="40% - Cor4 7 2 3" xfId="7461" xr:uid="{00000000-0005-0000-0000-000027030000}"/>
    <cellStyle name="40% - Cor4 7 2 3 2" xfId="16287" xr:uid="{00000000-0005-0000-0000-000027030000}"/>
    <cellStyle name="40% - Cor4 7 2 3 3" xfId="25713" xr:uid="{5C44FA97-B610-4B79-9203-93FD03274E75}"/>
    <cellStyle name="40% - Cor4 7 2 3 4" xfId="39665" xr:uid="{B8BEAFA5-C043-4E38-A335-5D3FDEDC592A}"/>
    <cellStyle name="40% - Cor4 7 2 4" xfId="11928" xr:uid="{00000000-0005-0000-0000-000027030000}"/>
    <cellStyle name="40% - Cor4 7 2 4 2" xfId="29444" xr:uid="{A39330D5-CAA0-42D4-B640-1D5DD7511649}"/>
    <cellStyle name="40% - Cor4 7 2 4 3" xfId="43325" xr:uid="{0CCBC056-554E-42D3-9AC3-DA15ECACA8D4}"/>
    <cellStyle name="40% - Cor4 7 2 5" xfId="32046" xr:uid="{208F9519-D3BF-429E-B5A9-B6CC88471D20}"/>
    <cellStyle name="40% - Cor4 7 2 5 2" xfId="45913" xr:uid="{3DB6AF37-C091-433E-B18D-3EF23A400019}"/>
    <cellStyle name="40% - Cor4 7 2 6" xfId="21394" xr:uid="{4EBF41BB-D878-44F0-AE2A-4E574867649C}"/>
    <cellStyle name="40% - Cor4 7 2 7" xfId="35428" xr:uid="{A71442D3-C80A-406D-B029-470CE5DFA962}"/>
    <cellStyle name="40% - Cor4 7 3" xfId="4949" xr:uid="{00000000-0005-0000-0000-000026030000}"/>
    <cellStyle name="40% - Cor4 7 3 2" xfId="9349" xr:uid="{00000000-0005-0000-0000-000026030000}"/>
    <cellStyle name="40% - Cor4 7 3 2 2" xfId="18171" xr:uid="{00000000-0005-0000-0000-000026030000}"/>
    <cellStyle name="40% - Cor4 7 3 2 3" xfId="27549" xr:uid="{F29CDB43-3F93-4737-A2B0-BF38D9BEB36A}"/>
    <cellStyle name="40% - Cor4 7 3 2 4" xfId="41505" xr:uid="{D0C45156-2699-4047-824B-9729EDBFC888}"/>
    <cellStyle name="40% - Cor4 7 3 3" xfId="13818" xr:uid="{00000000-0005-0000-0000-000026030000}"/>
    <cellStyle name="40% - Cor4 7 3 3 2" xfId="30631" xr:uid="{3740AD39-F3E0-4CD1-8372-DE5926DD1F31}"/>
    <cellStyle name="40% - Cor4 7 3 3 3" xfId="44505" xr:uid="{911FF2FC-E384-412F-9B1C-A676D9C0F0B9}"/>
    <cellStyle name="40% - Cor4 7 3 4" xfId="33223" xr:uid="{BD721043-651B-4491-A278-D8EA3146E83D}"/>
    <cellStyle name="40% - Cor4 7 3 4 2" xfId="47090" xr:uid="{10B1EA08-7B8C-4AA9-94E1-1F4B2FDB5C55}"/>
    <cellStyle name="40% - Cor4 7 3 5" xfId="23291" xr:uid="{9FEE51E2-E1C4-46E0-BB0E-0A30BA7708CE}"/>
    <cellStyle name="40% - Cor4 7 3 6" xfId="37262" xr:uid="{8703C48E-2648-47E7-A6B1-88C24C817786}"/>
    <cellStyle name="40% - Cor4 7 4" xfId="7460" xr:uid="{00000000-0005-0000-0000-000026030000}"/>
    <cellStyle name="40% - Cor4 7 4 2" xfId="16286" xr:uid="{00000000-0005-0000-0000-000026030000}"/>
    <cellStyle name="40% - Cor4 7 4 3" xfId="25712" xr:uid="{9E365BE5-896A-4FF5-8BB8-6E45ECF4ED6B}"/>
    <cellStyle name="40% - Cor4 7 4 4" xfId="39664" xr:uid="{26D4C802-0809-4171-AEC9-D8F87667A083}"/>
    <cellStyle name="40% - Cor4 7 5" xfId="11927" xr:uid="{00000000-0005-0000-0000-000026030000}"/>
    <cellStyle name="40% - Cor4 7 5 2" xfId="29443" xr:uid="{3CFADEF6-3F99-4C27-A937-B080D4F85963}"/>
    <cellStyle name="40% - Cor4 7 5 3" xfId="43324" xr:uid="{B918183E-3F7B-4965-BC3B-D46917CB2544}"/>
    <cellStyle name="40% - Cor4 7 6" xfId="32045" xr:uid="{5764757C-EB55-4AF1-9CCE-3F3FF24F5873}"/>
    <cellStyle name="40% - Cor4 7 6 2" xfId="45912" xr:uid="{184732B8-C878-4D31-A354-48942B1CBB59}"/>
    <cellStyle name="40% - Cor4 7 7" xfId="21393" xr:uid="{AA97949C-2E1B-4584-AA29-A92607BE14C3}"/>
    <cellStyle name="40% - Cor4 7 8" xfId="35427" xr:uid="{A9925316-80AC-4BC1-BDE9-794157A8973D}"/>
    <cellStyle name="40% - Cor4 70" xfId="2902" xr:uid="{00000000-0005-0000-0000-000028030000}"/>
    <cellStyle name="40% - Cor4 70 2" xfId="4951" xr:uid="{00000000-0005-0000-0000-000028030000}"/>
    <cellStyle name="40% - Cor4 70 2 2" xfId="9351" xr:uid="{00000000-0005-0000-0000-000028030000}"/>
    <cellStyle name="40% - Cor4 70 2 2 2" xfId="18173" xr:uid="{00000000-0005-0000-0000-000028030000}"/>
    <cellStyle name="40% - Cor4 70 2 2 3" xfId="27551" xr:uid="{A6337330-43C9-4CF2-89F1-F0F080F95F26}"/>
    <cellStyle name="40% - Cor4 70 2 2 4" xfId="41507" xr:uid="{6B5E4AA4-C69C-4128-AC7B-24F71AE50668}"/>
    <cellStyle name="40% - Cor4 70 2 3" xfId="13820" xr:uid="{00000000-0005-0000-0000-000028030000}"/>
    <cellStyle name="40% - Cor4 70 2 3 2" xfId="30633" xr:uid="{71CEF0F3-38A0-4104-92F2-5ABB5243B8FD}"/>
    <cellStyle name="40% - Cor4 70 2 3 3" xfId="44507" xr:uid="{584179EE-5E24-4482-9D92-4683E74C226B}"/>
    <cellStyle name="40% - Cor4 70 2 4" xfId="33225" xr:uid="{6BB9C254-D138-4BAD-BF4E-580F27BC25C1}"/>
    <cellStyle name="40% - Cor4 70 2 4 2" xfId="47092" xr:uid="{BDCA385A-136D-4502-862A-678A1BE64639}"/>
    <cellStyle name="40% - Cor4 70 2 5" xfId="23293" xr:uid="{BEE3F8B9-07EE-4061-A722-7E4965739FD4}"/>
    <cellStyle name="40% - Cor4 70 2 6" xfId="37264" xr:uid="{A7D4C575-14AF-41C1-B29C-A3BA90CBC3CA}"/>
    <cellStyle name="40% - Cor4 70 3" xfId="7462" xr:uid="{00000000-0005-0000-0000-000028030000}"/>
    <cellStyle name="40% - Cor4 70 3 2" xfId="16288" xr:uid="{00000000-0005-0000-0000-000028030000}"/>
    <cellStyle name="40% - Cor4 70 3 3" xfId="25714" xr:uid="{9BB35134-98CB-488D-983B-58FEDC8C5D58}"/>
    <cellStyle name="40% - Cor4 70 3 4" xfId="39666" xr:uid="{DC99A6CE-C7F4-4CBB-865D-879F83A809BE}"/>
    <cellStyle name="40% - Cor4 70 4" xfId="11929" xr:uid="{00000000-0005-0000-0000-000028030000}"/>
    <cellStyle name="40% - Cor4 70 4 2" xfId="29445" xr:uid="{DEF9C0D5-186D-4FD5-91D3-3F05F2F6D1C1}"/>
    <cellStyle name="40% - Cor4 70 4 3" xfId="43326" xr:uid="{3EC27046-DAA4-48D3-BF37-C189316EA391}"/>
    <cellStyle name="40% - Cor4 70 5" xfId="32047" xr:uid="{A2E72118-27F9-47D4-B380-399648B3AA53}"/>
    <cellStyle name="40% - Cor4 70 5 2" xfId="45914" xr:uid="{68E7B8B6-AAB9-4A19-B40B-6DCF808154FA}"/>
    <cellStyle name="40% - Cor4 70 6" xfId="21395" xr:uid="{4481A82C-BD3C-433B-9750-23C0BD9AB268}"/>
    <cellStyle name="40% - Cor4 70 7" xfId="35429" xr:uid="{FAC15EC6-50A1-43E1-A45D-AE504C2F5B3E}"/>
    <cellStyle name="40% - Cor4 71" xfId="2903" xr:uid="{00000000-0005-0000-0000-000029030000}"/>
    <cellStyle name="40% - Cor4 71 2" xfId="4952" xr:uid="{00000000-0005-0000-0000-000029030000}"/>
    <cellStyle name="40% - Cor4 71 2 2" xfId="9352" xr:uid="{00000000-0005-0000-0000-000029030000}"/>
    <cellStyle name="40% - Cor4 71 2 2 2" xfId="18174" xr:uid="{00000000-0005-0000-0000-000029030000}"/>
    <cellStyle name="40% - Cor4 71 2 2 3" xfId="27552" xr:uid="{97677F10-47EF-4AB6-93D8-BDB8A3464D87}"/>
    <cellStyle name="40% - Cor4 71 2 2 4" xfId="41508" xr:uid="{6B846B3E-3AB2-4973-AA84-C51979A4FD42}"/>
    <cellStyle name="40% - Cor4 71 2 3" xfId="13821" xr:uid="{00000000-0005-0000-0000-000029030000}"/>
    <cellStyle name="40% - Cor4 71 2 3 2" xfId="30634" xr:uid="{8FF4B175-8023-416E-BC76-808BCB8C9138}"/>
    <cellStyle name="40% - Cor4 71 2 3 3" xfId="44508" xr:uid="{3E950B55-BDD2-4897-A49C-D8EA4FFCABE6}"/>
    <cellStyle name="40% - Cor4 71 2 4" xfId="33226" xr:uid="{504688DA-B887-4FE4-8280-133EDB488A26}"/>
    <cellStyle name="40% - Cor4 71 2 4 2" xfId="47093" xr:uid="{1E0AC811-3F4F-4F85-908F-C307654A5279}"/>
    <cellStyle name="40% - Cor4 71 2 5" xfId="23294" xr:uid="{3F44D993-6642-4309-AA32-85605F9E3854}"/>
    <cellStyle name="40% - Cor4 71 2 6" xfId="37265" xr:uid="{96D7AE0E-65C5-48A2-998B-07B6B4998B6D}"/>
    <cellStyle name="40% - Cor4 71 3" xfId="7463" xr:uid="{00000000-0005-0000-0000-000029030000}"/>
    <cellStyle name="40% - Cor4 71 3 2" xfId="16289" xr:uid="{00000000-0005-0000-0000-000029030000}"/>
    <cellStyle name="40% - Cor4 71 3 3" xfId="25715" xr:uid="{195B6E1E-A9B1-4946-A4E3-128675C005DF}"/>
    <cellStyle name="40% - Cor4 71 3 4" xfId="39667" xr:uid="{B7927C19-C394-4DD5-868F-442EC7C851D0}"/>
    <cellStyle name="40% - Cor4 71 4" xfId="11930" xr:uid="{00000000-0005-0000-0000-000029030000}"/>
    <cellStyle name="40% - Cor4 71 4 2" xfId="29446" xr:uid="{FF285A00-2897-4F4E-BD76-36952B54C931}"/>
    <cellStyle name="40% - Cor4 71 4 3" xfId="43327" xr:uid="{96E476C7-8A17-4F8D-B272-C56340CAA56D}"/>
    <cellStyle name="40% - Cor4 71 5" xfId="32048" xr:uid="{5974F70A-DD03-4472-AAD5-1D5BDC15E0FE}"/>
    <cellStyle name="40% - Cor4 71 5 2" xfId="45915" xr:uid="{E8A6751C-316B-47D8-B948-F6387B0758B9}"/>
    <cellStyle name="40% - Cor4 71 6" xfId="21396" xr:uid="{D49E1AFC-CB21-4A76-A80E-5EBE75C85549}"/>
    <cellStyle name="40% - Cor4 71 7" xfId="35430" xr:uid="{1F6759DB-2C0C-4C16-9C50-68C6E3E58FE7}"/>
    <cellStyle name="40% - Cor4 72" xfId="2904" xr:uid="{00000000-0005-0000-0000-00002A030000}"/>
    <cellStyle name="40% - Cor4 72 2" xfId="4953" xr:uid="{00000000-0005-0000-0000-00002A030000}"/>
    <cellStyle name="40% - Cor4 72 2 2" xfId="9353" xr:uid="{00000000-0005-0000-0000-00002A030000}"/>
    <cellStyle name="40% - Cor4 72 2 2 2" xfId="18175" xr:uid="{00000000-0005-0000-0000-00002A030000}"/>
    <cellStyle name="40% - Cor4 72 2 2 3" xfId="27553" xr:uid="{60D10A14-4378-433E-BF3A-0926BD0F1A55}"/>
    <cellStyle name="40% - Cor4 72 2 2 4" xfId="41509" xr:uid="{6A1BE920-94E3-42B4-8021-92A7115FA789}"/>
    <cellStyle name="40% - Cor4 72 2 3" xfId="13822" xr:uid="{00000000-0005-0000-0000-00002A030000}"/>
    <cellStyle name="40% - Cor4 72 2 3 2" xfId="30635" xr:uid="{AD026CB8-2B46-46CC-A1DF-55A80F33712B}"/>
    <cellStyle name="40% - Cor4 72 2 3 3" xfId="44509" xr:uid="{3F389967-3674-41DC-A15B-5D2A5E76FF65}"/>
    <cellStyle name="40% - Cor4 72 2 4" xfId="33227" xr:uid="{1F8AE01B-E573-48D7-85BD-8F294C630224}"/>
    <cellStyle name="40% - Cor4 72 2 4 2" xfId="47094" xr:uid="{28889A5D-6FBF-4159-83C9-394EB618CA14}"/>
    <cellStyle name="40% - Cor4 72 2 5" xfId="23295" xr:uid="{50D9452F-D406-4AFE-BD29-5B5811BD15D9}"/>
    <cellStyle name="40% - Cor4 72 2 6" xfId="37266" xr:uid="{CCB496E2-0DBC-42A5-B910-7AED9265307E}"/>
    <cellStyle name="40% - Cor4 72 3" xfId="7464" xr:uid="{00000000-0005-0000-0000-00002A030000}"/>
    <cellStyle name="40% - Cor4 72 3 2" xfId="16290" xr:uid="{00000000-0005-0000-0000-00002A030000}"/>
    <cellStyle name="40% - Cor4 72 3 3" xfId="25716" xr:uid="{27264949-BA96-4796-93A8-F27D96ED7DF8}"/>
    <cellStyle name="40% - Cor4 72 3 4" xfId="39668" xr:uid="{C63D6A8C-8F12-4DB3-A7B5-51508476AFB7}"/>
    <cellStyle name="40% - Cor4 72 4" xfId="11931" xr:uid="{00000000-0005-0000-0000-00002A030000}"/>
    <cellStyle name="40% - Cor4 72 4 2" xfId="29447" xr:uid="{1A25EDC4-0D41-4958-8F9D-E731C48B1710}"/>
    <cellStyle name="40% - Cor4 72 4 3" xfId="43328" xr:uid="{8B443F4C-DB7A-454D-BB7E-9F6F96C1F81E}"/>
    <cellStyle name="40% - Cor4 72 5" xfId="32049" xr:uid="{7F578A08-091C-49D6-9F72-00906D66B190}"/>
    <cellStyle name="40% - Cor4 72 5 2" xfId="45916" xr:uid="{9AC81382-25CF-4251-AF5E-CED6D14A914C}"/>
    <cellStyle name="40% - Cor4 72 6" xfId="21397" xr:uid="{DA83D495-DCD4-4074-8A0B-3C254FC488ED}"/>
    <cellStyle name="40% - Cor4 72 7" xfId="35431" xr:uid="{551D5688-C155-4C8C-922B-472E963D6CB0}"/>
    <cellStyle name="40% - Cor4 73" xfId="2905" xr:uid="{00000000-0005-0000-0000-00002B030000}"/>
    <cellStyle name="40% - Cor4 73 2" xfId="4954" xr:uid="{00000000-0005-0000-0000-00002B030000}"/>
    <cellStyle name="40% - Cor4 73 2 2" xfId="9354" xr:uid="{00000000-0005-0000-0000-00002B030000}"/>
    <cellStyle name="40% - Cor4 73 2 2 2" xfId="18176" xr:uid="{00000000-0005-0000-0000-00002B030000}"/>
    <cellStyle name="40% - Cor4 73 2 2 3" xfId="27554" xr:uid="{C3AD702D-E01E-4E86-AE9D-0330040EA965}"/>
    <cellStyle name="40% - Cor4 73 2 2 4" xfId="41510" xr:uid="{523F5561-6ADE-458C-AB80-8EE82ACBCF12}"/>
    <cellStyle name="40% - Cor4 73 2 3" xfId="13823" xr:uid="{00000000-0005-0000-0000-00002B030000}"/>
    <cellStyle name="40% - Cor4 73 2 3 2" xfId="30636" xr:uid="{347FD9A4-E3F1-44E3-A407-CD3597E95F1E}"/>
    <cellStyle name="40% - Cor4 73 2 3 3" xfId="44510" xr:uid="{D383449E-BB6A-4396-97B5-6A411CDCAEED}"/>
    <cellStyle name="40% - Cor4 73 2 4" xfId="33228" xr:uid="{26161FDE-40D4-4DC9-AA0C-49D2AFD92BF9}"/>
    <cellStyle name="40% - Cor4 73 2 4 2" xfId="47095" xr:uid="{2D8F4EA8-83FE-4AD3-B3E6-FB93EF7B0294}"/>
    <cellStyle name="40% - Cor4 73 2 5" xfId="23296" xr:uid="{EBD18B54-EFBF-4228-B863-9931D50AB775}"/>
    <cellStyle name="40% - Cor4 73 2 6" xfId="37267" xr:uid="{4916B76D-5A29-417F-84DB-9DCBDB3B3115}"/>
    <cellStyle name="40% - Cor4 73 3" xfId="7465" xr:uid="{00000000-0005-0000-0000-00002B030000}"/>
    <cellStyle name="40% - Cor4 73 3 2" xfId="16291" xr:uid="{00000000-0005-0000-0000-00002B030000}"/>
    <cellStyle name="40% - Cor4 73 3 3" xfId="25717" xr:uid="{AA5DF418-C976-48BB-9A19-6A00C5517C28}"/>
    <cellStyle name="40% - Cor4 73 3 4" xfId="39669" xr:uid="{8F21CC36-6F43-4939-9F86-629EB9132241}"/>
    <cellStyle name="40% - Cor4 73 4" xfId="11932" xr:uid="{00000000-0005-0000-0000-00002B030000}"/>
    <cellStyle name="40% - Cor4 73 4 2" xfId="29448" xr:uid="{02FF191F-B748-4999-ADCC-7C8A65E1D2BA}"/>
    <cellStyle name="40% - Cor4 73 4 3" xfId="43329" xr:uid="{6EC459F9-2CEF-4161-839A-5A9A7FD00512}"/>
    <cellStyle name="40% - Cor4 73 5" xfId="32050" xr:uid="{8E5BAEFD-AECD-438D-98AC-5A14BF27889D}"/>
    <cellStyle name="40% - Cor4 73 5 2" xfId="45917" xr:uid="{D062E499-DCB8-46C0-A501-00014E436743}"/>
    <cellStyle name="40% - Cor4 73 6" xfId="21398" xr:uid="{4DDC6BA2-8799-4AEA-A841-D7CBC44621B1}"/>
    <cellStyle name="40% - Cor4 73 7" xfId="35432" xr:uid="{952752FF-D714-4CBC-930A-57E10C4AA620}"/>
    <cellStyle name="40% - Cor4 74" xfId="2082" xr:uid="{00000000-0005-0000-0000-000046050000}"/>
    <cellStyle name="40% - Cor4 74 2" xfId="4156" xr:uid="{00000000-0005-0000-0000-000046050000}"/>
    <cellStyle name="40% - Cor4 74 2 2" xfId="8556" xr:uid="{00000000-0005-0000-0000-000046050000}"/>
    <cellStyle name="40% - Cor4 74 2 2 2" xfId="17378" xr:uid="{00000000-0005-0000-0000-000046050000}"/>
    <cellStyle name="40% - Cor4 74 2 2 3" xfId="26756" xr:uid="{AF50BCF5-1C49-4714-991D-2BEA2FFBACBF}"/>
    <cellStyle name="40% - Cor4 74 2 2 4" xfId="40712" xr:uid="{DE27C445-F8F6-46CA-A290-CFCA81DCDDC3}"/>
    <cellStyle name="40% - Cor4 74 2 3" xfId="13025" xr:uid="{00000000-0005-0000-0000-000046050000}"/>
    <cellStyle name="40% - Cor4 74 2 4" xfId="22498" xr:uid="{1B734F2F-DE8C-4CF6-BBAB-627AA905D09B}"/>
    <cellStyle name="40% - Cor4 74 2 5" xfId="36469" xr:uid="{466A4B2C-4C17-4167-BE5F-AFE482C95D1F}"/>
    <cellStyle name="40% - Cor4 74 3" xfId="6672" xr:uid="{00000000-0005-0000-0000-000046050000}"/>
    <cellStyle name="40% - Cor4 74 3 2" xfId="15498" xr:uid="{00000000-0005-0000-0000-000046050000}"/>
    <cellStyle name="40% - Cor4 74 3 3" xfId="24924" xr:uid="{E771DA0E-2536-4FE5-A63B-1F71197A304E}"/>
    <cellStyle name="40% - Cor4 74 3 4" xfId="38876" xr:uid="{23C33ABA-DFE8-488A-BDB3-2C85AB1A6AB0}"/>
    <cellStyle name="40% - Cor4 74 4" xfId="11131" xr:uid="{00000000-0005-0000-0000-000046050000}"/>
    <cellStyle name="40% - Cor4 74 4 2" xfId="28656" xr:uid="{DF0A44A0-DBB5-43C4-AD11-C1B1FF96CEDE}"/>
    <cellStyle name="40% - Cor4 74 4 3" xfId="42537" xr:uid="{F706310B-45F5-4EBA-97B6-B51D43845B43}"/>
    <cellStyle name="40% - Cor4 74 5" xfId="31258" xr:uid="{1BCD2EEE-35B7-4E55-AABD-452B0532BF8B}"/>
    <cellStyle name="40% - Cor4 74 5 2" xfId="45125" xr:uid="{60D569BE-1E5B-4C7C-BC35-4978F15D2604}"/>
    <cellStyle name="40% - Cor4 74 6" xfId="20603" xr:uid="{DB698BD5-5EFC-486B-B67E-6C2EE1549742}"/>
    <cellStyle name="40% - Cor4 74 7" xfId="34639" xr:uid="{8B616C51-4768-4F63-80F3-76D0E7E73713}"/>
    <cellStyle name="40% - Cor4 75" xfId="4089" xr:uid="{00000000-0005-0000-0000-000079120000}"/>
    <cellStyle name="40% - Cor4 75 2" xfId="8489" xr:uid="{00000000-0005-0000-0000-000079120000}"/>
    <cellStyle name="40% - Cor4 75 2 2" xfId="17311" xr:uid="{00000000-0005-0000-0000-000079120000}"/>
    <cellStyle name="40% - Cor4 75 2 3" xfId="26691" xr:uid="{4C9EB5D5-8F1E-4E5B-8267-3C308E355FE8}"/>
    <cellStyle name="40% - Cor4 75 2 4" xfId="40646" xr:uid="{CEB6BB33-81FE-48D1-B8FE-37A92CA68A11}"/>
    <cellStyle name="40% - Cor4 75 3" xfId="12959" xr:uid="{00000000-0005-0000-0000-000079120000}"/>
    <cellStyle name="40% - Cor4 75 3 2" xfId="29811" xr:uid="{A5EC367B-C156-40D1-A465-FB5FE60288F2}"/>
    <cellStyle name="40% - Cor4 75 3 3" xfId="43692" xr:uid="{8F2EB87D-9F73-401A-8031-EBC52BE53EC4}"/>
    <cellStyle name="40% - Cor4 75 4" xfId="32411" xr:uid="{3A0F2B25-D6F9-4669-B5D1-1C77F8D028C4}"/>
    <cellStyle name="40% - Cor4 75 4 2" xfId="46278" xr:uid="{241745ED-AB21-4DC4-A754-6A8BC4115BA9}"/>
    <cellStyle name="40% - Cor4 75 5" xfId="22432" xr:uid="{61CA29DE-00AE-4164-AE0E-E9A2E3D9F150}"/>
    <cellStyle name="40% - Cor4 75 6" xfId="36404" xr:uid="{C1B76965-60ED-41AF-A92B-DAD4681BBD27}"/>
    <cellStyle name="40% - Cor4 76" xfId="5753" xr:uid="{00000000-0005-0000-0000-0000F61C0000}"/>
    <cellStyle name="40% - Cor4 76 2" xfId="14602" xr:uid="{00000000-0005-0000-0000-0000F61C0000}"/>
    <cellStyle name="40% - Cor4 76 2 2" xfId="29844" xr:uid="{D0E5101E-0960-4296-96EA-E59D217B6845}"/>
    <cellStyle name="40% - Cor4 76 2 3" xfId="43718" xr:uid="{15730B9A-EBE9-41A7-B064-3C3AD90D2B96}"/>
    <cellStyle name="40% - Cor4 76 3" xfId="32436" xr:uid="{8892615C-B8B5-4091-A186-C7199407764A}"/>
    <cellStyle name="40% - Cor4 76 3 2" xfId="46303" xr:uid="{EA697390-0792-4565-B18E-8B56354DE3B4}"/>
    <cellStyle name="40% - Cor4 76 4" xfId="24082" xr:uid="{E4826D4C-2AE5-48E3-855B-11D4D8BAF316}"/>
    <cellStyle name="40% - Cor4 76 5" xfId="38037" xr:uid="{6600DAD1-30F2-4506-9350-E0B695E7A74E}"/>
    <cellStyle name="40% - Cor4 77" xfId="10819" xr:uid="{00000000-0005-0000-0000-000075340000}"/>
    <cellStyle name="40% - Cor4 77 2" xfId="28551" xr:uid="{68A1D513-A320-49AE-8C15-4B5B99B8F31B}"/>
    <cellStyle name="40% - Cor4 77 3" xfId="42476" xr:uid="{89C898FA-C5F1-447B-8C50-AB07126724C4}"/>
    <cellStyle name="40% - Cor4 78" xfId="33608" xr:uid="{25CB27F8-A998-4616-A250-998C7BE33BD0}"/>
    <cellStyle name="40% - Cor4 78 2" xfId="47473" xr:uid="{2AF79A4A-6CF6-4504-9CE8-632F82D345B0}"/>
    <cellStyle name="40% - Cor4 79" xfId="34372" xr:uid="{845DDA82-E830-4870-B88A-77218BB7E64F}"/>
    <cellStyle name="40% - Cor4 8" xfId="2906" xr:uid="{00000000-0005-0000-0000-00002C030000}"/>
    <cellStyle name="40% - Cor4 8 2" xfId="2907" xr:uid="{00000000-0005-0000-0000-00002D030000}"/>
    <cellStyle name="40% - Cor4 8 2 2" xfId="4956" xr:uid="{00000000-0005-0000-0000-00002D030000}"/>
    <cellStyle name="40% - Cor4 8 2 2 2" xfId="9356" xr:uid="{00000000-0005-0000-0000-00002D030000}"/>
    <cellStyle name="40% - Cor4 8 2 2 2 2" xfId="18178" xr:uid="{00000000-0005-0000-0000-00002D030000}"/>
    <cellStyle name="40% - Cor4 8 2 2 2 3" xfId="27556" xr:uid="{D121632F-A946-414E-A3CF-B51450F68FB8}"/>
    <cellStyle name="40% - Cor4 8 2 2 2 4" xfId="41512" xr:uid="{84D1C1A0-190D-4F49-9037-2DE68BC9D8EF}"/>
    <cellStyle name="40% - Cor4 8 2 2 3" xfId="13825" xr:uid="{00000000-0005-0000-0000-00002D030000}"/>
    <cellStyle name="40% - Cor4 8 2 2 3 2" xfId="30638" xr:uid="{1D234806-C0CD-43C0-9B55-7CAFEF4ED67F}"/>
    <cellStyle name="40% - Cor4 8 2 2 3 3" xfId="44512" xr:uid="{CBCA0931-6C75-4AE3-BFDB-8978DBAB5C9D}"/>
    <cellStyle name="40% - Cor4 8 2 2 4" xfId="33230" xr:uid="{A150C6E1-01C8-4641-B23B-830EB53FEBA4}"/>
    <cellStyle name="40% - Cor4 8 2 2 4 2" xfId="47097" xr:uid="{70A31C50-C407-458F-8B26-4BE16CEB1021}"/>
    <cellStyle name="40% - Cor4 8 2 2 5" xfId="23298" xr:uid="{71622C75-3BD3-4B84-89F3-385F84BD011F}"/>
    <cellStyle name="40% - Cor4 8 2 2 6" xfId="37269" xr:uid="{5F430D6C-753F-4E9D-93FB-E01F19258987}"/>
    <cellStyle name="40% - Cor4 8 2 3" xfId="7467" xr:uid="{00000000-0005-0000-0000-00002D030000}"/>
    <cellStyle name="40% - Cor4 8 2 3 2" xfId="16293" xr:uid="{00000000-0005-0000-0000-00002D030000}"/>
    <cellStyle name="40% - Cor4 8 2 3 3" xfId="25719" xr:uid="{C2C4A70F-6E23-4D44-99F5-0BB28F3BE533}"/>
    <cellStyle name="40% - Cor4 8 2 3 4" xfId="39671" xr:uid="{903FF83B-16D3-4F57-BC18-BE8818966BE7}"/>
    <cellStyle name="40% - Cor4 8 2 4" xfId="11934" xr:uid="{00000000-0005-0000-0000-00002D030000}"/>
    <cellStyle name="40% - Cor4 8 2 4 2" xfId="29450" xr:uid="{9CB4E139-6D2F-42FF-B226-90018593A4D6}"/>
    <cellStyle name="40% - Cor4 8 2 4 3" xfId="43331" xr:uid="{F60C699A-E3D5-4222-BED1-7813954DB7A9}"/>
    <cellStyle name="40% - Cor4 8 2 5" xfId="32052" xr:uid="{A187DB0A-3F70-46CF-92DE-38A1E99C7A13}"/>
    <cellStyle name="40% - Cor4 8 2 5 2" xfId="45919" xr:uid="{7CEA08EC-5B8B-435D-821D-987FA1111C78}"/>
    <cellStyle name="40% - Cor4 8 2 6" xfId="21400" xr:uid="{386368ED-21D4-436D-B38F-35BF78CEF676}"/>
    <cellStyle name="40% - Cor4 8 2 7" xfId="35434" xr:uid="{9D5221DC-863D-488D-8EA4-DA32D3CF01B6}"/>
    <cellStyle name="40% - Cor4 8 3" xfId="4955" xr:uid="{00000000-0005-0000-0000-00002C030000}"/>
    <cellStyle name="40% - Cor4 8 3 2" xfId="9355" xr:uid="{00000000-0005-0000-0000-00002C030000}"/>
    <cellStyle name="40% - Cor4 8 3 2 2" xfId="18177" xr:uid="{00000000-0005-0000-0000-00002C030000}"/>
    <cellStyle name="40% - Cor4 8 3 2 3" xfId="27555" xr:uid="{C1A8BAD7-3FE4-450C-BAB5-60B5FC595BED}"/>
    <cellStyle name="40% - Cor4 8 3 2 4" xfId="41511" xr:uid="{58B70198-C473-44F9-A3D4-76523CB7D58F}"/>
    <cellStyle name="40% - Cor4 8 3 3" xfId="13824" xr:uid="{00000000-0005-0000-0000-00002C030000}"/>
    <cellStyle name="40% - Cor4 8 3 3 2" xfId="30637" xr:uid="{57327BEB-0A2C-4603-B35F-7713FE453B33}"/>
    <cellStyle name="40% - Cor4 8 3 3 3" xfId="44511" xr:uid="{466AC3B4-C02D-44A8-AEB2-2AC6E7ECAB45}"/>
    <cellStyle name="40% - Cor4 8 3 4" xfId="33229" xr:uid="{222F153C-B552-470E-BE30-E01B07A28DC5}"/>
    <cellStyle name="40% - Cor4 8 3 4 2" xfId="47096" xr:uid="{70B6B032-84ED-4045-8886-99E5AE7402E2}"/>
    <cellStyle name="40% - Cor4 8 3 5" xfId="23297" xr:uid="{E589E470-3443-43CC-AA50-072C16857D83}"/>
    <cellStyle name="40% - Cor4 8 3 6" xfId="37268" xr:uid="{0E288945-668A-441F-8F7F-82D42463DA72}"/>
    <cellStyle name="40% - Cor4 8 4" xfId="7466" xr:uid="{00000000-0005-0000-0000-00002C030000}"/>
    <cellStyle name="40% - Cor4 8 4 2" xfId="16292" xr:uid="{00000000-0005-0000-0000-00002C030000}"/>
    <cellStyle name="40% - Cor4 8 4 3" xfId="25718" xr:uid="{A87F93A0-D405-4624-87A0-64EF31886837}"/>
    <cellStyle name="40% - Cor4 8 4 4" xfId="39670" xr:uid="{4C8075C7-A5F9-48D8-B2B6-71B3E197C33C}"/>
    <cellStyle name="40% - Cor4 8 5" xfId="11933" xr:uid="{00000000-0005-0000-0000-00002C030000}"/>
    <cellStyle name="40% - Cor4 8 5 2" xfId="29449" xr:uid="{DA2DA965-5F96-4701-99D2-1DD9138E4C57}"/>
    <cellStyle name="40% - Cor4 8 5 3" xfId="43330" xr:uid="{A7ED0359-2CF0-4444-A521-007FBCF12A15}"/>
    <cellStyle name="40% - Cor4 8 6" xfId="32051" xr:uid="{5B9B6C5A-E27F-4A22-9D63-A68A2810C445}"/>
    <cellStyle name="40% - Cor4 8 6 2" xfId="45918" xr:uid="{E56DDFD8-89EC-43A8-9A77-9F59B3CC2151}"/>
    <cellStyle name="40% - Cor4 8 7" xfId="21399" xr:uid="{99908A4E-7671-4DFC-B6CD-3643E7168F94}"/>
    <cellStyle name="40% - Cor4 8 8" xfId="35433" xr:uid="{F4F4B116-58AD-43AF-8124-C72FCD5971FB}"/>
    <cellStyle name="40% - Cor4 9" xfId="2908" xr:uid="{00000000-0005-0000-0000-00002E030000}"/>
    <cellStyle name="40% - Cor4 9 2" xfId="2909" xr:uid="{00000000-0005-0000-0000-00002F030000}"/>
    <cellStyle name="40% - Cor4 9 2 2" xfId="4958" xr:uid="{00000000-0005-0000-0000-00002F030000}"/>
    <cellStyle name="40% - Cor4 9 2 2 2" xfId="9358" xr:uid="{00000000-0005-0000-0000-00002F030000}"/>
    <cellStyle name="40% - Cor4 9 2 2 2 2" xfId="18180" xr:uid="{00000000-0005-0000-0000-00002F030000}"/>
    <cellStyle name="40% - Cor4 9 2 2 2 3" xfId="27558" xr:uid="{4E26ADC8-F85A-45D5-BBFD-335755396BDB}"/>
    <cellStyle name="40% - Cor4 9 2 2 2 4" xfId="41514" xr:uid="{338DEC08-DC5D-4113-B8B9-39AA68729922}"/>
    <cellStyle name="40% - Cor4 9 2 2 3" xfId="13827" xr:uid="{00000000-0005-0000-0000-00002F030000}"/>
    <cellStyle name="40% - Cor4 9 2 2 3 2" xfId="30640" xr:uid="{7041D0DC-B8C1-4C7C-BF1E-D3AA41471F07}"/>
    <cellStyle name="40% - Cor4 9 2 2 3 3" xfId="44514" xr:uid="{D4B8EEB3-BAF2-4664-A50A-D69728FCF9DA}"/>
    <cellStyle name="40% - Cor4 9 2 2 4" xfId="33232" xr:uid="{52EB75E7-6DB5-4B69-AD7C-9D09A1DCD765}"/>
    <cellStyle name="40% - Cor4 9 2 2 4 2" xfId="47099" xr:uid="{51CB295C-A88D-452B-8B04-F725723BAC87}"/>
    <cellStyle name="40% - Cor4 9 2 2 5" xfId="23300" xr:uid="{990A29BF-CB59-4BC6-AEBF-251D11275C44}"/>
    <cellStyle name="40% - Cor4 9 2 2 6" xfId="37271" xr:uid="{0F44E63F-A870-4D26-A8AC-07961365BFF4}"/>
    <cellStyle name="40% - Cor4 9 2 3" xfId="7469" xr:uid="{00000000-0005-0000-0000-00002F030000}"/>
    <cellStyle name="40% - Cor4 9 2 3 2" xfId="16295" xr:uid="{00000000-0005-0000-0000-00002F030000}"/>
    <cellStyle name="40% - Cor4 9 2 3 3" xfId="25721" xr:uid="{604E842A-EEC7-4FBC-8F71-DA3B9F07EE9F}"/>
    <cellStyle name="40% - Cor4 9 2 3 4" xfId="39673" xr:uid="{D7891E76-3765-4FB5-BC6A-C31B96869C85}"/>
    <cellStyle name="40% - Cor4 9 2 4" xfId="11936" xr:uid="{00000000-0005-0000-0000-00002F030000}"/>
    <cellStyle name="40% - Cor4 9 2 4 2" xfId="29452" xr:uid="{B5B15A63-9AED-4FF3-BEDB-B33C096863AA}"/>
    <cellStyle name="40% - Cor4 9 2 4 3" xfId="43333" xr:uid="{1DA31785-54FB-4B89-A9F9-23D7A55B6F98}"/>
    <cellStyle name="40% - Cor4 9 2 5" xfId="32054" xr:uid="{6EB0CAE3-19AE-4803-93F5-E21CA0CA62CD}"/>
    <cellStyle name="40% - Cor4 9 2 5 2" xfId="45921" xr:uid="{F3CA0CEA-44C5-48A5-8298-32FE2A8A2F9D}"/>
    <cellStyle name="40% - Cor4 9 2 6" xfId="21402" xr:uid="{FE23EE8E-B623-4981-97C5-07BEEE556370}"/>
    <cellStyle name="40% - Cor4 9 2 7" xfId="35436" xr:uid="{1EE1E182-4140-4BEF-8D7A-170B73C4BAEE}"/>
    <cellStyle name="40% - Cor4 9 3" xfId="4957" xr:uid="{00000000-0005-0000-0000-00002E030000}"/>
    <cellStyle name="40% - Cor4 9 3 2" xfId="9357" xr:uid="{00000000-0005-0000-0000-00002E030000}"/>
    <cellStyle name="40% - Cor4 9 3 2 2" xfId="18179" xr:uid="{00000000-0005-0000-0000-00002E030000}"/>
    <cellStyle name="40% - Cor4 9 3 2 3" xfId="27557" xr:uid="{62C1380B-609D-407D-B6F2-52046444749B}"/>
    <cellStyle name="40% - Cor4 9 3 2 4" xfId="41513" xr:uid="{AEC5C1FC-98F6-4416-B9D4-1B766914D9B9}"/>
    <cellStyle name="40% - Cor4 9 3 3" xfId="13826" xr:uid="{00000000-0005-0000-0000-00002E030000}"/>
    <cellStyle name="40% - Cor4 9 3 3 2" xfId="30639" xr:uid="{B8F80AF2-CD02-4352-ACF1-70968728DF94}"/>
    <cellStyle name="40% - Cor4 9 3 3 3" xfId="44513" xr:uid="{44223C01-91A5-4498-8126-9A3BCBD7DD00}"/>
    <cellStyle name="40% - Cor4 9 3 4" xfId="33231" xr:uid="{7CA3A63B-572E-489B-899B-8D93EFE754B4}"/>
    <cellStyle name="40% - Cor4 9 3 4 2" xfId="47098" xr:uid="{6F4C42F0-047D-47B5-9393-5E5BF426CD77}"/>
    <cellStyle name="40% - Cor4 9 3 5" xfId="23299" xr:uid="{AFCE8564-3D66-44C1-AA83-308A3CF6B883}"/>
    <cellStyle name="40% - Cor4 9 3 6" xfId="37270" xr:uid="{4E359EEB-BE3A-47E6-A7EB-CB59A3DABDEF}"/>
    <cellStyle name="40% - Cor4 9 4" xfId="7468" xr:uid="{00000000-0005-0000-0000-00002E030000}"/>
    <cellStyle name="40% - Cor4 9 4 2" xfId="16294" xr:uid="{00000000-0005-0000-0000-00002E030000}"/>
    <cellStyle name="40% - Cor4 9 4 3" xfId="25720" xr:uid="{01C3B53C-8D16-4EFC-8C7D-F81E267643AB}"/>
    <cellStyle name="40% - Cor4 9 4 4" xfId="39672" xr:uid="{21CE913B-72C7-40DE-97D9-69D6DC72E9A7}"/>
    <cellStyle name="40% - Cor4 9 5" xfId="11935" xr:uid="{00000000-0005-0000-0000-00002E030000}"/>
    <cellStyle name="40% - Cor4 9 5 2" xfId="29451" xr:uid="{6209B1CA-AE10-4263-9C88-4B4399CD4E69}"/>
    <cellStyle name="40% - Cor4 9 5 3" xfId="43332" xr:uid="{B40CAA67-B482-4AC3-B864-597CD3B14F61}"/>
    <cellStyle name="40% - Cor4 9 6" xfId="32053" xr:uid="{5BD7C0B1-B3C6-4B09-92DD-8E2F29AA1994}"/>
    <cellStyle name="40% - Cor4 9 6 2" xfId="45920" xr:uid="{C62C9842-1593-466F-910F-0B5903DDC75C}"/>
    <cellStyle name="40% - Cor4 9 7" xfId="21401" xr:uid="{FD2CCE79-F0F5-4D86-A971-3760122843DF}"/>
    <cellStyle name="40% - Cor4 9 8" xfId="35435" xr:uid="{F7C95AB0-0EB9-41D7-96A6-F52A590FA27E}"/>
    <cellStyle name="40% - Cor5" xfId="19611" builtinId="47" customBuiltin="1"/>
    <cellStyle name="40% - Cor5 10" xfId="2910" xr:uid="{00000000-0005-0000-0000-000031030000}"/>
    <cellStyle name="40% - Cor5 10 2" xfId="4959" xr:uid="{00000000-0005-0000-0000-000031030000}"/>
    <cellStyle name="40% - Cor5 10 2 2" xfId="9359" xr:uid="{00000000-0005-0000-0000-000031030000}"/>
    <cellStyle name="40% - Cor5 10 2 2 2" xfId="18181" xr:uid="{00000000-0005-0000-0000-000031030000}"/>
    <cellStyle name="40% - Cor5 10 2 2 3" xfId="27559" xr:uid="{5CE9E44D-F38E-4FA5-8694-3BB422EB19CC}"/>
    <cellStyle name="40% - Cor5 10 2 2 4" xfId="41515" xr:uid="{9C1D0805-6862-424D-A073-31DF591F7800}"/>
    <cellStyle name="40% - Cor5 10 2 3" xfId="13828" xr:uid="{00000000-0005-0000-0000-000031030000}"/>
    <cellStyle name="40% - Cor5 10 2 3 2" xfId="30641" xr:uid="{EBBCD3CA-4F03-4412-92F5-420004550AA4}"/>
    <cellStyle name="40% - Cor5 10 2 3 3" xfId="44515" xr:uid="{169BAB61-FAA0-4CAC-9C8E-EB5F421420E9}"/>
    <cellStyle name="40% - Cor5 10 2 4" xfId="33233" xr:uid="{4DC7DA10-E707-4394-AF49-7FC9324A0C66}"/>
    <cellStyle name="40% - Cor5 10 2 4 2" xfId="47100" xr:uid="{716F8F6E-E7B7-4ABE-8AD5-5F9AAEFAFE22}"/>
    <cellStyle name="40% - Cor5 10 2 5" xfId="23301" xr:uid="{8DB4F470-8AB8-44CE-811F-29F8C470D058}"/>
    <cellStyle name="40% - Cor5 10 2 6" xfId="37272" xr:uid="{B5AB0579-2690-484F-BD49-2065B8C45D16}"/>
    <cellStyle name="40% - Cor5 10 3" xfId="7470" xr:uid="{00000000-0005-0000-0000-000031030000}"/>
    <cellStyle name="40% - Cor5 10 3 2" xfId="16296" xr:uid="{00000000-0005-0000-0000-000031030000}"/>
    <cellStyle name="40% - Cor5 10 3 3" xfId="25722" xr:uid="{8D953A80-C320-4541-9E00-8FFBAF838F11}"/>
    <cellStyle name="40% - Cor5 10 3 4" xfId="39674" xr:uid="{27C211A8-D6EA-44BD-81D4-A2C1FB3DB5A6}"/>
    <cellStyle name="40% - Cor5 10 4" xfId="11937" xr:uid="{00000000-0005-0000-0000-000031030000}"/>
    <cellStyle name="40% - Cor5 10 4 2" xfId="29453" xr:uid="{F78678B2-93D4-4CD6-8525-6CA8EF1F5235}"/>
    <cellStyle name="40% - Cor5 10 4 3" xfId="43334" xr:uid="{16E51B52-A73D-4598-B9C1-703BC3A6B765}"/>
    <cellStyle name="40% - Cor5 10 5" xfId="32055" xr:uid="{A0907F9F-7ADE-4584-9140-E6F4D5468D34}"/>
    <cellStyle name="40% - Cor5 10 5 2" xfId="45922" xr:uid="{451A73C8-F170-42E7-ABD4-D64A4F47DFD5}"/>
    <cellStyle name="40% - Cor5 10 6" xfId="21403" xr:uid="{97D0F857-5240-4B21-9621-A396290EBFDE}"/>
    <cellStyle name="40% - Cor5 10 7" xfId="35437" xr:uid="{DD50C2E7-A365-4649-A920-BD73B1BAECFC}"/>
    <cellStyle name="40% - Cor5 11" xfId="2911" xr:uid="{00000000-0005-0000-0000-000032030000}"/>
    <cellStyle name="40% - Cor5 11 2" xfId="4960" xr:uid="{00000000-0005-0000-0000-000032030000}"/>
    <cellStyle name="40% - Cor5 11 2 2" xfId="9360" xr:uid="{00000000-0005-0000-0000-000032030000}"/>
    <cellStyle name="40% - Cor5 11 2 2 2" xfId="18182" xr:uid="{00000000-0005-0000-0000-000032030000}"/>
    <cellStyle name="40% - Cor5 11 2 2 3" xfId="27560" xr:uid="{89B7D7EB-B411-4308-914C-5B71BB78FA49}"/>
    <cellStyle name="40% - Cor5 11 2 2 4" xfId="41516" xr:uid="{16438E11-848D-480D-A32B-45AE5320D2FD}"/>
    <cellStyle name="40% - Cor5 11 2 3" xfId="13829" xr:uid="{00000000-0005-0000-0000-000032030000}"/>
    <cellStyle name="40% - Cor5 11 2 3 2" xfId="30642" xr:uid="{97C5F1AE-DF84-47E1-B753-7CDBB5DD6FA3}"/>
    <cellStyle name="40% - Cor5 11 2 3 3" xfId="44516" xr:uid="{2C71098F-39BA-46C7-BA0D-BE17F0A4EACD}"/>
    <cellStyle name="40% - Cor5 11 2 4" xfId="33234" xr:uid="{2A55C591-AD3B-4431-9AD1-2CC38C6FB90E}"/>
    <cellStyle name="40% - Cor5 11 2 4 2" xfId="47101" xr:uid="{F98E2F97-53CA-4168-BDEB-4568156AACC8}"/>
    <cellStyle name="40% - Cor5 11 2 5" xfId="23302" xr:uid="{DB325D11-7600-4A10-A97A-8EC343436851}"/>
    <cellStyle name="40% - Cor5 11 2 6" xfId="37273" xr:uid="{C0DF3064-3F73-41E7-8F12-4B59783146F7}"/>
    <cellStyle name="40% - Cor5 11 3" xfId="7471" xr:uid="{00000000-0005-0000-0000-000032030000}"/>
    <cellStyle name="40% - Cor5 11 3 2" xfId="16297" xr:uid="{00000000-0005-0000-0000-000032030000}"/>
    <cellStyle name="40% - Cor5 11 3 3" xfId="25723" xr:uid="{794881E9-7A6A-438E-AF7B-55F1FBC7D7D5}"/>
    <cellStyle name="40% - Cor5 11 3 4" xfId="39675" xr:uid="{F3D36B38-864C-4940-BE1E-4BA05D92F65F}"/>
    <cellStyle name="40% - Cor5 11 4" xfId="11938" xr:uid="{00000000-0005-0000-0000-000032030000}"/>
    <cellStyle name="40% - Cor5 11 4 2" xfId="29454" xr:uid="{00D611AC-CC61-4F14-8B17-B52EEB9F7846}"/>
    <cellStyle name="40% - Cor5 11 4 3" xfId="43335" xr:uid="{97FDECBC-EABB-4148-84B1-0E80C0FFE795}"/>
    <cellStyle name="40% - Cor5 11 5" xfId="32056" xr:uid="{09C22897-D0B4-4688-BD4F-928B3716511C}"/>
    <cellStyle name="40% - Cor5 11 5 2" xfId="45923" xr:uid="{733D3805-EE83-4385-8DBF-1CD622D5EF31}"/>
    <cellStyle name="40% - Cor5 11 6" xfId="21404" xr:uid="{EE237DDC-F10B-41CF-ABC6-6C3337D38A30}"/>
    <cellStyle name="40% - Cor5 11 7" xfId="35438" xr:uid="{2EBE6748-985D-47BE-9D56-E9561776EBCF}"/>
    <cellStyle name="40% - Cor5 12" xfId="2912" xr:uid="{00000000-0005-0000-0000-000033030000}"/>
    <cellStyle name="40% - Cor5 12 2" xfId="4961" xr:uid="{00000000-0005-0000-0000-000033030000}"/>
    <cellStyle name="40% - Cor5 12 2 2" xfId="9361" xr:uid="{00000000-0005-0000-0000-000033030000}"/>
    <cellStyle name="40% - Cor5 12 2 2 2" xfId="18183" xr:uid="{00000000-0005-0000-0000-000033030000}"/>
    <cellStyle name="40% - Cor5 12 2 2 3" xfId="27561" xr:uid="{8727103B-3A88-40F8-942C-11D2D0712CE7}"/>
    <cellStyle name="40% - Cor5 12 2 2 4" xfId="41517" xr:uid="{B8F62F01-6374-465C-8901-F4540AE9F736}"/>
    <cellStyle name="40% - Cor5 12 2 3" xfId="13830" xr:uid="{00000000-0005-0000-0000-000033030000}"/>
    <cellStyle name="40% - Cor5 12 2 3 2" xfId="30643" xr:uid="{5EA0FA64-E1A8-4AAE-93E9-F6D5379F5065}"/>
    <cellStyle name="40% - Cor5 12 2 3 3" xfId="44517" xr:uid="{8CB8F774-61E7-4716-B242-ADF3572A4AA2}"/>
    <cellStyle name="40% - Cor5 12 2 4" xfId="33235" xr:uid="{2DF183C9-22AD-46FC-8DA7-9BE41F3387E5}"/>
    <cellStyle name="40% - Cor5 12 2 4 2" xfId="47102" xr:uid="{1ACF8055-85B9-4CE9-B2FE-F6F9C69C420F}"/>
    <cellStyle name="40% - Cor5 12 2 5" xfId="23303" xr:uid="{8EE1A4A9-8E1B-4E0A-9BBE-7BAD1F54CBC6}"/>
    <cellStyle name="40% - Cor5 12 2 6" xfId="37274" xr:uid="{47568201-DDD4-414E-8BA2-49238B4EF8F0}"/>
    <cellStyle name="40% - Cor5 12 3" xfId="7472" xr:uid="{00000000-0005-0000-0000-000033030000}"/>
    <cellStyle name="40% - Cor5 12 3 2" xfId="16298" xr:uid="{00000000-0005-0000-0000-000033030000}"/>
    <cellStyle name="40% - Cor5 12 3 3" xfId="25724" xr:uid="{5A42C32B-EDAD-4B44-90C2-EAF6EBB0F0AF}"/>
    <cellStyle name="40% - Cor5 12 3 4" xfId="39676" xr:uid="{64EC8CC3-7F07-4F81-898A-B3BCE9387A37}"/>
    <cellStyle name="40% - Cor5 12 4" xfId="11939" xr:uid="{00000000-0005-0000-0000-000033030000}"/>
    <cellStyle name="40% - Cor5 12 4 2" xfId="29455" xr:uid="{6B334470-62D1-4BD8-B42A-1B501AD14ECE}"/>
    <cellStyle name="40% - Cor5 12 4 3" xfId="43336" xr:uid="{3EC375AB-F6C4-4C8B-824F-3CDAC65DFFCB}"/>
    <cellStyle name="40% - Cor5 12 5" xfId="32057" xr:uid="{21E8E35C-B996-4571-A9C8-66B01D190C68}"/>
    <cellStyle name="40% - Cor5 12 5 2" xfId="45924" xr:uid="{A110FB25-0BE5-419B-A97B-D4FD89049A29}"/>
    <cellStyle name="40% - Cor5 12 6" xfId="21405" xr:uid="{A934304D-8123-4DAA-978C-B5291217C7F7}"/>
    <cellStyle name="40% - Cor5 12 7" xfId="35439" xr:uid="{FC7406F8-872B-4552-986E-744CF0A75BE1}"/>
    <cellStyle name="40% - Cor5 13" xfId="2913" xr:uid="{00000000-0005-0000-0000-000034030000}"/>
    <cellStyle name="40% - Cor5 13 2" xfId="4962" xr:uid="{00000000-0005-0000-0000-000034030000}"/>
    <cellStyle name="40% - Cor5 13 2 2" xfId="9362" xr:uid="{00000000-0005-0000-0000-000034030000}"/>
    <cellStyle name="40% - Cor5 13 2 2 2" xfId="18184" xr:uid="{00000000-0005-0000-0000-000034030000}"/>
    <cellStyle name="40% - Cor5 13 2 2 3" xfId="27562" xr:uid="{18B10A1B-24C9-42CF-86B7-25131B0C178C}"/>
    <cellStyle name="40% - Cor5 13 2 2 4" xfId="41518" xr:uid="{07D4278D-D996-4DD8-8F65-353DE37722C5}"/>
    <cellStyle name="40% - Cor5 13 2 3" xfId="13831" xr:uid="{00000000-0005-0000-0000-000034030000}"/>
    <cellStyle name="40% - Cor5 13 2 3 2" xfId="30644" xr:uid="{A5BF0DC0-0B52-4FCF-B22D-FAB4D119AADB}"/>
    <cellStyle name="40% - Cor5 13 2 3 3" xfId="44518" xr:uid="{DDE1C4FB-B01C-414E-B6C9-3C963C7C6778}"/>
    <cellStyle name="40% - Cor5 13 2 4" xfId="33236" xr:uid="{D3213708-A340-4F16-BF6C-E2E57A033133}"/>
    <cellStyle name="40% - Cor5 13 2 4 2" xfId="47103" xr:uid="{1BD7FA31-6C6A-435A-8307-4BD1087B5F29}"/>
    <cellStyle name="40% - Cor5 13 2 5" xfId="23304" xr:uid="{99C69980-B924-4484-9EC5-61F370AFBC5B}"/>
    <cellStyle name="40% - Cor5 13 2 6" xfId="37275" xr:uid="{8615E3EA-25C2-4B67-8474-857788F6A2BB}"/>
    <cellStyle name="40% - Cor5 13 3" xfId="7473" xr:uid="{00000000-0005-0000-0000-000034030000}"/>
    <cellStyle name="40% - Cor5 13 3 2" xfId="16299" xr:uid="{00000000-0005-0000-0000-000034030000}"/>
    <cellStyle name="40% - Cor5 13 3 3" xfId="25725" xr:uid="{6784F6E4-D205-4D48-82DF-B7D5DFA5D904}"/>
    <cellStyle name="40% - Cor5 13 3 4" xfId="39677" xr:uid="{59C15BD4-6998-42B2-9484-A70E185328E3}"/>
    <cellStyle name="40% - Cor5 13 4" xfId="11940" xr:uid="{00000000-0005-0000-0000-000034030000}"/>
    <cellStyle name="40% - Cor5 13 4 2" xfId="29456" xr:uid="{DF2D9F09-45FE-4EFD-BFED-D42EC5C15604}"/>
    <cellStyle name="40% - Cor5 13 4 3" xfId="43337" xr:uid="{5D2F399F-74D6-4F41-B624-53F10680D60F}"/>
    <cellStyle name="40% - Cor5 13 5" xfId="32058" xr:uid="{FE8ED136-8478-4382-A1C1-769CBB8B0011}"/>
    <cellStyle name="40% - Cor5 13 5 2" xfId="45925" xr:uid="{2E2B8F05-3D44-4DE3-B36E-6E18E05A2912}"/>
    <cellStyle name="40% - Cor5 13 6" xfId="21406" xr:uid="{F72AF4A5-984D-4781-A81A-C2BAAA67BCF4}"/>
    <cellStyle name="40% - Cor5 13 7" xfId="35440" xr:uid="{0E87BA09-E1D9-423B-A217-D71AFB669B5D}"/>
    <cellStyle name="40% - Cor5 14" xfId="2914" xr:uid="{00000000-0005-0000-0000-000035030000}"/>
    <cellStyle name="40% - Cor5 14 2" xfId="4963" xr:uid="{00000000-0005-0000-0000-000035030000}"/>
    <cellStyle name="40% - Cor5 14 2 2" xfId="9363" xr:uid="{00000000-0005-0000-0000-000035030000}"/>
    <cellStyle name="40% - Cor5 14 2 2 2" xfId="18185" xr:uid="{00000000-0005-0000-0000-000035030000}"/>
    <cellStyle name="40% - Cor5 14 2 2 3" xfId="27563" xr:uid="{760890B7-98F1-43C5-AD59-7502C5CE2D2D}"/>
    <cellStyle name="40% - Cor5 14 2 2 4" xfId="41519" xr:uid="{21EE613A-D23C-4E80-B76C-24FF67C5529A}"/>
    <cellStyle name="40% - Cor5 14 2 3" xfId="13832" xr:uid="{00000000-0005-0000-0000-000035030000}"/>
    <cellStyle name="40% - Cor5 14 2 3 2" xfId="30645" xr:uid="{F19BCC35-49FD-4ACF-B14B-D093BBBF12D5}"/>
    <cellStyle name="40% - Cor5 14 2 3 3" xfId="44519" xr:uid="{D079677A-8420-42A4-A124-7754F068DC3B}"/>
    <cellStyle name="40% - Cor5 14 2 4" xfId="33237" xr:uid="{7EED8DB9-C3D2-41A8-8187-2046DC08BD86}"/>
    <cellStyle name="40% - Cor5 14 2 4 2" xfId="47104" xr:uid="{DD65FA5B-BF3B-420C-8847-213EF3B1DAC7}"/>
    <cellStyle name="40% - Cor5 14 2 5" xfId="23305" xr:uid="{9F51E481-4D19-41D1-8BFD-9A6B08E9EF17}"/>
    <cellStyle name="40% - Cor5 14 2 6" xfId="37276" xr:uid="{50313A3E-2F72-4A6D-A335-D0005BD515E1}"/>
    <cellStyle name="40% - Cor5 14 3" xfId="7474" xr:uid="{00000000-0005-0000-0000-000035030000}"/>
    <cellStyle name="40% - Cor5 14 3 2" xfId="16300" xr:uid="{00000000-0005-0000-0000-000035030000}"/>
    <cellStyle name="40% - Cor5 14 3 3" xfId="25726" xr:uid="{E819073E-BF36-4CD0-8B57-C566669A1FCF}"/>
    <cellStyle name="40% - Cor5 14 3 4" xfId="39678" xr:uid="{243769B8-D46A-43F5-979C-2AD94B97B21C}"/>
    <cellStyle name="40% - Cor5 14 4" xfId="11941" xr:uid="{00000000-0005-0000-0000-000035030000}"/>
    <cellStyle name="40% - Cor5 14 4 2" xfId="29457" xr:uid="{DFF35F0F-CEE6-413E-A703-E51EBCD93B20}"/>
    <cellStyle name="40% - Cor5 14 4 3" xfId="43338" xr:uid="{00627115-414A-438F-ACA5-B8B9666F44C5}"/>
    <cellStyle name="40% - Cor5 14 5" xfId="32059" xr:uid="{5F648CE6-BE36-45E6-ABEB-D240926A314C}"/>
    <cellStyle name="40% - Cor5 14 5 2" xfId="45926" xr:uid="{02AE20F0-2527-47B3-8130-8B0CA4D7ABCF}"/>
    <cellStyle name="40% - Cor5 14 6" xfId="21407" xr:uid="{BA54ED41-E4A1-4F6B-8398-CF7249485D4D}"/>
    <cellStyle name="40% - Cor5 14 7" xfId="35441" xr:uid="{FBE7869C-9C26-4F57-A8EA-E3AD9798F148}"/>
    <cellStyle name="40% - Cor5 15" xfId="2915" xr:uid="{00000000-0005-0000-0000-000036030000}"/>
    <cellStyle name="40% - Cor5 15 2" xfId="4964" xr:uid="{00000000-0005-0000-0000-000036030000}"/>
    <cellStyle name="40% - Cor5 15 2 2" xfId="9364" xr:uid="{00000000-0005-0000-0000-000036030000}"/>
    <cellStyle name="40% - Cor5 15 2 2 2" xfId="18186" xr:uid="{00000000-0005-0000-0000-000036030000}"/>
    <cellStyle name="40% - Cor5 15 2 2 3" xfId="27564" xr:uid="{2BB19143-CCE6-43E1-96C9-7E6B937C9231}"/>
    <cellStyle name="40% - Cor5 15 2 2 4" xfId="41520" xr:uid="{1817A51E-D6A1-418A-93B1-5269A3D561A3}"/>
    <cellStyle name="40% - Cor5 15 2 3" xfId="13833" xr:uid="{00000000-0005-0000-0000-000036030000}"/>
    <cellStyle name="40% - Cor5 15 2 3 2" xfId="30646" xr:uid="{186CF62C-2D45-490A-B6C2-C9AFC5D7EDCD}"/>
    <cellStyle name="40% - Cor5 15 2 3 3" xfId="44520" xr:uid="{2BC79056-68DF-4F5F-B69F-B2E33F3BFD53}"/>
    <cellStyle name="40% - Cor5 15 2 4" xfId="33238" xr:uid="{8F33B2EC-0BC7-41CF-ACE7-F62518DEE7E3}"/>
    <cellStyle name="40% - Cor5 15 2 4 2" xfId="47105" xr:uid="{F2610ED4-04F9-4D17-A63F-415728935521}"/>
    <cellStyle name="40% - Cor5 15 2 5" xfId="23306" xr:uid="{1B2F2E0B-2A0F-40F2-8B5C-DE46CC6AA5B8}"/>
    <cellStyle name="40% - Cor5 15 2 6" xfId="37277" xr:uid="{BC189DCA-F0A9-4C7C-A690-FAD6A36ACD79}"/>
    <cellStyle name="40% - Cor5 15 3" xfId="7475" xr:uid="{00000000-0005-0000-0000-000036030000}"/>
    <cellStyle name="40% - Cor5 15 3 2" xfId="16301" xr:uid="{00000000-0005-0000-0000-000036030000}"/>
    <cellStyle name="40% - Cor5 15 3 3" xfId="25727" xr:uid="{119A13DC-57B9-42E0-ABA6-3ABE8727EE6D}"/>
    <cellStyle name="40% - Cor5 15 3 4" xfId="39679" xr:uid="{C8AB53DF-9505-4BD1-84F3-808E0107409F}"/>
    <cellStyle name="40% - Cor5 15 4" xfId="11942" xr:uid="{00000000-0005-0000-0000-000036030000}"/>
    <cellStyle name="40% - Cor5 15 4 2" xfId="29458" xr:uid="{5589F8FF-4179-4938-AB5D-847A79DB9EDB}"/>
    <cellStyle name="40% - Cor5 15 4 3" xfId="43339" xr:uid="{12431A1C-8959-432D-BA64-13A58207D224}"/>
    <cellStyle name="40% - Cor5 15 5" xfId="32060" xr:uid="{D56D963A-ABC9-4836-9BBF-98E7334E76F4}"/>
    <cellStyle name="40% - Cor5 15 5 2" xfId="45927" xr:uid="{1C310E68-A667-4317-95B0-14ECDB15CA82}"/>
    <cellStyle name="40% - Cor5 15 6" xfId="21408" xr:uid="{10797A94-8316-4F30-A9BD-4F7556B7E353}"/>
    <cellStyle name="40% - Cor5 15 7" xfId="35442" xr:uid="{D011CAC1-7905-427E-86D4-40CE57A7B27B}"/>
    <cellStyle name="40% - Cor5 16" xfId="2916" xr:uid="{00000000-0005-0000-0000-000037030000}"/>
    <cellStyle name="40% - Cor5 16 2" xfId="4965" xr:uid="{00000000-0005-0000-0000-000037030000}"/>
    <cellStyle name="40% - Cor5 16 2 2" xfId="9365" xr:uid="{00000000-0005-0000-0000-000037030000}"/>
    <cellStyle name="40% - Cor5 16 2 2 2" xfId="18187" xr:uid="{00000000-0005-0000-0000-000037030000}"/>
    <cellStyle name="40% - Cor5 16 2 2 3" xfId="27565" xr:uid="{40A2505E-FC81-4413-8519-2956D1E2F110}"/>
    <cellStyle name="40% - Cor5 16 2 2 4" xfId="41521" xr:uid="{D45FB40B-3679-4C72-8249-D4744CDA4D30}"/>
    <cellStyle name="40% - Cor5 16 2 3" xfId="13834" xr:uid="{00000000-0005-0000-0000-000037030000}"/>
    <cellStyle name="40% - Cor5 16 2 3 2" xfId="30647" xr:uid="{C25980B1-EADA-41CE-9DCC-BCF515C15B96}"/>
    <cellStyle name="40% - Cor5 16 2 3 3" xfId="44521" xr:uid="{87DDE5CA-7A83-4DC8-A22D-94B7E7DF0A11}"/>
    <cellStyle name="40% - Cor5 16 2 4" xfId="33239" xr:uid="{F8B29B9B-C6AB-49A5-9678-B1AC67B31226}"/>
    <cellStyle name="40% - Cor5 16 2 4 2" xfId="47106" xr:uid="{577DE544-B93F-4526-B4E8-BEE2440D4088}"/>
    <cellStyle name="40% - Cor5 16 2 5" xfId="23307" xr:uid="{97619B19-7BBC-450C-BDCE-49524593980D}"/>
    <cellStyle name="40% - Cor5 16 2 6" xfId="37278" xr:uid="{573AF031-150D-4CF7-A55C-ECCCB8F93AFF}"/>
    <cellStyle name="40% - Cor5 16 3" xfId="7476" xr:uid="{00000000-0005-0000-0000-000037030000}"/>
    <cellStyle name="40% - Cor5 16 3 2" xfId="16302" xr:uid="{00000000-0005-0000-0000-000037030000}"/>
    <cellStyle name="40% - Cor5 16 3 3" xfId="25728" xr:uid="{2D28516A-2041-4F03-831A-D6D7AA0BCA2D}"/>
    <cellStyle name="40% - Cor5 16 3 4" xfId="39680" xr:uid="{E261AC6E-31AC-4EF4-8280-0C617E1C22CF}"/>
    <cellStyle name="40% - Cor5 16 4" xfId="11943" xr:uid="{00000000-0005-0000-0000-000037030000}"/>
    <cellStyle name="40% - Cor5 16 4 2" xfId="29459" xr:uid="{33AE7273-2ED9-4183-B1C4-F12778C7A68C}"/>
    <cellStyle name="40% - Cor5 16 4 3" xfId="43340" xr:uid="{8D56FE5F-F32F-4538-B8BD-BF4E0378E213}"/>
    <cellStyle name="40% - Cor5 16 5" xfId="32061" xr:uid="{3195516D-4D7D-4091-8C70-3D8FFC1210FB}"/>
    <cellStyle name="40% - Cor5 16 5 2" xfId="45928" xr:uid="{779E2584-8614-4E2A-A621-20EB720198B5}"/>
    <cellStyle name="40% - Cor5 16 6" xfId="21409" xr:uid="{66FCA72D-0BAA-456E-B8BE-74BA55E573EB}"/>
    <cellStyle name="40% - Cor5 16 7" xfId="35443" xr:uid="{C0D4AE60-BF49-42FD-8664-9EFD3A300D50}"/>
    <cellStyle name="40% - Cor5 17" xfId="2917" xr:uid="{00000000-0005-0000-0000-000038030000}"/>
    <cellStyle name="40% - Cor5 17 2" xfId="4966" xr:uid="{00000000-0005-0000-0000-000038030000}"/>
    <cellStyle name="40% - Cor5 17 2 2" xfId="9366" xr:uid="{00000000-0005-0000-0000-000038030000}"/>
    <cellStyle name="40% - Cor5 17 2 2 2" xfId="18188" xr:uid="{00000000-0005-0000-0000-000038030000}"/>
    <cellStyle name="40% - Cor5 17 2 2 3" xfId="27566" xr:uid="{C81E5CD3-3EB5-4A4D-B206-D888097F4D9C}"/>
    <cellStyle name="40% - Cor5 17 2 2 4" xfId="41522" xr:uid="{67E656D4-0242-4AB0-AEB7-483642A46A99}"/>
    <cellStyle name="40% - Cor5 17 2 3" xfId="13835" xr:uid="{00000000-0005-0000-0000-000038030000}"/>
    <cellStyle name="40% - Cor5 17 2 3 2" xfId="30648" xr:uid="{506813A4-B5BA-4603-9E29-FB8F2486C991}"/>
    <cellStyle name="40% - Cor5 17 2 3 3" xfId="44522" xr:uid="{CB6CFC64-3157-42C8-9226-E3A041CC3F7D}"/>
    <cellStyle name="40% - Cor5 17 2 4" xfId="33240" xr:uid="{E2AC6E0C-EFBF-4921-BA39-59981956AE6A}"/>
    <cellStyle name="40% - Cor5 17 2 4 2" xfId="47107" xr:uid="{09755360-8398-4410-BBB0-EC28D66CD645}"/>
    <cellStyle name="40% - Cor5 17 2 5" xfId="23308" xr:uid="{45C1FB5E-7F59-4E70-97C5-6846CF370F0B}"/>
    <cellStyle name="40% - Cor5 17 2 6" xfId="37279" xr:uid="{7314E387-79EA-45C3-85B7-B4B5073BABB6}"/>
    <cellStyle name="40% - Cor5 17 3" xfId="7477" xr:uid="{00000000-0005-0000-0000-000038030000}"/>
    <cellStyle name="40% - Cor5 17 3 2" xfId="16303" xr:uid="{00000000-0005-0000-0000-000038030000}"/>
    <cellStyle name="40% - Cor5 17 3 3" xfId="25729" xr:uid="{10116632-FA33-4FF2-8338-2BFFA34D5CAF}"/>
    <cellStyle name="40% - Cor5 17 3 4" xfId="39681" xr:uid="{A73F4EF9-E163-4136-BDF0-F319BC6F9453}"/>
    <cellStyle name="40% - Cor5 17 4" xfId="11944" xr:uid="{00000000-0005-0000-0000-000038030000}"/>
    <cellStyle name="40% - Cor5 17 4 2" xfId="29460" xr:uid="{A941E601-5B05-49E7-8704-4831114650BF}"/>
    <cellStyle name="40% - Cor5 17 4 3" xfId="43341" xr:uid="{5179A938-86D5-4963-8EE3-D526BF457539}"/>
    <cellStyle name="40% - Cor5 17 5" xfId="32062" xr:uid="{0586CE0E-67D1-4CDA-934B-5CE3135E4F0D}"/>
    <cellStyle name="40% - Cor5 17 5 2" xfId="45929" xr:uid="{A5B12EE3-DFD8-4FB1-A78C-4427A8971232}"/>
    <cellStyle name="40% - Cor5 17 6" xfId="21410" xr:uid="{019C812B-6B97-46FF-940F-BBE4072A6600}"/>
    <cellStyle name="40% - Cor5 17 7" xfId="35444" xr:uid="{C921A05C-78E5-4AFB-BFF1-A45CE7417640}"/>
    <cellStyle name="40% - Cor5 18" xfId="2918" xr:uid="{00000000-0005-0000-0000-000039030000}"/>
    <cellStyle name="40% - Cor5 18 2" xfId="4967" xr:uid="{00000000-0005-0000-0000-000039030000}"/>
    <cellStyle name="40% - Cor5 18 2 2" xfId="9367" xr:uid="{00000000-0005-0000-0000-000039030000}"/>
    <cellStyle name="40% - Cor5 18 2 2 2" xfId="18189" xr:uid="{00000000-0005-0000-0000-000039030000}"/>
    <cellStyle name="40% - Cor5 18 2 2 3" xfId="27567" xr:uid="{BDD4848F-20A1-442C-8BF4-42615F192D21}"/>
    <cellStyle name="40% - Cor5 18 2 2 4" xfId="41523" xr:uid="{95F54D88-1DB3-4FE1-90AA-DBC13F98AE8A}"/>
    <cellStyle name="40% - Cor5 18 2 3" xfId="13836" xr:uid="{00000000-0005-0000-0000-000039030000}"/>
    <cellStyle name="40% - Cor5 18 2 3 2" xfId="30649" xr:uid="{3314B5B5-602F-419B-854B-8D86D6EA3B32}"/>
    <cellStyle name="40% - Cor5 18 2 3 3" xfId="44523" xr:uid="{3C5C3430-6DFC-46B0-9333-BDC03C74E845}"/>
    <cellStyle name="40% - Cor5 18 2 4" xfId="33241" xr:uid="{8278E849-4FC6-40DF-8F1E-A4BC70F9E250}"/>
    <cellStyle name="40% - Cor5 18 2 4 2" xfId="47108" xr:uid="{6123DB13-9DD0-4836-888C-45F2F812C59C}"/>
    <cellStyle name="40% - Cor5 18 2 5" xfId="23309" xr:uid="{12E34852-0563-4B97-962B-0210A85F88B0}"/>
    <cellStyle name="40% - Cor5 18 2 6" xfId="37280" xr:uid="{D5D0E5B6-709F-42D8-9E64-325E66792A8B}"/>
    <cellStyle name="40% - Cor5 18 3" xfId="7478" xr:uid="{00000000-0005-0000-0000-000039030000}"/>
    <cellStyle name="40% - Cor5 18 3 2" xfId="16304" xr:uid="{00000000-0005-0000-0000-000039030000}"/>
    <cellStyle name="40% - Cor5 18 3 3" xfId="25730" xr:uid="{57558E84-A0AF-4085-A259-CE121E0C8BD1}"/>
    <cellStyle name="40% - Cor5 18 3 4" xfId="39682" xr:uid="{1D70FA89-D587-40EB-8B4C-0840D355A06B}"/>
    <cellStyle name="40% - Cor5 18 4" xfId="11945" xr:uid="{00000000-0005-0000-0000-000039030000}"/>
    <cellStyle name="40% - Cor5 18 4 2" xfId="29461" xr:uid="{1D6E5503-3BD2-42B4-B0C3-2AB4DA968191}"/>
    <cellStyle name="40% - Cor5 18 4 3" xfId="43342" xr:uid="{484CFDCE-F523-425E-8160-F5FE2C233315}"/>
    <cellStyle name="40% - Cor5 18 5" xfId="32063" xr:uid="{B20FCF6B-6425-4507-B0BA-0E2CC1F05A99}"/>
    <cellStyle name="40% - Cor5 18 5 2" xfId="45930" xr:uid="{A77C5731-F38A-4D5E-AB51-3D0A8C477280}"/>
    <cellStyle name="40% - Cor5 18 6" xfId="21411" xr:uid="{922B585B-9214-4229-92C1-4F541DD8D592}"/>
    <cellStyle name="40% - Cor5 18 7" xfId="35445" xr:uid="{FD54E0F6-EEBB-44E0-8584-B53F27F2F6A3}"/>
    <cellStyle name="40% - Cor5 19" xfId="2919" xr:uid="{00000000-0005-0000-0000-00003A030000}"/>
    <cellStyle name="40% - Cor5 2" xfId="139" xr:uid="{00000000-0005-0000-0000-000069000000}"/>
    <cellStyle name="40% - Cor5 2 10" xfId="33857" xr:uid="{42444C23-7B25-4F5D-946F-9B5CCB83E486}"/>
    <cellStyle name="40% - Cor5 2 2" xfId="153" xr:uid="{00000000-0005-0000-0000-00006A000000}"/>
    <cellStyle name="40% - Cor5 2 2 2" xfId="2921" xr:uid="{00000000-0005-0000-0000-00003C030000}"/>
    <cellStyle name="40% - Cor5 2 2 2 2" xfId="4969" xr:uid="{00000000-0005-0000-0000-00003C030000}"/>
    <cellStyle name="40% - Cor5 2 2 2 2 2" xfId="9369" xr:uid="{00000000-0005-0000-0000-00003C030000}"/>
    <cellStyle name="40% - Cor5 2 2 2 2 2 2" xfId="18191" xr:uid="{00000000-0005-0000-0000-00003C030000}"/>
    <cellStyle name="40% - Cor5 2 2 2 2 2 3" xfId="27569" xr:uid="{46F9D185-7819-4D27-B5C0-BA2217DD7147}"/>
    <cellStyle name="40% - Cor5 2 2 2 2 2 4" xfId="41525" xr:uid="{23DCE6E5-7ED1-4EF6-BA04-F99EC84968D7}"/>
    <cellStyle name="40% - Cor5 2 2 2 2 3" xfId="13838" xr:uid="{00000000-0005-0000-0000-00003C030000}"/>
    <cellStyle name="40% - Cor5 2 2 2 2 4" xfId="23311" xr:uid="{6E6A8BB3-5785-40AD-B24A-3B03F57EC532}"/>
    <cellStyle name="40% - Cor5 2 2 2 2 5" xfId="37282" xr:uid="{AB788E23-54B5-4EEE-B95E-1E2E90F35D9A}"/>
    <cellStyle name="40% - Cor5 2 2 2 3" xfId="7480" xr:uid="{00000000-0005-0000-0000-00003C030000}"/>
    <cellStyle name="40% - Cor5 2 2 2 3 2" xfId="16306" xr:uid="{00000000-0005-0000-0000-00003C030000}"/>
    <cellStyle name="40% - Cor5 2 2 2 3 3" xfId="25732" xr:uid="{8695BF5B-1B2C-453D-BFEF-C558721E314C}"/>
    <cellStyle name="40% - Cor5 2 2 2 3 4" xfId="39684" xr:uid="{91715041-3D36-4504-8C23-4C36C97338DC}"/>
    <cellStyle name="40% - Cor5 2 2 2 4" xfId="11947" xr:uid="{00000000-0005-0000-0000-00003C030000}"/>
    <cellStyle name="40% - Cor5 2 2 2 4 2" xfId="29463" xr:uid="{7D868FEF-FCE8-4523-BFAE-BE6DF8B9352A}"/>
    <cellStyle name="40% - Cor5 2 2 2 4 3" xfId="43344" xr:uid="{9992D1D5-3CE8-42A4-A51E-3AE0F8AEF492}"/>
    <cellStyle name="40% - Cor5 2 2 2 5" xfId="32065" xr:uid="{ED2693BF-1588-42C0-B492-B85B489AA124}"/>
    <cellStyle name="40% - Cor5 2 2 2 5 2" xfId="45932" xr:uid="{B15B02CA-12A2-491F-ADCA-0007403538DD}"/>
    <cellStyle name="40% - Cor5 2 2 2 6" xfId="21413" xr:uid="{C39F0288-5830-456E-AF44-1EB48129925C}"/>
    <cellStyle name="40% - Cor5 2 2 2 7" xfId="35447" xr:uid="{3F56E14B-CCBF-4482-818F-6A3AC33E3978}"/>
    <cellStyle name="40% - Cor5 2 2 3" xfId="1734" xr:uid="{00000000-0005-0000-0000-000042000000}"/>
    <cellStyle name="40% - Cor5 2 2 3 2" xfId="6536" xr:uid="{00000000-0005-0000-0000-000042000000}"/>
    <cellStyle name="40% - Cor5 2 2 3 2 2" xfId="15367" xr:uid="{00000000-0005-0000-0000-000042000000}"/>
    <cellStyle name="40% - Cor5 2 2 3 2 3" xfId="24802" xr:uid="{B0631D56-5141-4133-BF37-772440A711D0}"/>
    <cellStyle name="40% - Cor5 2 2 3 2 4" xfId="38756" xr:uid="{80C6CE39-A333-4E78-9C63-99843AE13D28}"/>
    <cellStyle name="40% - Cor5 2 2 3 3" xfId="10981" xr:uid="{00000000-0005-0000-0000-000042000000}"/>
    <cellStyle name="40% - Cor5 2 2 3 3 2" xfId="30651" xr:uid="{6A448676-BA03-4F81-98DA-D51218A52127}"/>
    <cellStyle name="40% - Cor5 2 2 3 3 3" xfId="44525" xr:uid="{A5604F09-6128-474D-B597-A374BEC7EBD6}"/>
    <cellStyle name="40% - Cor5 2 2 3 4" xfId="33243" xr:uid="{CBFD264C-81D5-4298-9BF7-72FE3FE46E18}"/>
    <cellStyle name="40% - Cor5 2 2 3 4 2" xfId="47110" xr:uid="{BC42EE4B-2C7B-44BD-9CF1-6825C59AFF56}"/>
    <cellStyle name="40% - Cor5 2 2 3 5" xfId="20391" xr:uid="{9135AE90-DCBC-4084-A9C1-029F5F6C8275}"/>
    <cellStyle name="40% - Cor5 2 2 3 6" xfId="34520" xr:uid="{206CD333-DC66-4650-B094-DF4A439CCE48}"/>
    <cellStyle name="40% - Cor5 2 2 4" xfId="4020" xr:uid="{00000000-0005-0000-0000-000042000000}"/>
    <cellStyle name="40% - Cor5 2 2 4 2" xfId="8424" xr:uid="{00000000-0005-0000-0000-000042000000}"/>
    <cellStyle name="40% - Cor5 2 2 4 2 2" xfId="17246" xr:uid="{00000000-0005-0000-0000-000042000000}"/>
    <cellStyle name="40% - Cor5 2 2 4 2 3" xfId="26627" xr:uid="{26838DE4-7546-48F8-AB8A-D3F10FC3BB0B}"/>
    <cellStyle name="40% - Cor5 2 2 4 2 4" xfId="40581" xr:uid="{CE953539-B83E-48C5-B261-2FF1D3514758}"/>
    <cellStyle name="40% - Cor5 2 2 4 3" xfId="12895" xr:uid="{00000000-0005-0000-0000-000042000000}"/>
    <cellStyle name="40% - Cor5 2 2 4 4" xfId="22367" xr:uid="{D662D6E8-970A-489C-BBFE-715EE1832B12}"/>
    <cellStyle name="40% - Cor5 2 2 4 5" xfId="36340" xr:uid="{83819CD3-8917-4960-97FC-8B65A0496469}"/>
    <cellStyle name="40% - Cor5 2 2 5" xfId="28448" xr:uid="{1CE06B11-8426-4D20-9868-13971B038874}"/>
    <cellStyle name="40% - Cor5 2 2 5 2" xfId="42418" xr:uid="{5C2D0681-73BE-462C-AE88-78F7C086525E}"/>
    <cellStyle name="40% - Cor5 2 2 6" xfId="31141" xr:uid="{37CB8C2A-2DB1-451C-B108-104EBB6F6749}"/>
    <cellStyle name="40% - Cor5 2 2 6 2" xfId="44990" xr:uid="{9BA23B6C-D9F5-49EF-AC36-972E0E2DFBE6}"/>
    <cellStyle name="40% - Cor5 2 3" xfId="2920" xr:uid="{00000000-0005-0000-0000-00003B030000}"/>
    <cellStyle name="40% - Cor5 2 3 2" xfId="4968" xr:uid="{00000000-0005-0000-0000-00003B030000}"/>
    <cellStyle name="40% - Cor5 2 3 2 2" xfId="9368" xr:uid="{00000000-0005-0000-0000-00003B030000}"/>
    <cellStyle name="40% - Cor5 2 3 2 2 2" xfId="18190" xr:uid="{00000000-0005-0000-0000-00003B030000}"/>
    <cellStyle name="40% - Cor5 2 3 2 2 3" xfId="27568" xr:uid="{27C0A2EA-2613-499A-9C6C-31716AAC9115}"/>
    <cellStyle name="40% - Cor5 2 3 2 2 4" xfId="41524" xr:uid="{554E5935-7AE7-4E6E-91A5-E6CE12CCDDC9}"/>
    <cellStyle name="40% - Cor5 2 3 2 3" xfId="13837" xr:uid="{00000000-0005-0000-0000-00003B030000}"/>
    <cellStyle name="40% - Cor5 2 3 2 4" xfId="23310" xr:uid="{596B80B3-28F3-43C8-8D81-EEEFC450D519}"/>
    <cellStyle name="40% - Cor5 2 3 2 5" xfId="37281" xr:uid="{6C3CD66D-7EF2-404E-A21F-8BEDB474DE1A}"/>
    <cellStyle name="40% - Cor5 2 3 3" xfId="7479" xr:uid="{00000000-0005-0000-0000-00003B030000}"/>
    <cellStyle name="40% - Cor5 2 3 3 2" xfId="16305" xr:uid="{00000000-0005-0000-0000-00003B030000}"/>
    <cellStyle name="40% - Cor5 2 3 3 3" xfId="25731" xr:uid="{E3DCA5E9-AAA6-4A78-9476-1882AADE2A53}"/>
    <cellStyle name="40% - Cor5 2 3 3 4" xfId="39683" xr:uid="{4A65A1BA-4FA9-4B37-99BA-EE4AF2D30E49}"/>
    <cellStyle name="40% - Cor5 2 3 4" xfId="11946" xr:uid="{00000000-0005-0000-0000-00003B030000}"/>
    <cellStyle name="40% - Cor5 2 3 4 2" xfId="29462" xr:uid="{033C924C-C148-4EF8-8822-E50BBD00031A}"/>
    <cellStyle name="40% - Cor5 2 3 4 3" xfId="43343" xr:uid="{B09E8F89-0D54-4D4A-A414-ABEFCDB1779E}"/>
    <cellStyle name="40% - Cor5 2 3 5" xfId="32064" xr:uid="{E953775A-60F1-46A4-8BCE-85A571BC3056}"/>
    <cellStyle name="40% - Cor5 2 3 5 2" xfId="45931" xr:uid="{E13B84DE-BD4A-4089-ACAE-051878AA5632}"/>
    <cellStyle name="40% - Cor5 2 3 6" xfId="21412" xr:uid="{4B5C66BD-B1F6-4325-9D42-10E73CF61501}"/>
    <cellStyle name="40% - Cor5 2 3 7" xfId="35446" xr:uid="{BF3A8F80-71DD-472B-820F-7B3DB5078D2C}"/>
    <cellStyle name="40% - Cor5 2 4" xfId="1640" xr:uid="{00000000-0005-0000-0000-000041000000}"/>
    <cellStyle name="40% - Cor5 2 4 2" xfId="6458" xr:uid="{00000000-0005-0000-0000-000041000000}"/>
    <cellStyle name="40% - Cor5 2 4 2 2" xfId="15289" xr:uid="{00000000-0005-0000-0000-000041000000}"/>
    <cellStyle name="40% - Cor5 2 4 2 3" xfId="24724" xr:uid="{26F1A610-3CF5-47A0-976C-C098057DCBB6}"/>
    <cellStyle name="40% - Cor5 2 4 2 4" xfId="38678" xr:uid="{3F728EA5-C8A2-44DE-9F84-55C81AE94258}"/>
    <cellStyle name="40% - Cor5 2 4 3" xfId="10899" xr:uid="{00000000-0005-0000-0000-000041000000}"/>
    <cellStyle name="40% - Cor5 2 4 3 2" xfId="30650" xr:uid="{307B3616-C792-4112-BD81-FF876A761A09}"/>
    <cellStyle name="40% - Cor5 2 4 3 3" xfId="44524" xr:uid="{CFC88D13-5501-485A-AF3A-23119A22D953}"/>
    <cellStyle name="40% - Cor5 2 4 4" xfId="33242" xr:uid="{625D9435-CF3E-49C9-8E3D-6CB8EB936777}"/>
    <cellStyle name="40% - Cor5 2 4 4 2" xfId="47109" xr:uid="{9DBA52C5-874C-4C1E-A30E-AFAA2B5F4BC0}"/>
    <cellStyle name="40% - Cor5 2 4 5" xfId="20313" xr:uid="{A03959AF-A761-4C72-930A-14C28D170304}"/>
    <cellStyle name="40% - Cor5 2 4 6" xfId="34442" xr:uid="{2DDC999F-9389-4F59-8316-7DEC5AF05422}"/>
    <cellStyle name="40% - Cor5 2 5" xfId="3939" xr:uid="{00000000-0005-0000-0000-000041000000}"/>
    <cellStyle name="40% - Cor5 2 5 2" xfId="8345" xr:uid="{00000000-0005-0000-0000-000041000000}"/>
    <cellStyle name="40% - Cor5 2 5 2 2" xfId="17167" xr:uid="{00000000-0005-0000-0000-000041000000}"/>
    <cellStyle name="40% - Cor5 2 5 2 3" xfId="26548" xr:uid="{2403B7B0-E7CB-4195-BD29-9359102AD2C5}"/>
    <cellStyle name="40% - Cor5 2 5 2 4" xfId="40502" xr:uid="{F4FCB82B-96F6-4E32-B038-3738905F9802}"/>
    <cellStyle name="40% - Cor5 2 5 3" xfId="12816" xr:uid="{00000000-0005-0000-0000-000041000000}"/>
    <cellStyle name="40% - Cor5 2 5 4" xfId="22288" xr:uid="{8EA42AB0-16CE-4211-9CC3-7531FA2C5B2A}"/>
    <cellStyle name="40% - Cor5 2 5 5" xfId="36261" xr:uid="{A50F193D-4051-46F8-B7E8-AE21C24DF630}"/>
    <cellStyle name="40% - Cor5 2 6" xfId="5834" xr:uid="{00000000-0005-0000-0000-000069000000}"/>
    <cellStyle name="40% - Cor5 2 6 2" xfId="14675" xr:uid="{00000000-0005-0000-0000-000069000000}"/>
    <cellStyle name="40% - Cor5 2 6 3" xfId="24148" xr:uid="{061E7BC3-987A-4BC5-84FB-D790BD8C4E41}"/>
    <cellStyle name="40% - Cor5 2 6 4" xfId="38102" xr:uid="{6EF3C69B-C1A1-4636-8CC4-C9A5E38A371A}"/>
    <cellStyle name="40% - Cor5 2 7" xfId="10213" xr:uid="{00000000-0005-0000-0000-000069000000}"/>
    <cellStyle name="40% - Cor5 2 7 2" xfId="28370" xr:uid="{D3B4B5E1-4EC3-4BD4-9A0F-31138051F05A}"/>
    <cellStyle name="40% - Cor5 2 7 3" xfId="42340" xr:uid="{25CF59BD-5526-4AA0-9EE5-A310495FC15E}"/>
    <cellStyle name="40% - Cor5 2 8" xfId="31063" xr:uid="{E65BC42B-AE52-4538-9789-85201244E608}"/>
    <cellStyle name="40% - Cor5 2 8 2" xfId="44912" xr:uid="{AA036096-A56E-4C49-8B6C-C72770C2AB49}"/>
    <cellStyle name="40% - Cor5 2 9" xfId="19682" xr:uid="{F658E17C-AAA2-415F-9188-06B62628A29C}"/>
    <cellStyle name="40% - Cor5 20" xfId="2922" xr:uid="{00000000-0005-0000-0000-00003D030000}"/>
    <cellStyle name="40% - Cor5 20 2" xfId="4970" xr:uid="{00000000-0005-0000-0000-00003D030000}"/>
    <cellStyle name="40% - Cor5 20 2 2" xfId="9370" xr:uid="{00000000-0005-0000-0000-00003D030000}"/>
    <cellStyle name="40% - Cor5 20 2 2 2" xfId="18192" xr:uid="{00000000-0005-0000-0000-00003D030000}"/>
    <cellStyle name="40% - Cor5 20 2 2 3" xfId="27570" xr:uid="{0A130DB8-5BE5-4095-964B-3358ABE493F4}"/>
    <cellStyle name="40% - Cor5 20 2 2 4" xfId="41526" xr:uid="{31AC2D89-6A08-4059-A3B8-53B10C78045D}"/>
    <cellStyle name="40% - Cor5 20 2 3" xfId="13839" xr:uid="{00000000-0005-0000-0000-00003D030000}"/>
    <cellStyle name="40% - Cor5 20 2 3 2" xfId="30652" xr:uid="{30B92782-4E97-4A02-9CE6-0B3B432B4F74}"/>
    <cellStyle name="40% - Cor5 20 2 3 3" xfId="44526" xr:uid="{4D10BD6C-A93A-4ECC-AAFB-EF0199A8FA1F}"/>
    <cellStyle name="40% - Cor5 20 2 4" xfId="33244" xr:uid="{EDDD755E-8C68-4A79-8DBE-0EB2A9C7FB9E}"/>
    <cellStyle name="40% - Cor5 20 2 4 2" xfId="47111" xr:uid="{7378C173-C52D-4FD2-B332-97A07006A723}"/>
    <cellStyle name="40% - Cor5 20 2 5" xfId="23312" xr:uid="{17B5B85D-4154-4DAD-BFD2-354D78B38EB9}"/>
    <cellStyle name="40% - Cor5 20 2 6" xfId="37283" xr:uid="{24D965AF-3A98-4F0D-B782-EFB255525096}"/>
    <cellStyle name="40% - Cor5 20 3" xfId="7481" xr:uid="{00000000-0005-0000-0000-00003D030000}"/>
    <cellStyle name="40% - Cor5 20 3 2" xfId="16307" xr:uid="{00000000-0005-0000-0000-00003D030000}"/>
    <cellStyle name="40% - Cor5 20 3 3" xfId="25733" xr:uid="{CD0A611D-D2E9-4837-BF11-3FE358C577D0}"/>
    <cellStyle name="40% - Cor5 20 3 4" xfId="39685" xr:uid="{9C26D341-8083-48D6-9942-D6A63D5EEBE1}"/>
    <cellStyle name="40% - Cor5 20 4" xfId="11948" xr:uid="{00000000-0005-0000-0000-00003D030000}"/>
    <cellStyle name="40% - Cor5 20 4 2" xfId="29464" xr:uid="{071E3BCA-7AF7-4DE8-BD2C-0A893DBC9A4A}"/>
    <cellStyle name="40% - Cor5 20 4 3" xfId="43345" xr:uid="{2D137EF1-666F-42FC-9D47-E1CDB5C6EFA1}"/>
    <cellStyle name="40% - Cor5 20 5" xfId="32066" xr:uid="{52A2022D-9D4C-459C-B145-9F14CB4D30A2}"/>
    <cellStyle name="40% - Cor5 20 5 2" xfId="45933" xr:uid="{5ED948D6-B364-41E5-AE7C-1FA263784EBD}"/>
    <cellStyle name="40% - Cor5 20 6" xfId="21414" xr:uid="{11BD41B8-CC3C-452A-BD17-B31741404995}"/>
    <cellStyle name="40% - Cor5 20 7" xfId="35448" xr:uid="{351B2DF7-DF37-4ED2-A3B7-A3CAD745B6F7}"/>
    <cellStyle name="40% - Cor5 21" xfId="2923" xr:uid="{00000000-0005-0000-0000-00003E030000}"/>
    <cellStyle name="40% - Cor5 21 2" xfId="4971" xr:uid="{00000000-0005-0000-0000-00003E030000}"/>
    <cellStyle name="40% - Cor5 21 2 2" xfId="9371" xr:uid="{00000000-0005-0000-0000-00003E030000}"/>
    <cellStyle name="40% - Cor5 21 2 2 2" xfId="18193" xr:uid="{00000000-0005-0000-0000-00003E030000}"/>
    <cellStyle name="40% - Cor5 21 2 2 3" xfId="27571" xr:uid="{024BF054-EF0F-49F2-9CF5-A6789A637992}"/>
    <cellStyle name="40% - Cor5 21 2 2 4" xfId="41527" xr:uid="{A9B63762-6662-41E0-90DA-78601E139FC9}"/>
    <cellStyle name="40% - Cor5 21 2 3" xfId="13840" xr:uid="{00000000-0005-0000-0000-00003E030000}"/>
    <cellStyle name="40% - Cor5 21 2 3 2" xfId="30653" xr:uid="{AA1D0B33-B986-4E8A-9D88-A1BE331687C5}"/>
    <cellStyle name="40% - Cor5 21 2 3 3" xfId="44527" xr:uid="{11E185E7-183B-4382-A5AD-7D98FED71FE5}"/>
    <cellStyle name="40% - Cor5 21 2 4" xfId="33245" xr:uid="{704FB55E-50C0-4C65-AE0F-183FCEE7E047}"/>
    <cellStyle name="40% - Cor5 21 2 4 2" xfId="47112" xr:uid="{4EF6C5C2-3A4F-444F-8864-46DC82B21369}"/>
    <cellStyle name="40% - Cor5 21 2 5" xfId="23313" xr:uid="{576B07BC-A96F-42A6-BC51-F6EC8ED081F9}"/>
    <cellStyle name="40% - Cor5 21 2 6" xfId="37284" xr:uid="{D678433C-839A-409C-8AD5-73B280516A5B}"/>
    <cellStyle name="40% - Cor5 21 3" xfId="7482" xr:uid="{00000000-0005-0000-0000-00003E030000}"/>
    <cellStyle name="40% - Cor5 21 3 2" xfId="16308" xr:uid="{00000000-0005-0000-0000-00003E030000}"/>
    <cellStyle name="40% - Cor5 21 3 3" xfId="25734" xr:uid="{0F1F31F5-AE43-4DE8-BAB5-3223905AE0FA}"/>
    <cellStyle name="40% - Cor5 21 3 4" xfId="39686" xr:uid="{CFE19624-2CE2-437D-B4E4-3D7EFD71B5F6}"/>
    <cellStyle name="40% - Cor5 21 4" xfId="11949" xr:uid="{00000000-0005-0000-0000-00003E030000}"/>
    <cellStyle name="40% - Cor5 21 4 2" xfId="29465" xr:uid="{BCBF3E9E-C302-47C0-AA67-CC0F8DEC4B79}"/>
    <cellStyle name="40% - Cor5 21 4 3" xfId="43346" xr:uid="{6EE73391-934E-4764-92CB-0DC38B151413}"/>
    <cellStyle name="40% - Cor5 21 5" xfId="32067" xr:uid="{E698D839-D293-4BA4-8C68-14E274AD76A9}"/>
    <cellStyle name="40% - Cor5 21 5 2" xfId="45934" xr:uid="{29A7281E-586A-42CF-A21F-78F678C6E083}"/>
    <cellStyle name="40% - Cor5 21 6" xfId="21415" xr:uid="{FD378789-162D-43ED-8648-2457103E1F75}"/>
    <cellStyle name="40% - Cor5 21 7" xfId="35449" xr:uid="{B1F157AB-C254-423A-8378-5BE71AD94FF9}"/>
    <cellStyle name="40% - Cor5 22" xfId="2924" xr:uid="{00000000-0005-0000-0000-00003F030000}"/>
    <cellStyle name="40% - Cor5 22 2" xfId="4972" xr:uid="{00000000-0005-0000-0000-00003F030000}"/>
    <cellStyle name="40% - Cor5 22 2 2" xfId="9372" xr:uid="{00000000-0005-0000-0000-00003F030000}"/>
    <cellStyle name="40% - Cor5 22 2 2 2" xfId="18194" xr:uid="{00000000-0005-0000-0000-00003F030000}"/>
    <cellStyle name="40% - Cor5 22 2 2 3" xfId="27572" xr:uid="{210EDF6D-BAE2-49F5-A211-B5694864C4A4}"/>
    <cellStyle name="40% - Cor5 22 2 2 4" xfId="41528" xr:uid="{9D306BA9-37C4-4FF5-8BDC-CD28D9FE8694}"/>
    <cellStyle name="40% - Cor5 22 2 3" xfId="13841" xr:uid="{00000000-0005-0000-0000-00003F030000}"/>
    <cellStyle name="40% - Cor5 22 2 3 2" xfId="30654" xr:uid="{0CA67026-9D69-454B-B0AD-4A417C533B46}"/>
    <cellStyle name="40% - Cor5 22 2 3 3" xfId="44528" xr:uid="{02D98BCA-C480-4007-A6EB-770FD5B15AD7}"/>
    <cellStyle name="40% - Cor5 22 2 4" xfId="33246" xr:uid="{42C734F1-4383-469E-AE4F-75899CA8CC6A}"/>
    <cellStyle name="40% - Cor5 22 2 4 2" xfId="47113" xr:uid="{1338C9F6-0981-40CF-A3D3-5BAC48C45781}"/>
    <cellStyle name="40% - Cor5 22 2 5" xfId="23314" xr:uid="{52478BD5-1D19-489C-AE67-7F0F4E3D008A}"/>
    <cellStyle name="40% - Cor5 22 2 6" xfId="37285" xr:uid="{F518FF75-D0E4-465E-98A5-B522DDD7BFB9}"/>
    <cellStyle name="40% - Cor5 22 3" xfId="7483" xr:uid="{00000000-0005-0000-0000-00003F030000}"/>
    <cellStyle name="40% - Cor5 22 3 2" xfId="16309" xr:uid="{00000000-0005-0000-0000-00003F030000}"/>
    <cellStyle name="40% - Cor5 22 3 3" xfId="25735" xr:uid="{86328A9E-0040-4734-889F-94BCD427C701}"/>
    <cellStyle name="40% - Cor5 22 3 4" xfId="39687" xr:uid="{84064FB3-9AC0-40B3-A8AC-35C5795E5C51}"/>
    <cellStyle name="40% - Cor5 22 4" xfId="11950" xr:uid="{00000000-0005-0000-0000-00003F030000}"/>
    <cellStyle name="40% - Cor5 22 4 2" xfId="29466" xr:uid="{9668A0D4-FB13-4995-BFEC-9E008BE2AAD7}"/>
    <cellStyle name="40% - Cor5 22 4 3" xfId="43347" xr:uid="{39CEEB48-A7FB-493C-95A0-6070EB6C4529}"/>
    <cellStyle name="40% - Cor5 22 5" xfId="32068" xr:uid="{A965AE28-EEFE-4B0E-BA13-A496CC3F60B2}"/>
    <cellStyle name="40% - Cor5 22 5 2" xfId="45935" xr:uid="{4422A2E7-9F45-4BD2-9C9A-8BD1B43BDF69}"/>
    <cellStyle name="40% - Cor5 22 6" xfId="21416" xr:uid="{BD1F34F0-FDD8-4A67-92FD-0CAF1AD13727}"/>
    <cellStyle name="40% - Cor5 22 7" xfId="35450" xr:uid="{0743140B-DAEE-456F-887F-044CD0721EFF}"/>
    <cellStyle name="40% - Cor5 23" xfId="2925" xr:uid="{00000000-0005-0000-0000-000040030000}"/>
    <cellStyle name="40% - Cor5 23 2" xfId="4973" xr:uid="{00000000-0005-0000-0000-000040030000}"/>
    <cellStyle name="40% - Cor5 23 2 2" xfId="9373" xr:uid="{00000000-0005-0000-0000-000040030000}"/>
    <cellStyle name="40% - Cor5 23 2 2 2" xfId="18195" xr:uid="{00000000-0005-0000-0000-000040030000}"/>
    <cellStyle name="40% - Cor5 23 2 2 3" xfId="27573" xr:uid="{F9FBEDAF-BAB3-400D-9EE4-794C4E4747B6}"/>
    <cellStyle name="40% - Cor5 23 2 2 4" xfId="41529" xr:uid="{496ABFC0-902D-4310-B78F-E960446A9681}"/>
    <cellStyle name="40% - Cor5 23 2 3" xfId="13842" xr:uid="{00000000-0005-0000-0000-000040030000}"/>
    <cellStyle name="40% - Cor5 23 2 3 2" xfId="30655" xr:uid="{CDC408CA-8198-4512-8A68-DD0DD535C673}"/>
    <cellStyle name="40% - Cor5 23 2 3 3" xfId="44529" xr:uid="{22EB9373-1B9C-479C-970C-4C380EC47174}"/>
    <cellStyle name="40% - Cor5 23 2 4" xfId="33247" xr:uid="{473B2BCC-182D-4E9D-81CD-9041091FEB98}"/>
    <cellStyle name="40% - Cor5 23 2 4 2" xfId="47114" xr:uid="{5549DE5F-7EAE-42FA-8518-1C61782790E7}"/>
    <cellStyle name="40% - Cor5 23 2 5" xfId="23315" xr:uid="{5C7F6E70-3189-4769-AFB5-4FDBB4674F2A}"/>
    <cellStyle name="40% - Cor5 23 2 6" xfId="37286" xr:uid="{76358BF5-2BC0-4A4B-BAE7-FE4EC72B8D69}"/>
    <cellStyle name="40% - Cor5 23 3" xfId="7484" xr:uid="{00000000-0005-0000-0000-000040030000}"/>
    <cellStyle name="40% - Cor5 23 3 2" xfId="16310" xr:uid="{00000000-0005-0000-0000-000040030000}"/>
    <cellStyle name="40% - Cor5 23 3 3" xfId="25736" xr:uid="{9FCF3DBB-FF78-46B7-AB77-9790EC37516F}"/>
    <cellStyle name="40% - Cor5 23 3 4" xfId="39688" xr:uid="{2C92CCA7-B4E4-4E64-9BC7-BD349768310A}"/>
    <cellStyle name="40% - Cor5 23 4" xfId="11951" xr:uid="{00000000-0005-0000-0000-000040030000}"/>
    <cellStyle name="40% - Cor5 23 4 2" xfId="29467" xr:uid="{CBD0F338-F250-41BB-A6A3-15CCC408E6D6}"/>
    <cellStyle name="40% - Cor5 23 4 3" xfId="43348" xr:uid="{4C4A1C22-8740-415F-9743-07ED103BE568}"/>
    <cellStyle name="40% - Cor5 23 5" xfId="32069" xr:uid="{9F911118-265D-47E6-AE7E-44BC0F3DE221}"/>
    <cellStyle name="40% - Cor5 23 5 2" xfId="45936" xr:uid="{4C514B74-75F6-49B3-8E0A-E0372BCEDB8D}"/>
    <cellStyle name="40% - Cor5 23 6" xfId="21417" xr:uid="{E4EB5700-410F-4507-8B1E-54719AB85F2E}"/>
    <cellStyle name="40% - Cor5 23 7" xfId="35451" xr:uid="{43420B55-9AA0-4D29-997E-49589B03E811}"/>
    <cellStyle name="40% - Cor5 24" xfId="2926" xr:uid="{00000000-0005-0000-0000-000041030000}"/>
    <cellStyle name="40% - Cor5 24 2" xfId="4974" xr:uid="{00000000-0005-0000-0000-000041030000}"/>
    <cellStyle name="40% - Cor5 24 2 2" xfId="9374" xr:uid="{00000000-0005-0000-0000-000041030000}"/>
    <cellStyle name="40% - Cor5 24 2 2 2" xfId="18196" xr:uid="{00000000-0005-0000-0000-000041030000}"/>
    <cellStyle name="40% - Cor5 24 2 2 3" xfId="27574" xr:uid="{A5AF977F-D144-4669-95C1-60B6986883C9}"/>
    <cellStyle name="40% - Cor5 24 2 2 4" xfId="41530" xr:uid="{292E10D2-EDEE-4374-9EC1-CE44CF7A7521}"/>
    <cellStyle name="40% - Cor5 24 2 3" xfId="13843" xr:uid="{00000000-0005-0000-0000-000041030000}"/>
    <cellStyle name="40% - Cor5 24 2 3 2" xfId="30656" xr:uid="{0F0D478E-9866-489E-919F-C2246F4D5819}"/>
    <cellStyle name="40% - Cor5 24 2 3 3" xfId="44530" xr:uid="{E8CBA085-E8A9-488F-9A6D-1673447037FC}"/>
    <cellStyle name="40% - Cor5 24 2 4" xfId="33248" xr:uid="{4DA5022E-0600-4B1B-8A70-3B481198AC1F}"/>
    <cellStyle name="40% - Cor5 24 2 4 2" xfId="47115" xr:uid="{F35A3A79-1A97-470B-8837-7CED7A2B8AFC}"/>
    <cellStyle name="40% - Cor5 24 2 5" xfId="23316" xr:uid="{A084CF7E-D3DA-4911-B438-D2B78760AD97}"/>
    <cellStyle name="40% - Cor5 24 2 6" xfId="37287" xr:uid="{1119735D-CC83-4AA2-A37E-878E32C4AD58}"/>
    <cellStyle name="40% - Cor5 24 3" xfId="7485" xr:uid="{00000000-0005-0000-0000-000041030000}"/>
    <cellStyle name="40% - Cor5 24 3 2" xfId="16311" xr:uid="{00000000-0005-0000-0000-000041030000}"/>
    <cellStyle name="40% - Cor5 24 3 3" xfId="25737" xr:uid="{0696657E-43F1-45A5-95BD-29B1BEF7E787}"/>
    <cellStyle name="40% - Cor5 24 3 4" xfId="39689" xr:uid="{B76FE03F-EC8F-436A-B53B-052A279AD15F}"/>
    <cellStyle name="40% - Cor5 24 4" xfId="11952" xr:uid="{00000000-0005-0000-0000-000041030000}"/>
    <cellStyle name="40% - Cor5 24 4 2" xfId="29468" xr:uid="{C3447A2B-668C-4A79-974A-FEF2DF9EBC3B}"/>
    <cellStyle name="40% - Cor5 24 4 3" xfId="43349" xr:uid="{F93D498E-AC7B-4701-8AE6-F56FAAFAA634}"/>
    <cellStyle name="40% - Cor5 24 5" xfId="32070" xr:uid="{C6A1807F-0608-473E-858B-0E9020291D7D}"/>
    <cellStyle name="40% - Cor5 24 5 2" xfId="45937" xr:uid="{02F2C727-3A8A-45D9-930B-80E8C20C6428}"/>
    <cellStyle name="40% - Cor5 24 6" xfId="21418" xr:uid="{66FDB615-3351-4F6F-B0D4-8407DF8729C5}"/>
    <cellStyle name="40% - Cor5 24 7" xfId="35452" xr:uid="{97039F99-CF05-433F-B13D-B09E422E3640}"/>
    <cellStyle name="40% - Cor5 25" xfId="2927" xr:uid="{00000000-0005-0000-0000-000042030000}"/>
    <cellStyle name="40% - Cor5 25 2" xfId="4975" xr:uid="{00000000-0005-0000-0000-000042030000}"/>
    <cellStyle name="40% - Cor5 25 2 2" xfId="9375" xr:uid="{00000000-0005-0000-0000-000042030000}"/>
    <cellStyle name="40% - Cor5 25 2 2 2" xfId="18197" xr:uid="{00000000-0005-0000-0000-000042030000}"/>
    <cellStyle name="40% - Cor5 25 2 2 3" xfId="27575" xr:uid="{8D787E42-2603-4F90-9DE5-E267B7715B9F}"/>
    <cellStyle name="40% - Cor5 25 2 2 4" xfId="41531" xr:uid="{C34D1610-7B3B-4FB4-83B1-372F4C2E32B6}"/>
    <cellStyle name="40% - Cor5 25 2 3" xfId="13844" xr:uid="{00000000-0005-0000-0000-000042030000}"/>
    <cellStyle name="40% - Cor5 25 2 3 2" xfId="30657" xr:uid="{911C5EF0-B4EC-40CC-A831-C46242AF902A}"/>
    <cellStyle name="40% - Cor5 25 2 3 3" xfId="44531" xr:uid="{D543C996-6A4F-4CDA-A444-D5181443A4CD}"/>
    <cellStyle name="40% - Cor5 25 2 4" xfId="33249" xr:uid="{6A123823-1773-4028-A5AB-98A4B5DB73EE}"/>
    <cellStyle name="40% - Cor5 25 2 4 2" xfId="47116" xr:uid="{00FFB161-817F-4124-9AF3-DE86A8373A55}"/>
    <cellStyle name="40% - Cor5 25 2 5" xfId="23317" xr:uid="{824FF400-A662-44F7-A6BD-2BFA3BD43C05}"/>
    <cellStyle name="40% - Cor5 25 2 6" xfId="37288" xr:uid="{4F3B0FAF-121F-476D-8213-95C69026E4ED}"/>
    <cellStyle name="40% - Cor5 25 3" xfId="7486" xr:uid="{00000000-0005-0000-0000-000042030000}"/>
    <cellStyle name="40% - Cor5 25 3 2" xfId="16312" xr:uid="{00000000-0005-0000-0000-000042030000}"/>
    <cellStyle name="40% - Cor5 25 3 3" xfId="25738" xr:uid="{3DBE1BEF-FA31-4FD8-A2A4-BCE50BEC00C3}"/>
    <cellStyle name="40% - Cor5 25 3 4" xfId="39690" xr:uid="{5FECA098-A4A7-4EBB-AFD5-B59A6DA26B35}"/>
    <cellStyle name="40% - Cor5 25 4" xfId="11953" xr:uid="{00000000-0005-0000-0000-000042030000}"/>
    <cellStyle name="40% - Cor5 25 4 2" xfId="29469" xr:uid="{E3A40C93-D382-4A29-A7A2-AEECD11211DF}"/>
    <cellStyle name="40% - Cor5 25 4 3" xfId="43350" xr:uid="{B00D126B-978F-4DA5-A45C-E2F4D89347E2}"/>
    <cellStyle name="40% - Cor5 25 5" xfId="32071" xr:uid="{EFD3DFAF-F3EC-4097-8AE0-A6F322D2BC9C}"/>
    <cellStyle name="40% - Cor5 25 5 2" xfId="45938" xr:uid="{09161026-66FA-4ABB-88BD-EF80B7359EFD}"/>
    <cellStyle name="40% - Cor5 25 6" xfId="21419" xr:uid="{09A57F8D-EF68-4353-B5E1-A5845324CA1E}"/>
    <cellStyle name="40% - Cor5 25 7" xfId="35453" xr:uid="{C032D1B5-3D5D-4DA6-BA98-572C88237170}"/>
    <cellStyle name="40% - Cor5 26" xfId="2928" xr:uid="{00000000-0005-0000-0000-000043030000}"/>
    <cellStyle name="40% - Cor5 26 2" xfId="4976" xr:uid="{00000000-0005-0000-0000-000043030000}"/>
    <cellStyle name="40% - Cor5 26 2 2" xfId="9376" xr:uid="{00000000-0005-0000-0000-000043030000}"/>
    <cellStyle name="40% - Cor5 26 2 2 2" xfId="18198" xr:uid="{00000000-0005-0000-0000-000043030000}"/>
    <cellStyle name="40% - Cor5 26 2 2 3" xfId="27576" xr:uid="{35F75B47-305E-4BA7-A156-6D8BDEF56B22}"/>
    <cellStyle name="40% - Cor5 26 2 2 4" xfId="41532" xr:uid="{F3F6DC06-8683-47D0-AC4A-CC8C59E04B30}"/>
    <cellStyle name="40% - Cor5 26 2 3" xfId="13845" xr:uid="{00000000-0005-0000-0000-000043030000}"/>
    <cellStyle name="40% - Cor5 26 2 3 2" xfId="30658" xr:uid="{E154C309-2D12-4805-8CCD-2FD40F1A0CBD}"/>
    <cellStyle name="40% - Cor5 26 2 3 3" xfId="44532" xr:uid="{D4D0C141-E5B3-4118-9F42-7AF638350003}"/>
    <cellStyle name="40% - Cor5 26 2 4" xfId="33250" xr:uid="{41B90633-C35E-42C2-9087-B3CC12BBDA11}"/>
    <cellStyle name="40% - Cor5 26 2 4 2" xfId="47117" xr:uid="{CA472994-C28A-4F23-800D-C7654B1E4EB0}"/>
    <cellStyle name="40% - Cor5 26 2 5" xfId="23318" xr:uid="{D05AE894-D62F-4653-A731-C61B61072A3C}"/>
    <cellStyle name="40% - Cor5 26 2 6" xfId="37289" xr:uid="{E9038004-8D6C-4AAD-98E4-E13EC4E774A2}"/>
    <cellStyle name="40% - Cor5 26 3" xfId="7487" xr:uid="{00000000-0005-0000-0000-000043030000}"/>
    <cellStyle name="40% - Cor5 26 3 2" xfId="16313" xr:uid="{00000000-0005-0000-0000-000043030000}"/>
    <cellStyle name="40% - Cor5 26 3 3" xfId="25739" xr:uid="{6B8DADE6-1421-43B5-B16B-4CB465E48BE3}"/>
    <cellStyle name="40% - Cor5 26 3 4" xfId="39691" xr:uid="{1AEF9E71-BE69-4F14-986B-8A6F6C486EDF}"/>
    <cellStyle name="40% - Cor5 26 4" xfId="11954" xr:uid="{00000000-0005-0000-0000-000043030000}"/>
    <cellStyle name="40% - Cor5 26 4 2" xfId="29470" xr:uid="{091B94B7-869D-478D-9C0D-4BDB4412DBFB}"/>
    <cellStyle name="40% - Cor5 26 4 3" xfId="43351" xr:uid="{D19A75F6-C9A8-4B11-BFD4-49D199B4A4FA}"/>
    <cellStyle name="40% - Cor5 26 5" xfId="32072" xr:uid="{879F31C9-D60F-49E2-8ACA-615AB46D37CD}"/>
    <cellStyle name="40% - Cor5 26 5 2" xfId="45939" xr:uid="{0F93C123-45DD-4864-A4AE-71FE315FB726}"/>
    <cellStyle name="40% - Cor5 26 6" xfId="21420" xr:uid="{164186F8-5BCC-4B72-B2F2-280C16D89EB5}"/>
    <cellStyle name="40% - Cor5 26 7" xfId="35454" xr:uid="{33ADE55C-560A-4EE7-8342-287EDFCB96C0}"/>
    <cellStyle name="40% - Cor5 27" xfId="2929" xr:uid="{00000000-0005-0000-0000-000044030000}"/>
    <cellStyle name="40% - Cor5 27 2" xfId="4977" xr:uid="{00000000-0005-0000-0000-000044030000}"/>
    <cellStyle name="40% - Cor5 27 2 2" xfId="9377" xr:uid="{00000000-0005-0000-0000-000044030000}"/>
    <cellStyle name="40% - Cor5 27 2 2 2" xfId="18199" xr:uid="{00000000-0005-0000-0000-000044030000}"/>
    <cellStyle name="40% - Cor5 27 2 2 3" xfId="27577" xr:uid="{27954ACD-881D-414B-A381-E7000A305394}"/>
    <cellStyle name="40% - Cor5 27 2 2 4" xfId="41533" xr:uid="{B8CEC71F-F660-4B6F-A8E1-A5FB00BAEFB9}"/>
    <cellStyle name="40% - Cor5 27 2 3" xfId="13846" xr:uid="{00000000-0005-0000-0000-000044030000}"/>
    <cellStyle name="40% - Cor5 27 2 3 2" xfId="30659" xr:uid="{5EE7D743-F85C-4C2E-9EC6-32FA872DE0D2}"/>
    <cellStyle name="40% - Cor5 27 2 3 3" xfId="44533" xr:uid="{A8E4FE2B-AEA1-40BC-B371-9151F472B302}"/>
    <cellStyle name="40% - Cor5 27 2 4" xfId="33251" xr:uid="{F0401EA8-D5FC-4B4B-A3F2-4686F2659490}"/>
    <cellStyle name="40% - Cor5 27 2 4 2" xfId="47118" xr:uid="{2FB588BD-D7F5-4871-A5FE-9424C8090A7A}"/>
    <cellStyle name="40% - Cor5 27 2 5" xfId="23319" xr:uid="{89A557E4-6EB3-4916-BC71-B973DF2BFED6}"/>
    <cellStyle name="40% - Cor5 27 2 6" xfId="37290" xr:uid="{90583F14-BFEC-4028-9667-87D3443277B9}"/>
    <cellStyle name="40% - Cor5 27 3" xfId="7488" xr:uid="{00000000-0005-0000-0000-000044030000}"/>
    <cellStyle name="40% - Cor5 27 3 2" xfId="16314" xr:uid="{00000000-0005-0000-0000-000044030000}"/>
    <cellStyle name="40% - Cor5 27 3 3" xfId="25740" xr:uid="{D1ECDC62-78C3-449D-AACA-2498671357B5}"/>
    <cellStyle name="40% - Cor5 27 3 4" xfId="39692" xr:uid="{FC67B559-283D-4FDC-A366-7ED53C10CE40}"/>
    <cellStyle name="40% - Cor5 27 4" xfId="11955" xr:uid="{00000000-0005-0000-0000-000044030000}"/>
    <cellStyle name="40% - Cor5 27 4 2" xfId="29471" xr:uid="{63E3B75A-9416-4868-A23D-58455772C436}"/>
    <cellStyle name="40% - Cor5 27 4 3" xfId="43352" xr:uid="{781B2EEC-B311-4432-9563-D6FD2DD53DCE}"/>
    <cellStyle name="40% - Cor5 27 5" xfId="32073" xr:uid="{84357923-FAFD-49C4-93C8-0377763D1B4A}"/>
    <cellStyle name="40% - Cor5 27 5 2" xfId="45940" xr:uid="{4EBFA3B0-5DD6-429D-8BBE-85933C43073C}"/>
    <cellStyle name="40% - Cor5 27 6" xfId="21421" xr:uid="{40609B82-C466-40F2-8559-CB40DAF6E29E}"/>
    <cellStyle name="40% - Cor5 27 7" xfId="35455" xr:uid="{BDF5204C-A707-4697-BC0B-369157261FEB}"/>
    <cellStyle name="40% - Cor5 28" xfId="2930" xr:uid="{00000000-0005-0000-0000-000045030000}"/>
    <cellStyle name="40% - Cor5 28 2" xfId="4978" xr:uid="{00000000-0005-0000-0000-000045030000}"/>
    <cellStyle name="40% - Cor5 28 2 2" xfId="9378" xr:uid="{00000000-0005-0000-0000-000045030000}"/>
    <cellStyle name="40% - Cor5 28 2 2 2" xfId="18200" xr:uid="{00000000-0005-0000-0000-000045030000}"/>
    <cellStyle name="40% - Cor5 28 2 2 3" xfId="27578" xr:uid="{16FC99C5-4FF1-46DF-9CCD-C95F97BBFE56}"/>
    <cellStyle name="40% - Cor5 28 2 2 4" xfId="41534" xr:uid="{2A9B9D2E-7BD1-45F5-922D-EB22C9340FF1}"/>
    <cellStyle name="40% - Cor5 28 2 3" xfId="13847" xr:uid="{00000000-0005-0000-0000-000045030000}"/>
    <cellStyle name="40% - Cor5 28 2 3 2" xfId="30660" xr:uid="{7EFE86E0-E7AD-4017-B972-133E5CDD4D3F}"/>
    <cellStyle name="40% - Cor5 28 2 3 3" xfId="44534" xr:uid="{21F5AC2B-45F1-45A2-932B-CB1D1DA32275}"/>
    <cellStyle name="40% - Cor5 28 2 4" xfId="33252" xr:uid="{F84500EF-A500-43A5-AED8-897865F06FBF}"/>
    <cellStyle name="40% - Cor5 28 2 4 2" xfId="47119" xr:uid="{65032BA5-5C3A-4DD9-A280-6C095EEF43D2}"/>
    <cellStyle name="40% - Cor5 28 2 5" xfId="23320" xr:uid="{8D2C78D9-FB42-46A1-8E84-37627C01F13E}"/>
    <cellStyle name="40% - Cor5 28 2 6" xfId="37291" xr:uid="{9ED8EA8D-5934-4C2E-9D34-839F9FD9C252}"/>
    <cellStyle name="40% - Cor5 28 3" xfId="7489" xr:uid="{00000000-0005-0000-0000-000045030000}"/>
    <cellStyle name="40% - Cor5 28 3 2" xfId="16315" xr:uid="{00000000-0005-0000-0000-000045030000}"/>
    <cellStyle name="40% - Cor5 28 3 3" xfId="25741" xr:uid="{87D0BBAD-54F5-408E-B165-4C87817366B5}"/>
    <cellStyle name="40% - Cor5 28 3 4" xfId="39693" xr:uid="{9963C974-9CC6-4AEA-8F87-2EB6B22E3912}"/>
    <cellStyle name="40% - Cor5 28 4" xfId="11956" xr:uid="{00000000-0005-0000-0000-000045030000}"/>
    <cellStyle name="40% - Cor5 28 4 2" xfId="29472" xr:uid="{6F1AF0EA-58C7-4EFC-866B-1E4432924B1E}"/>
    <cellStyle name="40% - Cor5 28 4 3" xfId="43353" xr:uid="{07CBF8D5-00C9-4DB4-BE31-E2BC322A1B75}"/>
    <cellStyle name="40% - Cor5 28 5" xfId="32074" xr:uid="{4EA4B3B6-6490-4A41-A137-E0B186ECF367}"/>
    <cellStyle name="40% - Cor5 28 5 2" xfId="45941" xr:uid="{FF05D699-5EEE-4106-810E-84C24995712F}"/>
    <cellStyle name="40% - Cor5 28 6" xfId="21422" xr:uid="{911977C6-8F41-4191-97D2-F34C703196A8}"/>
    <cellStyle name="40% - Cor5 28 7" xfId="35456" xr:uid="{03EF4564-1E96-4AA6-BCA0-828A7145E9A8}"/>
    <cellStyle name="40% - Cor5 29" xfId="2931" xr:uid="{00000000-0005-0000-0000-000046030000}"/>
    <cellStyle name="40% - Cor5 29 2" xfId="4979" xr:uid="{00000000-0005-0000-0000-000046030000}"/>
    <cellStyle name="40% - Cor5 29 2 2" xfId="9379" xr:uid="{00000000-0005-0000-0000-000046030000}"/>
    <cellStyle name="40% - Cor5 29 2 2 2" xfId="18201" xr:uid="{00000000-0005-0000-0000-000046030000}"/>
    <cellStyle name="40% - Cor5 29 2 2 3" xfId="27579" xr:uid="{ABAC933F-54C4-4344-A207-58BF880DC0AB}"/>
    <cellStyle name="40% - Cor5 29 2 2 4" xfId="41535" xr:uid="{A9990517-F5AE-4EAD-921C-3CCC252CBDB7}"/>
    <cellStyle name="40% - Cor5 29 2 3" xfId="13848" xr:uid="{00000000-0005-0000-0000-000046030000}"/>
    <cellStyle name="40% - Cor5 29 2 3 2" xfId="30661" xr:uid="{173A89B9-0C6D-4BD5-8E6E-C373E09E32CE}"/>
    <cellStyle name="40% - Cor5 29 2 3 3" xfId="44535" xr:uid="{5ED2EDDA-5934-466C-9A96-C2FDC93BB29A}"/>
    <cellStyle name="40% - Cor5 29 2 4" xfId="33253" xr:uid="{5F31CEA5-86BF-4B22-9903-60DB3FBD5449}"/>
    <cellStyle name="40% - Cor5 29 2 4 2" xfId="47120" xr:uid="{D16CC52C-CB7F-49CB-8AD9-628407F804C3}"/>
    <cellStyle name="40% - Cor5 29 2 5" xfId="23321" xr:uid="{0F4CC853-D7FF-49A7-A501-C083115EDF9C}"/>
    <cellStyle name="40% - Cor5 29 2 6" xfId="37292" xr:uid="{E47D717F-0E9D-4EFA-B71F-50BCF1F617C5}"/>
    <cellStyle name="40% - Cor5 29 3" xfId="7490" xr:uid="{00000000-0005-0000-0000-000046030000}"/>
    <cellStyle name="40% - Cor5 29 3 2" xfId="16316" xr:uid="{00000000-0005-0000-0000-000046030000}"/>
    <cellStyle name="40% - Cor5 29 3 3" xfId="25742" xr:uid="{AA067F69-71DF-41C5-9394-3FF351AD23BD}"/>
    <cellStyle name="40% - Cor5 29 3 4" xfId="39694" xr:uid="{CFD07763-482C-4D4C-9EFE-E09A350477C8}"/>
    <cellStyle name="40% - Cor5 29 4" xfId="11957" xr:uid="{00000000-0005-0000-0000-000046030000}"/>
    <cellStyle name="40% - Cor5 29 4 2" xfId="29473" xr:uid="{A63772B0-35C9-4DD5-8752-D6BB666CBC92}"/>
    <cellStyle name="40% - Cor5 29 4 3" xfId="43354" xr:uid="{F7FE6AA6-8ACC-4E77-8B62-1AE9715C9C6B}"/>
    <cellStyle name="40% - Cor5 29 5" xfId="32075" xr:uid="{378014AD-EEE7-4BDE-A74B-4412D22F52D7}"/>
    <cellStyle name="40% - Cor5 29 5 2" xfId="45942" xr:uid="{514E48F7-EE9E-4AD1-B190-DFBBF498851B}"/>
    <cellStyle name="40% - Cor5 29 6" xfId="21423" xr:uid="{D9AEC65E-9E6A-464D-B6EC-E8A6933764DF}"/>
    <cellStyle name="40% - Cor5 29 7" xfId="35457" xr:uid="{546690F4-1A8E-42F2-B40B-3118280DC9D7}"/>
    <cellStyle name="40% - Cor5 3" xfId="361" xr:uid="{00000000-0005-0000-0000-00006B000000}"/>
    <cellStyle name="40% - Cor5 3 2" xfId="2933" xr:uid="{00000000-0005-0000-0000-000048030000}"/>
    <cellStyle name="40% - Cor5 3 2 2" xfId="4981" xr:uid="{00000000-0005-0000-0000-000048030000}"/>
    <cellStyle name="40% - Cor5 3 2 2 2" xfId="9381" xr:uid="{00000000-0005-0000-0000-000048030000}"/>
    <cellStyle name="40% - Cor5 3 2 2 2 2" xfId="18203" xr:uid="{00000000-0005-0000-0000-000048030000}"/>
    <cellStyle name="40% - Cor5 3 2 2 2 3" xfId="27581" xr:uid="{17D88746-2953-4DFF-9059-E0C0497BFF42}"/>
    <cellStyle name="40% - Cor5 3 2 2 2 4" xfId="41537" xr:uid="{E7DC3492-D801-4852-9ED7-20B27AB59A35}"/>
    <cellStyle name="40% - Cor5 3 2 2 3" xfId="13850" xr:uid="{00000000-0005-0000-0000-000048030000}"/>
    <cellStyle name="40% - Cor5 3 2 2 3 2" xfId="30663" xr:uid="{D49E8EAD-77FE-41A6-B28D-5A27845A23C7}"/>
    <cellStyle name="40% - Cor5 3 2 2 3 3" xfId="44537" xr:uid="{D0D21699-6791-4FA7-A1DE-CF84D4FBCE0B}"/>
    <cellStyle name="40% - Cor5 3 2 2 4" xfId="33255" xr:uid="{E92FEEE8-C5E9-428F-894C-96A096BDA21D}"/>
    <cellStyle name="40% - Cor5 3 2 2 4 2" xfId="47122" xr:uid="{01311D5B-7DCB-475E-B0E2-C9161EF07A92}"/>
    <cellStyle name="40% - Cor5 3 2 2 5" xfId="23323" xr:uid="{47E2B969-37EE-499D-9A00-EB590459A3A3}"/>
    <cellStyle name="40% - Cor5 3 2 2 6" xfId="37294" xr:uid="{EB4D91D7-BE1F-4DEE-AA2E-533395EE9C61}"/>
    <cellStyle name="40% - Cor5 3 2 3" xfId="7492" xr:uid="{00000000-0005-0000-0000-000048030000}"/>
    <cellStyle name="40% - Cor5 3 2 3 2" xfId="16318" xr:uid="{00000000-0005-0000-0000-000048030000}"/>
    <cellStyle name="40% - Cor5 3 2 3 3" xfId="25744" xr:uid="{E2BBC5A0-7C1C-46A9-9B87-46D88BDCB8C9}"/>
    <cellStyle name="40% - Cor5 3 2 3 4" xfId="39696" xr:uid="{4892B8DD-8D5F-440C-A70D-0D1CD06556DB}"/>
    <cellStyle name="40% - Cor5 3 2 4" xfId="11959" xr:uid="{00000000-0005-0000-0000-000048030000}"/>
    <cellStyle name="40% - Cor5 3 2 4 2" xfId="29475" xr:uid="{3F595F5E-731D-46AC-98E8-2A8EFFE0DE4B}"/>
    <cellStyle name="40% - Cor5 3 2 4 3" xfId="43356" xr:uid="{0495818D-515C-42E6-A6BF-E318D48533CB}"/>
    <cellStyle name="40% - Cor5 3 2 5" xfId="32077" xr:uid="{E8134F8A-CCD4-428B-8AEB-9017E247FFB9}"/>
    <cellStyle name="40% - Cor5 3 2 5 2" xfId="45944" xr:uid="{8AF87C79-8984-4CE3-9484-61133CA5EC2C}"/>
    <cellStyle name="40% - Cor5 3 2 6" xfId="21425" xr:uid="{0A41BF43-B9A7-43C5-BDFF-03107225CD4A}"/>
    <cellStyle name="40% - Cor5 3 2 7" xfId="35459" xr:uid="{C64F2F99-EAAF-4934-AB79-21B15593FF58}"/>
    <cellStyle name="40% - Cor5 3 3" xfId="2932" xr:uid="{00000000-0005-0000-0000-000047030000}"/>
    <cellStyle name="40% - Cor5 3 3 2" xfId="4980" xr:uid="{00000000-0005-0000-0000-000047030000}"/>
    <cellStyle name="40% - Cor5 3 3 2 2" xfId="9380" xr:uid="{00000000-0005-0000-0000-000047030000}"/>
    <cellStyle name="40% - Cor5 3 3 2 2 2" xfId="18202" xr:uid="{00000000-0005-0000-0000-000047030000}"/>
    <cellStyle name="40% - Cor5 3 3 2 2 3" xfId="27580" xr:uid="{3FB012FB-747A-42D8-BC75-29BD3ADCC0DF}"/>
    <cellStyle name="40% - Cor5 3 3 2 2 4" xfId="41536" xr:uid="{B554AEE6-D170-461E-B079-652302438939}"/>
    <cellStyle name="40% - Cor5 3 3 2 3" xfId="13849" xr:uid="{00000000-0005-0000-0000-000047030000}"/>
    <cellStyle name="40% - Cor5 3 3 2 4" xfId="23322" xr:uid="{B90816AE-398C-4D05-8874-EC757FA0ABD3}"/>
    <cellStyle name="40% - Cor5 3 3 2 5" xfId="37293" xr:uid="{730C48E9-1C3B-4FCE-8E54-7627F9406D11}"/>
    <cellStyle name="40% - Cor5 3 3 3" xfId="7491" xr:uid="{00000000-0005-0000-0000-000047030000}"/>
    <cellStyle name="40% - Cor5 3 3 3 2" xfId="16317" xr:uid="{00000000-0005-0000-0000-000047030000}"/>
    <cellStyle name="40% - Cor5 3 3 3 3" xfId="25743" xr:uid="{56B445F8-8B80-4672-B4AE-0456CB0504C1}"/>
    <cellStyle name="40% - Cor5 3 3 3 4" xfId="39695" xr:uid="{F51BEB15-1D15-49AA-A472-25852933CA8F}"/>
    <cellStyle name="40% - Cor5 3 3 4" xfId="11958" xr:uid="{00000000-0005-0000-0000-000047030000}"/>
    <cellStyle name="40% - Cor5 3 3 4 2" xfId="29474" xr:uid="{5639F5CE-F0E9-4BCE-A8E3-C8D98CB03D62}"/>
    <cellStyle name="40% - Cor5 3 3 4 3" xfId="43355" xr:uid="{D56EEFFB-A243-4310-9F63-23251F8EBF74}"/>
    <cellStyle name="40% - Cor5 3 3 5" xfId="32076" xr:uid="{6F6506B4-D8D0-4ED5-A608-9D541A1DC367}"/>
    <cellStyle name="40% - Cor5 3 3 5 2" xfId="45943" xr:uid="{0CCBEDA3-A482-4698-8E00-CD4ADEEE327C}"/>
    <cellStyle name="40% - Cor5 3 3 6" xfId="21424" xr:uid="{0130F0F2-40B4-4F0D-8EC0-5687C903F37B}"/>
    <cellStyle name="40% - Cor5 3 3 7" xfId="35458" xr:uid="{CB01A0FC-6819-4755-A93A-9551E08BE062}"/>
    <cellStyle name="40% - Cor5 3 4" xfId="1706" xr:uid="{00000000-0005-0000-0000-000043000000}"/>
    <cellStyle name="40% - Cor5 3 4 2" xfId="6508" xr:uid="{00000000-0005-0000-0000-000043000000}"/>
    <cellStyle name="40% - Cor5 3 4 2 2" xfId="15339" xr:uid="{00000000-0005-0000-0000-000043000000}"/>
    <cellStyle name="40% - Cor5 3 4 2 3" xfId="24774" xr:uid="{9C210D0D-D3A7-4C29-8C5D-5919BB6C26EF}"/>
    <cellStyle name="40% - Cor5 3 4 2 4" xfId="38728" xr:uid="{C96761F6-D6AF-434C-8A66-76D57A194AD9}"/>
    <cellStyle name="40% - Cor5 3 4 3" xfId="10953" xr:uid="{00000000-0005-0000-0000-000043000000}"/>
    <cellStyle name="40% - Cor5 3 4 3 2" xfId="30662" xr:uid="{FDEFEFBC-B079-4CEF-BC1C-2967B652A0B2}"/>
    <cellStyle name="40% - Cor5 3 4 3 3" xfId="44536" xr:uid="{3FAAB7D6-301F-411B-8598-2425AE32CACD}"/>
    <cellStyle name="40% - Cor5 3 4 4" xfId="33254" xr:uid="{EA1FD5D5-9256-47D4-9C98-9EE07BFA5CA4}"/>
    <cellStyle name="40% - Cor5 3 4 4 2" xfId="47121" xr:uid="{359F1417-D5A7-4E0D-AD9E-857BA5FD1F0C}"/>
    <cellStyle name="40% - Cor5 3 4 5" xfId="20363" xr:uid="{77A87BEE-7FA7-4D73-94FA-2EE9C6C3CAE3}"/>
    <cellStyle name="40% - Cor5 3 4 6" xfId="34492" xr:uid="{4827D999-4D07-4A19-8442-A08E238C42FC}"/>
    <cellStyle name="40% - Cor5 3 5" xfId="3992" xr:uid="{00000000-0005-0000-0000-000043000000}"/>
    <cellStyle name="40% - Cor5 3 5 2" xfId="8396" xr:uid="{00000000-0005-0000-0000-000043000000}"/>
    <cellStyle name="40% - Cor5 3 5 2 2" xfId="17218" xr:uid="{00000000-0005-0000-0000-000043000000}"/>
    <cellStyle name="40% - Cor5 3 5 2 3" xfId="26599" xr:uid="{660ACEA9-3A72-44EA-95CA-867B4DE01E1B}"/>
    <cellStyle name="40% - Cor5 3 5 2 4" xfId="40553" xr:uid="{9DD52A01-0A9A-4037-BB6A-05EC32EC619C}"/>
    <cellStyle name="40% - Cor5 3 5 3" xfId="12867" xr:uid="{00000000-0005-0000-0000-000043000000}"/>
    <cellStyle name="40% - Cor5 3 5 4" xfId="22339" xr:uid="{CE64E58E-5791-43B2-B4F4-D76DA132A40F}"/>
    <cellStyle name="40% - Cor5 3 5 5" xfId="36312" xr:uid="{A428FAE9-9A8E-41FA-96C5-8F88F5229C52}"/>
    <cellStyle name="40% - Cor5 3 6" xfId="28420" xr:uid="{6194E8D8-9C9E-429C-A466-C3958E333CFB}"/>
    <cellStyle name="40% - Cor5 3 6 2" xfId="42390" xr:uid="{89A9B6C3-9C7A-4E80-BA2C-55DCA0D6BE10}"/>
    <cellStyle name="40% - Cor5 3 7" xfId="31113" xr:uid="{2DC490DC-62E1-4C2E-BFCB-59AD00F15112}"/>
    <cellStyle name="40% - Cor5 3 7 2" xfId="44962" xr:uid="{4E4CEE38-9268-43F4-A7FF-8C85E3BE883B}"/>
    <cellStyle name="40% - Cor5 30" xfId="2934" xr:uid="{00000000-0005-0000-0000-000049030000}"/>
    <cellStyle name="40% - Cor5 30 2" xfId="4982" xr:uid="{00000000-0005-0000-0000-000049030000}"/>
    <cellStyle name="40% - Cor5 30 2 2" xfId="9382" xr:uid="{00000000-0005-0000-0000-000049030000}"/>
    <cellStyle name="40% - Cor5 30 2 2 2" xfId="18204" xr:uid="{00000000-0005-0000-0000-000049030000}"/>
    <cellStyle name="40% - Cor5 30 2 2 3" xfId="27582" xr:uid="{187BBBA9-19D8-440B-ACC4-C84F89D3062A}"/>
    <cellStyle name="40% - Cor5 30 2 2 4" xfId="41538" xr:uid="{6620F53E-C854-40E1-8E93-6315F259240E}"/>
    <cellStyle name="40% - Cor5 30 2 3" xfId="13851" xr:uid="{00000000-0005-0000-0000-000049030000}"/>
    <cellStyle name="40% - Cor5 30 2 3 2" xfId="30664" xr:uid="{FF6F92C8-DE9B-411B-8131-A21192C16577}"/>
    <cellStyle name="40% - Cor5 30 2 3 3" xfId="44538" xr:uid="{FED1297D-D825-44EC-B9A4-B154E365F334}"/>
    <cellStyle name="40% - Cor5 30 2 4" xfId="33256" xr:uid="{D6569D41-01EB-4F87-A551-2DAE1957C46B}"/>
    <cellStyle name="40% - Cor5 30 2 4 2" xfId="47123" xr:uid="{BC670748-5C22-47E2-B30B-204ADCD90A6E}"/>
    <cellStyle name="40% - Cor5 30 2 5" xfId="23324" xr:uid="{DEFEA85D-6B98-4945-8DEB-A8EC8DEDAAE6}"/>
    <cellStyle name="40% - Cor5 30 2 6" xfId="37295" xr:uid="{C3BC836B-5161-4EB6-BF14-FB3F755A94D2}"/>
    <cellStyle name="40% - Cor5 30 3" xfId="7493" xr:uid="{00000000-0005-0000-0000-000049030000}"/>
    <cellStyle name="40% - Cor5 30 3 2" xfId="16319" xr:uid="{00000000-0005-0000-0000-000049030000}"/>
    <cellStyle name="40% - Cor5 30 3 3" xfId="25745" xr:uid="{0896CF87-4601-410A-9F91-A1B469CA9E0A}"/>
    <cellStyle name="40% - Cor5 30 3 4" xfId="39697" xr:uid="{CD63F54C-7DEF-4373-903D-0B94D11E6E4F}"/>
    <cellStyle name="40% - Cor5 30 4" xfId="11960" xr:uid="{00000000-0005-0000-0000-000049030000}"/>
    <cellStyle name="40% - Cor5 30 4 2" xfId="29476" xr:uid="{6EE800FA-3B4C-4B1D-AD5C-C979243CBE33}"/>
    <cellStyle name="40% - Cor5 30 4 3" xfId="43357" xr:uid="{ED06F805-A0F6-4943-9395-54AC2DD67199}"/>
    <cellStyle name="40% - Cor5 30 5" xfId="32078" xr:uid="{B315318E-A494-4E0D-BE13-EBDA50E13150}"/>
    <cellStyle name="40% - Cor5 30 5 2" xfId="45945" xr:uid="{7591A9C4-14A8-41B2-B5D6-64294218974B}"/>
    <cellStyle name="40% - Cor5 30 6" xfId="21426" xr:uid="{14354C3F-F7AE-4A4C-B729-E404FEEF036B}"/>
    <cellStyle name="40% - Cor5 30 7" xfId="35460" xr:uid="{90D328FE-213A-4FB7-8D67-E2905A15E92E}"/>
    <cellStyle name="40% - Cor5 31" xfId="2935" xr:uid="{00000000-0005-0000-0000-00004A030000}"/>
    <cellStyle name="40% - Cor5 31 2" xfId="4983" xr:uid="{00000000-0005-0000-0000-00004A030000}"/>
    <cellStyle name="40% - Cor5 31 2 2" xfId="9383" xr:uid="{00000000-0005-0000-0000-00004A030000}"/>
    <cellStyle name="40% - Cor5 31 2 2 2" xfId="18205" xr:uid="{00000000-0005-0000-0000-00004A030000}"/>
    <cellStyle name="40% - Cor5 31 2 2 3" xfId="27583" xr:uid="{7F9032D5-8504-4B31-B09B-4CF9FDCCFE08}"/>
    <cellStyle name="40% - Cor5 31 2 2 4" xfId="41539" xr:uid="{285BAD20-AD01-4B52-A732-D4F5C9004357}"/>
    <cellStyle name="40% - Cor5 31 2 3" xfId="13852" xr:uid="{00000000-0005-0000-0000-00004A030000}"/>
    <cellStyle name="40% - Cor5 31 2 3 2" xfId="30665" xr:uid="{692EC197-4248-4657-AEC9-097358EFD636}"/>
    <cellStyle name="40% - Cor5 31 2 3 3" xfId="44539" xr:uid="{B48D4A71-EE67-43CB-B1A1-18D655ADFC4B}"/>
    <cellStyle name="40% - Cor5 31 2 4" xfId="33257" xr:uid="{69F05157-B6D0-4148-BF1E-B5632570DA4E}"/>
    <cellStyle name="40% - Cor5 31 2 4 2" xfId="47124" xr:uid="{D0D3B1AA-9CDF-4C56-9848-66A137A77C8B}"/>
    <cellStyle name="40% - Cor5 31 2 5" xfId="23325" xr:uid="{2900B3E3-F5B7-4667-9EA6-B404ECB3A9A3}"/>
    <cellStyle name="40% - Cor5 31 2 6" xfId="37296" xr:uid="{8EF5B009-3F7C-40D3-BB92-5783D87C7AA3}"/>
    <cellStyle name="40% - Cor5 31 3" xfId="7494" xr:uid="{00000000-0005-0000-0000-00004A030000}"/>
    <cellStyle name="40% - Cor5 31 3 2" xfId="16320" xr:uid="{00000000-0005-0000-0000-00004A030000}"/>
    <cellStyle name="40% - Cor5 31 3 3" xfId="25746" xr:uid="{A6BBF780-7BE5-432C-BE49-C11DDD726090}"/>
    <cellStyle name="40% - Cor5 31 3 4" xfId="39698" xr:uid="{53F0FF64-02D6-4727-B2BC-975354D1597D}"/>
    <cellStyle name="40% - Cor5 31 4" xfId="11961" xr:uid="{00000000-0005-0000-0000-00004A030000}"/>
    <cellStyle name="40% - Cor5 31 4 2" xfId="29477" xr:uid="{048A3FC4-79AB-4E73-B8D1-A80F32E08CF2}"/>
    <cellStyle name="40% - Cor5 31 4 3" xfId="43358" xr:uid="{4CEE6E89-19C3-41C2-9419-9E8B5DE00BA2}"/>
    <cellStyle name="40% - Cor5 31 5" xfId="32079" xr:uid="{C6D228D2-9902-4716-84A1-F9099C724454}"/>
    <cellStyle name="40% - Cor5 31 5 2" xfId="45946" xr:uid="{D57E2F2C-A515-43B7-A32D-44D868DF3F00}"/>
    <cellStyle name="40% - Cor5 31 6" xfId="21427" xr:uid="{76183F5A-6C1A-4DB7-9C81-8F9046C3EB1A}"/>
    <cellStyle name="40% - Cor5 31 7" xfId="35461" xr:uid="{6403CC46-4444-4126-8CFC-CA5D9A7076B7}"/>
    <cellStyle name="40% - Cor5 32" xfId="2936" xr:uid="{00000000-0005-0000-0000-00004B030000}"/>
    <cellStyle name="40% - Cor5 32 2" xfId="4984" xr:uid="{00000000-0005-0000-0000-00004B030000}"/>
    <cellStyle name="40% - Cor5 32 2 2" xfId="9384" xr:uid="{00000000-0005-0000-0000-00004B030000}"/>
    <cellStyle name="40% - Cor5 32 2 2 2" xfId="18206" xr:uid="{00000000-0005-0000-0000-00004B030000}"/>
    <cellStyle name="40% - Cor5 32 2 2 3" xfId="27584" xr:uid="{9E58D57F-970D-4871-A2A9-804194CB4315}"/>
    <cellStyle name="40% - Cor5 32 2 2 4" xfId="41540" xr:uid="{98DCD046-D6FE-4770-B3B6-FF38C7D08E92}"/>
    <cellStyle name="40% - Cor5 32 2 3" xfId="13853" xr:uid="{00000000-0005-0000-0000-00004B030000}"/>
    <cellStyle name="40% - Cor5 32 2 3 2" xfId="30666" xr:uid="{D1DAD30C-A3B3-415B-B363-F46FE90BF803}"/>
    <cellStyle name="40% - Cor5 32 2 3 3" xfId="44540" xr:uid="{5BC71230-26E8-409B-A57E-1247AB6EF89C}"/>
    <cellStyle name="40% - Cor5 32 2 4" xfId="33258" xr:uid="{67917B24-B7CC-4FA9-A6F5-70E96E4ABD81}"/>
    <cellStyle name="40% - Cor5 32 2 4 2" xfId="47125" xr:uid="{6DC75CB2-7D17-48FF-8299-701D1C492E0A}"/>
    <cellStyle name="40% - Cor5 32 2 5" xfId="23326" xr:uid="{42DE21A1-F04B-4288-A1C3-590DA3A9BA62}"/>
    <cellStyle name="40% - Cor5 32 2 6" xfId="37297" xr:uid="{C930BA4E-FC8C-4B9F-9174-D87DBE8869E4}"/>
    <cellStyle name="40% - Cor5 32 3" xfId="7495" xr:uid="{00000000-0005-0000-0000-00004B030000}"/>
    <cellStyle name="40% - Cor5 32 3 2" xfId="16321" xr:uid="{00000000-0005-0000-0000-00004B030000}"/>
    <cellStyle name="40% - Cor5 32 3 3" xfId="25747" xr:uid="{38107DEF-3766-4669-8CB3-3D7B318BBFD3}"/>
    <cellStyle name="40% - Cor5 32 3 4" xfId="39699" xr:uid="{809D281A-1D40-480B-9FAD-4E7C04049A53}"/>
    <cellStyle name="40% - Cor5 32 4" xfId="11962" xr:uid="{00000000-0005-0000-0000-00004B030000}"/>
    <cellStyle name="40% - Cor5 32 4 2" xfId="29478" xr:uid="{A2F0F873-EB1F-46F6-9117-5FC26B1E9C11}"/>
    <cellStyle name="40% - Cor5 32 4 3" xfId="43359" xr:uid="{46BF3862-C952-4EAC-98D5-2C1E411B4498}"/>
    <cellStyle name="40% - Cor5 32 5" xfId="32080" xr:uid="{982AFDE9-4456-468A-96A1-EF3AC3D16FB0}"/>
    <cellStyle name="40% - Cor5 32 5 2" xfId="45947" xr:uid="{A2BDCBDE-2333-4D55-BACA-F5DC22B77DC0}"/>
    <cellStyle name="40% - Cor5 32 6" xfId="21428" xr:uid="{5DCCDA9A-DD2E-4A26-9EBD-0209F14C12AB}"/>
    <cellStyle name="40% - Cor5 32 7" xfId="35462" xr:uid="{42FF7F3E-3BC2-422E-A78A-A1D860D97FFC}"/>
    <cellStyle name="40% - Cor5 33" xfId="2937" xr:uid="{00000000-0005-0000-0000-00004C030000}"/>
    <cellStyle name="40% - Cor5 33 2" xfId="4985" xr:uid="{00000000-0005-0000-0000-00004C030000}"/>
    <cellStyle name="40% - Cor5 33 2 2" xfId="9385" xr:uid="{00000000-0005-0000-0000-00004C030000}"/>
    <cellStyle name="40% - Cor5 33 2 2 2" xfId="18207" xr:uid="{00000000-0005-0000-0000-00004C030000}"/>
    <cellStyle name="40% - Cor5 33 2 2 3" xfId="27585" xr:uid="{71FC176E-D641-4740-B4FC-9858389E8B27}"/>
    <cellStyle name="40% - Cor5 33 2 2 4" xfId="41541" xr:uid="{2E31A369-F500-422B-8439-6C7C8056CD21}"/>
    <cellStyle name="40% - Cor5 33 2 3" xfId="13854" xr:uid="{00000000-0005-0000-0000-00004C030000}"/>
    <cellStyle name="40% - Cor5 33 2 3 2" xfId="30667" xr:uid="{1D36E3D8-A3E5-414B-BA3E-7CE3DA291BD5}"/>
    <cellStyle name="40% - Cor5 33 2 3 3" xfId="44541" xr:uid="{F98E8BC1-EA01-4E3C-BAAA-576333A68D9D}"/>
    <cellStyle name="40% - Cor5 33 2 4" xfId="33259" xr:uid="{467C9C6A-F525-448B-B40C-18E6C7141C58}"/>
    <cellStyle name="40% - Cor5 33 2 4 2" xfId="47126" xr:uid="{9B3A6092-7712-44F5-943A-C38CD6AADB01}"/>
    <cellStyle name="40% - Cor5 33 2 5" xfId="23327" xr:uid="{D6991E9F-4965-4311-BE9C-141B3A0AD154}"/>
    <cellStyle name="40% - Cor5 33 2 6" xfId="37298" xr:uid="{C1B15E7B-E84B-4C85-919E-74AC5EE85614}"/>
    <cellStyle name="40% - Cor5 33 3" xfId="7496" xr:uid="{00000000-0005-0000-0000-00004C030000}"/>
    <cellStyle name="40% - Cor5 33 3 2" xfId="16322" xr:uid="{00000000-0005-0000-0000-00004C030000}"/>
    <cellStyle name="40% - Cor5 33 3 3" xfId="25748" xr:uid="{5E67B456-B519-4DF5-B5F9-4A63823AEE21}"/>
    <cellStyle name="40% - Cor5 33 3 4" xfId="39700" xr:uid="{F5297A52-CC4D-4638-B203-D22FA1D39FBE}"/>
    <cellStyle name="40% - Cor5 33 4" xfId="11963" xr:uid="{00000000-0005-0000-0000-00004C030000}"/>
    <cellStyle name="40% - Cor5 33 4 2" xfId="29479" xr:uid="{0E041334-25B3-45F2-874D-669BF1D02F1A}"/>
    <cellStyle name="40% - Cor5 33 4 3" xfId="43360" xr:uid="{FA16B35E-81CA-41A9-B2BF-0480EEF3941D}"/>
    <cellStyle name="40% - Cor5 33 5" xfId="32081" xr:uid="{773493C8-3604-4EBF-84FE-46BE5FCD1F11}"/>
    <cellStyle name="40% - Cor5 33 5 2" xfId="45948" xr:uid="{0D0694F3-D0EF-4EF9-900B-14F56826F504}"/>
    <cellStyle name="40% - Cor5 33 6" xfId="21429" xr:uid="{AB9DCE4F-41CB-4B66-8983-51F4526366A2}"/>
    <cellStyle name="40% - Cor5 33 7" xfId="35463" xr:uid="{7ACC536B-B5F0-4FCA-8C9E-A35F8B31235F}"/>
    <cellStyle name="40% - Cor5 34" xfId="2938" xr:uid="{00000000-0005-0000-0000-00004D030000}"/>
    <cellStyle name="40% - Cor5 34 2" xfId="4986" xr:uid="{00000000-0005-0000-0000-00004D030000}"/>
    <cellStyle name="40% - Cor5 34 2 2" xfId="9386" xr:uid="{00000000-0005-0000-0000-00004D030000}"/>
    <cellStyle name="40% - Cor5 34 2 2 2" xfId="18208" xr:uid="{00000000-0005-0000-0000-00004D030000}"/>
    <cellStyle name="40% - Cor5 34 2 2 3" xfId="27586" xr:uid="{42AEDD91-80EE-4D32-8837-47ABFFE5D75B}"/>
    <cellStyle name="40% - Cor5 34 2 2 4" xfId="41542" xr:uid="{09262EE4-A5D8-49FF-A4D6-4ABF7088C45E}"/>
    <cellStyle name="40% - Cor5 34 2 3" xfId="13855" xr:uid="{00000000-0005-0000-0000-00004D030000}"/>
    <cellStyle name="40% - Cor5 34 2 3 2" xfId="30668" xr:uid="{FB201BE4-CF4B-4838-857B-222149B92235}"/>
    <cellStyle name="40% - Cor5 34 2 3 3" xfId="44542" xr:uid="{083120AE-4E49-4A2B-95F9-C006DEBEE9EC}"/>
    <cellStyle name="40% - Cor5 34 2 4" xfId="33260" xr:uid="{F9EF614D-185D-484B-B450-143A48E9FD5F}"/>
    <cellStyle name="40% - Cor5 34 2 4 2" xfId="47127" xr:uid="{5A5521B0-C11E-49CA-B8E2-C8C7C4751F59}"/>
    <cellStyle name="40% - Cor5 34 2 5" xfId="23328" xr:uid="{74BC276F-7697-41CB-A610-32E6A01851C8}"/>
    <cellStyle name="40% - Cor5 34 2 6" xfId="37299" xr:uid="{EE9E702F-17DB-4618-8799-D850EF627F34}"/>
    <cellStyle name="40% - Cor5 34 3" xfId="7497" xr:uid="{00000000-0005-0000-0000-00004D030000}"/>
    <cellStyle name="40% - Cor5 34 3 2" xfId="16323" xr:uid="{00000000-0005-0000-0000-00004D030000}"/>
    <cellStyle name="40% - Cor5 34 3 3" xfId="25749" xr:uid="{38A8CA8A-C968-49C6-9215-920A93546B16}"/>
    <cellStyle name="40% - Cor5 34 3 4" xfId="39701" xr:uid="{61B8773C-7753-401E-B0F7-45C98421C444}"/>
    <cellStyle name="40% - Cor5 34 4" xfId="11964" xr:uid="{00000000-0005-0000-0000-00004D030000}"/>
    <cellStyle name="40% - Cor5 34 4 2" xfId="29480" xr:uid="{618E7E4A-08A8-4A08-B4DD-3F36C4F6B401}"/>
    <cellStyle name="40% - Cor5 34 4 3" xfId="43361" xr:uid="{02243E74-B8D1-4700-9D3A-444DD0C4C905}"/>
    <cellStyle name="40% - Cor5 34 5" xfId="32082" xr:uid="{ACA6FA2D-C0BD-40C1-B83C-D458E45BD4B2}"/>
    <cellStyle name="40% - Cor5 34 5 2" xfId="45949" xr:uid="{14010679-3BE7-4B35-9333-CDF3C47E9C41}"/>
    <cellStyle name="40% - Cor5 34 6" xfId="21430" xr:uid="{FB0FE37C-ECE2-4367-9221-A26972F9D35D}"/>
    <cellStyle name="40% - Cor5 34 7" xfId="35464" xr:uid="{01C75657-325F-4DB9-AC6C-DED91CF49EEE}"/>
    <cellStyle name="40% - Cor5 35" xfId="2939" xr:uid="{00000000-0005-0000-0000-00004E030000}"/>
    <cellStyle name="40% - Cor5 35 2" xfId="4987" xr:uid="{00000000-0005-0000-0000-00004E030000}"/>
    <cellStyle name="40% - Cor5 35 2 2" xfId="9387" xr:uid="{00000000-0005-0000-0000-00004E030000}"/>
    <cellStyle name="40% - Cor5 35 2 2 2" xfId="18209" xr:uid="{00000000-0005-0000-0000-00004E030000}"/>
    <cellStyle name="40% - Cor5 35 2 2 3" xfId="27587" xr:uid="{77C5DEAA-5A94-4E4E-A45B-B435BF7EEAAD}"/>
    <cellStyle name="40% - Cor5 35 2 2 4" xfId="41543" xr:uid="{4E538611-6055-4F79-BB1C-32BB151BD527}"/>
    <cellStyle name="40% - Cor5 35 2 3" xfId="13856" xr:uid="{00000000-0005-0000-0000-00004E030000}"/>
    <cellStyle name="40% - Cor5 35 2 3 2" xfId="30669" xr:uid="{761DEC04-6210-436C-8269-5807B8545282}"/>
    <cellStyle name="40% - Cor5 35 2 3 3" xfId="44543" xr:uid="{188D7A9B-3C20-4A89-A17F-C5AC578D2DD5}"/>
    <cellStyle name="40% - Cor5 35 2 4" xfId="33261" xr:uid="{424A7F66-2C69-4859-87A9-0083500E080D}"/>
    <cellStyle name="40% - Cor5 35 2 4 2" xfId="47128" xr:uid="{CF6BC7DF-74E6-410B-83D6-E109D0202D41}"/>
    <cellStyle name="40% - Cor5 35 2 5" xfId="23329" xr:uid="{9D82A96D-E795-4DBE-980C-EA287794A504}"/>
    <cellStyle name="40% - Cor5 35 2 6" xfId="37300" xr:uid="{A32F14FD-644D-4C43-B6E8-0BEF5E656857}"/>
    <cellStyle name="40% - Cor5 35 3" xfId="7498" xr:uid="{00000000-0005-0000-0000-00004E030000}"/>
    <cellStyle name="40% - Cor5 35 3 2" xfId="16324" xr:uid="{00000000-0005-0000-0000-00004E030000}"/>
    <cellStyle name="40% - Cor5 35 3 3" xfId="25750" xr:uid="{8AAC7876-84E4-48FB-B466-615D22B34282}"/>
    <cellStyle name="40% - Cor5 35 3 4" xfId="39702" xr:uid="{8726CCCF-1DDE-4A0D-A373-A3D611251E01}"/>
    <cellStyle name="40% - Cor5 35 4" xfId="11965" xr:uid="{00000000-0005-0000-0000-00004E030000}"/>
    <cellStyle name="40% - Cor5 35 4 2" xfId="29481" xr:uid="{F9513D41-AC91-4A00-94B2-EEED9BB4B3A9}"/>
    <cellStyle name="40% - Cor5 35 4 3" xfId="43362" xr:uid="{FEFBAAB9-130C-4EC5-ABF1-CC1070E581A6}"/>
    <cellStyle name="40% - Cor5 35 5" xfId="32083" xr:uid="{BEF0F374-FD05-4872-836A-534F83606E5C}"/>
    <cellStyle name="40% - Cor5 35 5 2" xfId="45950" xr:uid="{04880760-167D-43A4-A212-1D53EE0096F9}"/>
    <cellStyle name="40% - Cor5 35 6" xfId="21431" xr:uid="{6E8289E1-1DF0-43C6-AD16-89DD808BAA20}"/>
    <cellStyle name="40% - Cor5 35 7" xfId="35465" xr:uid="{796A2810-05E5-4DCA-B761-17F4B8A5FFB3}"/>
    <cellStyle name="40% - Cor5 36" xfId="2940" xr:uid="{00000000-0005-0000-0000-00004F030000}"/>
    <cellStyle name="40% - Cor5 36 2" xfId="4988" xr:uid="{00000000-0005-0000-0000-00004F030000}"/>
    <cellStyle name="40% - Cor5 36 2 2" xfId="9388" xr:uid="{00000000-0005-0000-0000-00004F030000}"/>
    <cellStyle name="40% - Cor5 36 2 2 2" xfId="18210" xr:uid="{00000000-0005-0000-0000-00004F030000}"/>
    <cellStyle name="40% - Cor5 36 2 2 3" xfId="27588" xr:uid="{47FE586B-4BCB-459B-B4AA-E5BD1F54746E}"/>
    <cellStyle name="40% - Cor5 36 2 2 4" xfId="41544" xr:uid="{C049B1C3-3D12-4EA2-B3FF-4FA042AF1905}"/>
    <cellStyle name="40% - Cor5 36 2 3" xfId="13857" xr:uid="{00000000-0005-0000-0000-00004F030000}"/>
    <cellStyle name="40% - Cor5 36 2 3 2" xfId="30670" xr:uid="{8DAF3C9A-1C4F-45A6-A125-F70E8E9C7805}"/>
    <cellStyle name="40% - Cor5 36 2 3 3" xfId="44544" xr:uid="{DFCD5A1A-8730-42A5-81AA-BD4D819A3B00}"/>
    <cellStyle name="40% - Cor5 36 2 4" xfId="33262" xr:uid="{A8E7050E-2EA6-4E0B-9B39-2549AC63A0EC}"/>
    <cellStyle name="40% - Cor5 36 2 4 2" xfId="47129" xr:uid="{72817716-C795-4607-84C3-D5BE65C72048}"/>
    <cellStyle name="40% - Cor5 36 2 5" xfId="23330" xr:uid="{7678AE38-046D-4E8D-ACB3-C1B09EDA80C7}"/>
    <cellStyle name="40% - Cor5 36 2 6" xfId="37301" xr:uid="{4CAD29BA-7F27-498F-93C7-50F958B2E634}"/>
    <cellStyle name="40% - Cor5 36 3" xfId="7499" xr:uid="{00000000-0005-0000-0000-00004F030000}"/>
    <cellStyle name="40% - Cor5 36 3 2" xfId="16325" xr:uid="{00000000-0005-0000-0000-00004F030000}"/>
    <cellStyle name="40% - Cor5 36 3 3" xfId="25751" xr:uid="{2ABFF031-A2EF-4601-A9C8-4EDF289F1934}"/>
    <cellStyle name="40% - Cor5 36 3 4" xfId="39703" xr:uid="{727FF6D4-90AB-4517-A9AF-F6E9A586BEA0}"/>
    <cellStyle name="40% - Cor5 36 4" xfId="11966" xr:uid="{00000000-0005-0000-0000-00004F030000}"/>
    <cellStyle name="40% - Cor5 36 4 2" xfId="29482" xr:uid="{FA37CF4C-22A1-475D-B4F1-0B7EF161869C}"/>
    <cellStyle name="40% - Cor5 36 4 3" xfId="43363" xr:uid="{0987CB71-9052-41EC-9FEC-AF495DA2E355}"/>
    <cellStyle name="40% - Cor5 36 5" xfId="32084" xr:uid="{92D8D0C3-A1B0-4F55-8B1D-FAB3ED5D25C5}"/>
    <cellStyle name="40% - Cor5 36 5 2" xfId="45951" xr:uid="{5F78268B-86C6-416E-A30E-400F5A8E0A4E}"/>
    <cellStyle name="40% - Cor5 36 6" xfId="21432" xr:uid="{53198BB8-F6F9-4332-A80B-41E421E0A889}"/>
    <cellStyle name="40% - Cor5 36 7" xfId="35466" xr:uid="{070EC079-5046-4BD1-A408-61C8A7019FD1}"/>
    <cellStyle name="40% - Cor5 37" xfId="2941" xr:uid="{00000000-0005-0000-0000-000050030000}"/>
    <cellStyle name="40% - Cor5 37 2" xfId="4989" xr:uid="{00000000-0005-0000-0000-000050030000}"/>
    <cellStyle name="40% - Cor5 37 2 2" xfId="9389" xr:uid="{00000000-0005-0000-0000-000050030000}"/>
    <cellStyle name="40% - Cor5 37 2 2 2" xfId="18211" xr:uid="{00000000-0005-0000-0000-000050030000}"/>
    <cellStyle name="40% - Cor5 37 2 2 3" xfId="27589" xr:uid="{9CDA754F-5679-4AAC-91A0-3E766EDD9F31}"/>
    <cellStyle name="40% - Cor5 37 2 2 4" xfId="41545" xr:uid="{F92870B5-0BBF-4066-866C-93FB36547429}"/>
    <cellStyle name="40% - Cor5 37 2 3" xfId="13858" xr:uid="{00000000-0005-0000-0000-000050030000}"/>
    <cellStyle name="40% - Cor5 37 2 3 2" xfId="30671" xr:uid="{21D65214-3F7C-4EF3-84D9-3FC03C473090}"/>
    <cellStyle name="40% - Cor5 37 2 3 3" xfId="44545" xr:uid="{309ABBD2-00F5-42BA-B08E-E0CCA431EA07}"/>
    <cellStyle name="40% - Cor5 37 2 4" xfId="33263" xr:uid="{C56261B9-DDF4-48F1-B6BE-D47C96CA7620}"/>
    <cellStyle name="40% - Cor5 37 2 4 2" xfId="47130" xr:uid="{A58FF63F-E8FE-45F6-8CFE-FCC181E35A6B}"/>
    <cellStyle name="40% - Cor5 37 2 5" xfId="23331" xr:uid="{23224188-881A-455D-BA05-4DB52D9D4E72}"/>
    <cellStyle name="40% - Cor5 37 2 6" xfId="37302" xr:uid="{3E67DA39-606C-408E-96DD-F02EFB4208D4}"/>
    <cellStyle name="40% - Cor5 37 3" xfId="7500" xr:uid="{00000000-0005-0000-0000-000050030000}"/>
    <cellStyle name="40% - Cor5 37 3 2" xfId="16326" xr:uid="{00000000-0005-0000-0000-000050030000}"/>
    <cellStyle name="40% - Cor5 37 3 3" xfId="25752" xr:uid="{71BA6482-84CD-4723-9909-4D8FA3BDC6D6}"/>
    <cellStyle name="40% - Cor5 37 3 4" xfId="39704" xr:uid="{B3F266D5-E1F0-47B5-9C4F-5D5C3E92003E}"/>
    <cellStyle name="40% - Cor5 37 4" xfId="11967" xr:uid="{00000000-0005-0000-0000-000050030000}"/>
    <cellStyle name="40% - Cor5 37 4 2" xfId="29483" xr:uid="{A9C9D862-1385-422E-809D-406AA5EE960C}"/>
    <cellStyle name="40% - Cor5 37 4 3" xfId="43364" xr:uid="{C9DDEAB0-B81F-44EA-98AF-EC5AC4C18204}"/>
    <cellStyle name="40% - Cor5 37 5" xfId="32085" xr:uid="{76458AD1-EE51-4F29-8E7C-2374591F1FE9}"/>
    <cellStyle name="40% - Cor5 37 5 2" xfId="45952" xr:uid="{14F2EF63-AC90-4CD5-BC5B-550E46BD0001}"/>
    <cellStyle name="40% - Cor5 37 6" xfId="21433" xr:uid="{5DB08180-8737-4359-AA8A-76AC96B4DB10}"/>
    <cellStyle name="40% - Cor5 37 7" xfId="35467" xr:uid="{6D2D2332-AC8C-4D2B-93A1-CF45DFB5EFC6}"/>
    <cellStyle name="40% - Cor5 38" xfId="2942" xr:uid="{00000000-0005-0000-0000-000051030000}"/>
    <cellStyle name="40% - Cor5 38 2" xfId="4990" xr:uid="{00000000-0005-0000-0000-000051030000}"/>
    <cellStyle name="40% - Cor5 38 2 2" xfId="9390" xr:uid="{00000000-0005-0000-0000-000051030000}"/>
    <cellStyle name="40% - Cor5 38 2 2 2" xfId="18212" xr:uid="{00000000-0005-0000-0000-000051030000}"/>
    <cellStyle name="40% - Cor5 38 2 2 3" xfId="27590" xr:uid="{F5ABDADD-9006-4262-8C8D-2FFC24C197D9}"/>
    <cellStyle name="40% - Cor5 38 2 2 4" xfId="41546" xr:uid="{5F251720-A9B4-4BAC-8041-353E8105CE47}"/>
    <cellStyle name="40% - Cor5 38 2 3" xfId="13859" xr:uid="{00000000-0005-0000-0000-000051030000}"/>
    <cellStyle name="40% - Cor5 38 2 3 2" xfId="30672" xr:uid="{76C07C69-38EF-4249-A78F-CCF3DD6DC486}"/>
    <cellStyle name="40% - Cor5 38 2 3 3" xfId="44546" xr:uid="{0A27DF36-2427-49DC-89CA-7DC72A01FF19}"/>
    <cellStyle name="40% - Cor5 38 2 4" xfId="33264" xr:uid="{3CCCFD4B-8C54-4592-8357-D26F2D6C3008}"/>
    <cellStyle name="40% - Cor5 38 2 4 2" xfId="47131" xr:uid="{85139C25-354C-4EBB-80AF-5597BBFBE7C8}"/>
    <cellStyle name="40% - Cor5 38 2 5" xfId="23332" xr:uid="{C446472F-E2FE-4857-9F8A-384FE3F83F12}"/>
    <cellStyle name="40% - Cor5 38 2 6" xfId="37303" xr:uid="{20C2AEFE-F76D-4AEF-B6F9-FA28B9B821C6}"/>
    <cellStyle name="40% - Cor5 38 3" xfId="7501" xr:uid="{00000000-0005-0000-0000-000051030000}"/>
    <cellStyle name="40% - Cor5 38 3 2" xfId="16327" xr:uid="{00000000-0005-0000-0000-000051030000}"/>
    <cellStyle name="40% - Cor5 38 3 3" xfId="25753" xr:uid="{ECA7E6F2-A22D-4929-9C76-565CE1D1E0D5}"/>
    <cellStyle name="40% - Cor5 38 3 4" xfId="39705" xr:uid="{CAD041AA-D1CD-47F4-B475-2FAE7CDAD9DB}"/>
    <cellStyle name="40% - Cor5 38 4" xfId="11968" xr:uid="{00000000-0005-0000-0000-000051030000}"/>
    <cellStyle name="40% - Cor5 38 4 2" xfId="29484" xr:uid="{D83A540F-0F0D-4253-9430-F5455AB35B78}"/>
    <cellStyle name="40% - Cor5 38 4 3" xfId="43365" xr:uid="{3FE66551-ED19-4F3C-BB3F-6EAEE2BA0F32}"/>
    <cellStyle name="40% - Cor5 38 5" xfId="32086" xr:uid="{AA4EA9CD-D48A-49A3-BDAC-8BD1AC32FAE8}"/>
    <cellStyle name="40% - Cor5 38 5 2" xfId="45953" xr:uid="{DCAF21D7-10C5-411B-A793-0BFA32913EE6}"/>
    <cellStyle name="40% - Cor5 38 6" xfId="21434" xr:uid="{E8D64B80-F4E5-49BA-AB32-A3A3395EC81F}"/>
    <cellStyle name="40% - Cor5 38 7" xfId="35468" xr:uid="{A821B833-151D-41FA-B57C-5E2355655DAD}"/>
    <cellStyle name="40% - Cor5 39" xfId="2943" xr:uid="{00000000-0005-0000-0000-000052030000}"/>
    <cellStyle name="40% - Cor5 39 2" xfId="4991" xr:uid="{00000000-0005-0000-0000-000052030000}"/>
    <cellStyle name="40% - Cor5 39 2 2" xfId="9391" xr:uid="{00000000-0005-0000-0000-000052030000}"/>
    <cellStyle name="40% - Cor5 39 2 2 2" xfId="18213" xr:uid="{00000000-0005-0000-0000-000052030000}"/>
    <cellStyle name="40% - Cor5 39 2 2 3" xfId="27591" xr:uid="{0D5E354F-DC9F-43F6-B103-AFBE00C15433}"/>
    <cellStyle name="40% - Cor5 39 2 2 4" xfId="41547" xr:uid="{793325C0-593A-48CC-A0CB-9C809B07FFE9}"/>
    <cellStyle name="40% - Cor5 39 2 3" xfId="13860" xr:uid="{00000000-0005-0000-0000-000052030000}"/>
    <cellStyle name="40% - Cor5 39 2 3 2" xfId="30673" xr:uid="{525AC12F-2FB2-4169-8C4D-202F0FC029B2}"/>
    <cellStyle name="40% - Cor5 39 2 3 3" xfId="44547" xr:uid="{5FB7C8F8-8E9B-41EB-A74F-5CD6ED7F7272}"/>
    <cellStyle name="40% - Cor5 39 2 4" xfId="33265" xr:uid="{0DD72976-D2A9-4B52-9C57-94C639162B23}"/>
    <cellStyle name="40% - Cor5 39 2 4 2" xfId="47132" xr:uid="{8A102F77-2930-485C-8B37-6930C9327B9A}"/>
    <cellStyle name="40% - Cor5 39 2 5" xfId="23333" xr:uid="{499AF517-9949-43B2-9987-B158A3F5B93F}"/>
    <cellStyle name="40% - Cor5 39 2 6" xfId="37304" xr:uid="{1DEF9761-285E-45D7-96DE-E1D287DA9823}"/>
    <cellStyle name="40% - Cor5 39 3" xfId="7502" xr:uid="{00000000-0005-0000-0000-000052030000}"/>
    <cellStyle name="40% - Cor5 39 3 2" xfId="16328" xr:uid="{00000000-0005-0000-0000-000052030000}"/>
    <cellStyle name="40% - Cor5 39 3 3" xfId="25754" xr:uid="{2DC39388-6A44-4DA2-9B58-315C7B1AFFC5}"/>
    <cellStyle name="40% - Cor5 39 3 4" xfId="39706" xr:uid="{29C3F9F1-FCF6-46A3-933B-27DFF3B18B02}"/>
    <cellStyle name="40% - Cor5 39 4" xfId="11969" xr:uid="{00000000-0005-0000-0000-000052030000}"/>
    <cellStyle name="40% - Cor5 39 4 2" xfId="29485" xr:uid="{E5EDA933-74C6-4F7D-A03B-B229419DA3E1}"/>
    <cellStyle name="40% - Cor5 39 4 3" xfId="43366" xr:uid="{70305332-9896-47C7-A597-4AE423E0A120}"/>
    <cellStyle name="40% - Cor5 39 5" xfId="32087" xr:uid="{CAC7E87E-4740-4E3C-8D70-AC8C28FAB69E}"/>
    <cellStyle name="40% - Cor5 39 5 2" xfId="45954" xr:uid="{802EB9F9-D594-4523-815C-7AB05B644E10}"/>
    <cellStyle name="40% - Cor5 39 6" xfId="21435" xr:uid="{604F42FD-3410-4A5B-99FF-D5D878505485}"/>
    <cellStyle name="40% - Cor5 39 7" xfId="35469" xr:uid="{4D6B7D25-C5F5-4529-ADAF-DFAC5F0173BA}"/>
    <cellStyle name="40% - Cor5 4" xfId="362" xr:uid="{00000000-0005-0000-0000-00006C000000}"/>
    <cellStyle name="40% - Cor5 4 2" xfId="2945" xr:uid="{00000000-0005-0000-0000-000054030000}"/>
    <cellStyle name="40% - Cor5 4 2 2" xfId="4993" xr:uid="{00000000-0005-0000-0000-000054030000}"/>
    <cellStyle name="40% - Cor5 4 2 2 2" xfId="9393" xr:uid="{00000000-0005-0000-0000-000054030000}"/>
    <cellStyle name="40% - Cor5 4 2 2 2 2" xfId="18215" xr:uid="{00000000-0005-0000-0000-000054030000}"/>
    <cellStyle name="40% - Cor5 4 2 2 2 3" xfId="27593" xr:uid="{0074840B-2001-42C4-9774-F70F0244C775}"/>
    <cellStyle name="40% - Cor5 4 2 2 2 4" xfId="41549" xr:uid="{0A7C8FB2-BE52-43F1-9582-2977E0EA173F}"/>
    <cellStyle name="40% - Cor5 4 2 2 3" xfId="13862" xr:uid="{00000000-0005-0000-0000-000054030000}"/>
    <cellStyle name="40% - Cor5 4 2 2 3 2" xfId="30675" xr:uid="{611B19F4-81D8-4CFA-A242-D97941ECB3C5}"/>
    <cellStyle name="40% - Cor5 4 2 2 3 3" xfId="44549" xr:uid="{E607E95C-CC51-4E1C-AF98-AD30CB3DE2E1}"/>
    <cellStyle name="40% - Cor5 4 2 2 4" xfId="33267" xr:uid="{0FB8979A-8E4B-472A-B6B6-D9DABA239455}"/>
    <cellStyle name="40% - Cor5 4 2 2 4 2" xfId="47134" xr:uid="{14CA0683-6448-4427-B8AF-7E90C8E74E2F}"/>
    <cellStyle name="40% - Cor5 4 2 2 5" xfId="23335" xr:uid="{C76C3498-D287-4911-B2E1-12C99871924E}"/>
    <cellStyle name="40% - Cor5 4 2 2 6" xfId="37306" xr:uid="{72774723-18E5-49CC-AEA7-3B4A640E560C}"/>
    <cellStyle name="40% - Cor5 4 2 3" xfId="7504" xr:uid="{00000000-0005-0000-0000-000054030000}"/>
    <cellStyle name="40% - Cor5 4 2 3 2" xfId="16330" xr:uid="{00000000-0005-0000-0000-000054030000}"/>
    <cellStyle name="40% - Cor5 4 2 3 3" xfId="25756" xr:uid="{143DA1D5-C060-4232-A64A-7CA3DFDA155B}"/>
    <cellStyle name="40% - Cor5 4 2 3 4" xfId="39708" xr:uid="{07454473-3D45-45DB-BB40-C4C8EDF232B2}"/>
    <cellStyle name="40% - Cor5 4 2 4" xfId="11971" xr:uid="{00000000-0005-0000-0000-000054030000}"/>
    <cellStyle name="40% - Cor5 4 2 4 2" xfId="29487" xr:uid="{10249DE4-A6C3-43CF-8013-373550A07A95}"/>
    <cellStyle name="40% - Cor5 4 2 4 3" xfId="43368" xr:uid="{85506927-1C9A-44B4-B033-62F8652DDD06}"/>
    <cellStyle name="40% - Cor5 4 2 5" xfId="32089" xr:uid="{6967F9C1-5535-4819-8880-F2E73C0A6738}"/>
    <cellStyle name="40% - Cor5 4 2 5 2" xfId="45956" xr:uid="{797A4F4B-7D4A-4A58-8E3F-D253301168DE}"/>
    <cellStyle name="40% - Cor5 4 2 6" xfId="21437" xr:uid="{A6EFCA5C-BE03-4BEB-80C1-F599606F47AD}"/>
    <cellStyle name="40% - Cor5 4 2 7" xfId="35471" xr:uid="{F537A891-BAE1-47DF-A4D5-0DBA6EEEC999}"/>
    <cellStyle name="40% - Cor5 4 3" xfId="2944" xr:uid="{00000000-0005-0000-0000-000053030000}"/>
    <cellStyle name="40% - Cor5 4 3 2" xfId="4992" xr:uid="{00000000-0005-0000-0000-000053030000}"/>
    <cellStyle name="40% - Cor5 4 3 2 2" xfId="9392" xr:uid="{00000000-0005-0000-0000-000053030000}"/>
    <cellStyle name="40% - Cor5 4 3 2 2 2" xfId="18214" xr:uid="{00000000-0005-0000-0000-000053030000}"/>
    <cellStyle name="40% - Cor5 4 3 2 2 3" xfId="27592" xr:uid="{3D8812EF-D607-4E97-B1C7-B3EC890540EF}"/>
    <cellStyle name="40% - Cor5 4 3 2 2 4" xfId="41548" xr:uid="{3256382B-E91C-48F2-87AA-0B453317E254}"/>
    <cellStyle name="40% - Cor5 4 3 2 3" xfId="13861" xr:uid="{00000000-0005-0000-0000-000053030000}"/>
    <cellStyle name="40% - Cor5 4 3 2 4" xfId="23334" xr:uid="{65A98C03-829D-44FD-940D-F8FE10401193}"/>
    <cellStyle name="40% - Cor5 4 3 2 5" xfId="37305" xr:uid="{803B2049-AF1B-4AF1-AE91-BF6F44C054B9}"/>
    <cellStyle name="40% - Cor5 4 3 3" xfId="7503" xr:uid="{00000000-0005-0000-0000-000053030000}"/>
    <cellStyle name="40% - Cor5 4 3 3 2" xfId="16329" xr:uid="{00000000-0005-0000-0000-000053030000}"/>
    <cellStyle name="40% - Cor5 4 3 3 3" xfId="25755" xr:uid="{DB1835C0-7271-4D33-8320-F48851CC4B57}"/>
    <cellStyle name="40% - Cor5 4 3 3 4" xfId="39707" xr:uid="{AF97355D-DAC7-444F-804D-32815BBD8792}"/>
    <cellStyle name="40% - Cor5 4 3 4" xfId="11970" xr:uid="{00000000-0005-0000-0000-000053030000}"/>
    <cellStyle name="40% - Cor5 4 3 4 2" xfId="29486" xr:uid="{EE2E4006-691E-4658-9D2B-715A73FE44F3}"/>
    <cellStyle name="40% - Cor5 4 3 4 3" xfId="43367" xr:uid="{C37C93BC-C336-42C8-B956-A7ED7059D85C}"/>
    <cellStyle name="40% - Cor5 4 3 5" xfId="32088" xr:uid="{944EA8A5-3782-477C-8FB8-22999B0BCEFF}"/>
    <cellStyle name="40% - Cor5 4 3 5 2" xfId="45955" xr:uid="{389809F8-0FAC-4C82-AE3E-19DBEF4EE9F9}"/>
    <cellStyle name="40% - Cor5 4 3 6" xfId="21436" xr:uid="{0E0E4172-B3AB-44CF-B86A-5B77FC735E76}"/>
    <cellStyle name="40% - Cor5 4 3 7" xfId="35470" xr:uid="{CCB29C8E-BAB2-4499-9052-06B88BE15784}"/>
    <cellStyle name="40% - Cor5 4 4" xfId="2013" xr:uid="{00000000-0005-0000-0000-00002F020000}"/>
    <cellStyle name="40% - Cor5 4 4 2" xfId="6630" xr:uid="{00000000-0005-0000-0000-00002F020000}"/>
    <cellStyle name="40% - Cor5 4 4 2 2" xfId="15458" xr:uid="{00000000-0005-0000-0000-00002F020000}"/>
    <cellStyle name="40% - Cor5 4 4 2 3" xfId="24883" xr:uid="{C2059AB4-2D9E-46FC-AC32-474BB07E3208}"/>
    <cellStyle name="40% - Cor5 4 4 2 4" xfId="38837" xr:uid="{05E867B4-536D-4347-B6B3-27EAED724717}"/>
    <cellStyle name="40% - Cor5 4 4 3" xfId="11090" xr:uid="{00000000-0005-0000-0000-00002F020000}"/>
    <cellStyle name="40% - Cor5 4 4 3 2" xfId="30674" xr:uid="{AA5C9E64-942A-4F3C-B9AF-170415FEB726}"/>
    <cellStyle name="40% - Cor5 4 4 3 3" xfId="44548" xr:uid="{2C1C4D5C-9733-4EBE-9BB5-109673D6C01C}"/>
    <cellStyle name="40% - Cor5 4 4 4" xfId="33266" xr:uid="{5CB1E2CA-B5BC-4352-944B-167304A7FF6D}"/>
    <cellStyle name="40% - Cor5 4 4 4 2" xfId="47133" xr:uid="{033480D7-E2A3-41F5-9963-3859FDDC37AC}"/>
    <cellStyle name="40% - Cor5 4 4 5" xfId="20537" xr:uid="{3B76DFB6-452F-4AEA-A3C0-A928B5A8EB16}"/>
    <cellStyle name="40% - Cor5 4 4 6" xfId="34600" xr:uid="{578FBF3D-D728-4545-8744-A70310AD6D6F}"/>
    <cellStyle name="40% - Cor5 4 5" xfId="4114" xr:uid="{00000000-0005-0000-0000-00002F020000}"/>
    <cellStyle name="40% - Cor5 4 5 2" xfId="8514" xr:uid="{00000000-0005-0000-0000-00002F020000}"/>
    <cellStyle name="40% - Cor5 4 5 2 2" xfId="17336" xr:uid="{00000000-0005-0000-0000-00002F020000}"/>
    <cellStyle name="40% - Cor5 4 5 2 3" xfId="26715" xr:uid="{B6B12812-FAD7-46AF-841F-FE3C394B2835}"/>
    <cellStyle name="40% - Cor5 4 5 2 4" xfId="40671" xr:uid="{1467DE58-E7FE-4647-A51F-E36F2C6EEED6}"/>
    <cellStyle name="40% - Cor5 4 5 3" xfId="12983" xr:uid="{00000000-0005-0000-0000-00002F020000}"/>
    <cellStyle name="40% - Cor5 4 5 4" xfId="22457" xr:uid="{38A9FE44-930A-4086-875A-1ACDA1037DAE}"/>
    <cellStyle name="40% - Cor5 4 5 5" xfId="36428" xr:uid="{E58CE981-04A1-4A6B-8906-23428EF444FD}"/>
    <cellStyle name="40% - Cor5 4 6" xfId="28591" xr:uid="{8C5B3969-6C00-4617-BDE2-D01175AE28CA}"/>
    <cellStyle name="40% - Cor5 4 6 2" xfId="42499" xr:uid="{4856BC11-253D-41F6-B9DA-B536569ECFDD}"/>
    <cellStyle name="40% - Cor5 4 7" xfId="31219" xr:uid="{4C89B527-86B1-42BC-B442-74854A2BCD4D}"/>
    <cellStyle name="40% - Cor5 4 7 2" xfId="45086" xr:uid="{30779F34-BA69-4E86-8506-0EAB0A1181A5}"/>
    <cellStyle name="40% - Cor5 40" xfId="2946" xr:uid="{00000000-0005-0000-0000-000055030000}"/>
    <cellStyle name="40% - Cor5 40 2" xfId="4994" xr:uid="{00000000-0005-0000-0000-000055030000}"/>
    <cellStyle name="40% - Cor5 40 2 2" xfId="9394" xr:uid="{00000000-0005-0000-0000-000055030000}"/>
    <cellStyle name="40% - Cor5 40 2 2 2" xfId="18216" xr:uid="{00000000-0005-0000-0000-000055030000}"/>
    <cellStyle name="40% - Cor5 40 2 2 3" xfId="27594" xr:uid="{225A970D-2ED7-4F0B-982E-7747AF245C98}"/>
    <cellStyle name="40% - Cor5 40 2 2 4" xfId="41550" xr:uid="{CD9E6023-5837-42EA-A5EF-BD0FA932F0E3}"/>
    <cellStyle name="40% - Cor5 40 2 3" xfId="13863" xr:uid="{00000000-0005-0000-0000-000055030000}"/>
    <cellStyle name="40% - Cor5 40 2 3 2" xfId="30676" xr:uid="{25265850-F617-4E0D-B688-27DB17F6C841}"/>
    <cellStyle name="40% - Cor5 40 2 3 3" xfId="44550" xr:uid="{88487004-B5E7-46A5-997B-09614E29638D}"/>
    <cellStyle name="40% - Cor5 40 2 4" xfId="33268" xr:uid="{28FC008E-FC42-417A-AD08-3B3DDE6EEB12}"/>
    <cellStyle name="40% - Cor5 40 2 4 2" xfId="47135" xr:uid="{32240F09-C603-45F7-8439-B66D76FE1FB9}"/>
    <cellStyle name="40% - Cor5 40 2 5" xfId="23336" xr:uid="{7864624C-ED44-4743-9605-EA487321260E}"/>
    <cellStyle name="40% - Cor5 40 2 6" xfId="37307" xr:uid="{1AE2B6ED-8D9A-423D-A686-233C8559B087}"/>
    <cellStyle name="40% - Cor5 40 3" xfId="7505" xr:uid="{00000000-0005-0000-0000-000055030000}"/>
    <cellStyle name="40% - Cor5 40 3 2" xfId="16331" xr:uid="{00000000-0005-0000-0000-000055030000}"/>
    <cellStyle name="40% - Cor5 40 3 3" xfId="25757" xr:uid="{93970740-80B9-48BB-A62C-C7D7947AAC2A}"/>
    <cellStyle name="40% - Cor5 40 3 4" xfId="39709" xr:uid="{FB65F8CC-ECD3-4055-8BFE-2C814E3F75E4}"/>
    <cellStyle name="40% - Cor5 40 4" xfId="11972" xr:uid="{00000000-0005-0000-0000-000055030000}"/>
    <cellStyle name="40% - Cor5 40 4 2" xfId="29488" xr:uid="{B0EC272B-3645-410D-8F42-236FF04A54D0}"/>
    <cellStyle name="40% - Cor5 40 4 3" xfId="43369" xr:uid="{72FEB11F-F54B-4EAB-89BE-E723DE423F25}"/>
    <cellStyle name="40% - Cor5 40 5" xfId="32090" xr:uid="{64E2D957-3348-4CFC-B2DD-94EF50BF4CC2}"/>
    <cellStyle name="40% - Cor5 40 5 2" xfId="45957" xr:uid="{B103BD09-FEBB-4FE5-AE27-05C3AA9D1FF9}"/>
    <cellStyle name="40% - Cor5 40 6" xfId="21438" xr:uid="{773A722F-A348-4DA2-A9A0-66C783A4B755}"/>
    <cellStyle name="40% - Cor5 40 7" xfId="35472" xr:uid="{AF3F9C40-9BFB-47FC-BA8C-11F1570C3A80}"/>
    <cellStyle name="40% - Cor5 41" xfId="2947" xr:uid="{00000000-0005-0000-0000-000056030000}"/>
    <cellStyle name="40% - Cor5 41 2" xfId="4995" xr:uid="{00000000-0005-0000-0000-000056030000}"/>
    <cellStyle name="40% - Cor5 41 2 2" xfId="9395" xr:uid="{00000000-0005-0000-0000-000056030000}"/>
    <cellStyle name="40% - Cor5 41 2 2 2" xfId="18217" xr:uid="{00000000-0005-0000-0000-000056030000}"/>
    <cellStyle name="40% - Cor5 41 2 2 3" xfId="27595" xr:uid="{6FCD28B5-FBC1-4D2E-8835-9EAF8F346D92}"/>
    <cellStyle name="40% - Cor5 41 2 2 4" xfId="41551" xr:uid="{C36FBA5B-5166-41A8-80D6-B8FDC0BA6676}"/>
    <cellStyle name="40% - Cor5 41 2 3" xfId="13864" xr:uid="{00000000-0005-0000-0000-000056030000}"/>
    <cellStyle name="40% - Cor5 41 2 3 2" xfId="30677" xr:uid="{3C5191F5-178F-405C-BCAE-98C8ED3E9D82}"/>
    <cellStyle name="40% - Cor5 41 2 3 3" xfId="44551" xr:uid="{A54B0C16-CD20-4EAB-9A84-968596DF2E97}"/>
    <cellStyle name="40% - Cor5 41 2 4" xfId="33269" xr:uid="{DC61293D-7DDE-4A2B-AB21-C88C52C632CA}"/>
    <cellStyle name="40% - Cor5 41 2 4 2" xfId="47136" xr:uid="{9E38B40E-80B9-4D43-87BC-2C1F8222245D}"/>
    <cellStyle name="40% - Cor5 41 2 5" xfId="23337" xr:uid="{D5E1B8D6-FA14-412C-AF35-CF89B287B5DA}"/>
    <cellStyle name="40% - Cor5 41 2 6" xfId="37308" xr:uid="{EF459DBC-76A9-4532-AF1A-8FE3CF77C32C}"/>
    <cellStyle name="40% - Cor5 41 3" xfId="7506" xr:uid="{00000000-0005-0000-0000-000056030000}"/>
    <cellStyle name="40% - Cor5 41 3 2" xfId="16332" xr:uid="{00000000-0005-0000-0000-000056030000}"/>
    <cellStyle name="40% - Cor5 41 3 3" xfId="25758" xr:uid="{6A9BEC23-2B43-402A-81C8-C5C269F2A3E5}"/>
    <cellStyle name="40% - Cor5 41 3 4" xfId="39710" xr:uid="{03AA56D8-93C2-49EA-A6CC-6757BF8C6885}"/>
    <cellStyle name="40% - Cor5 41 4" xfId="11973" xr:uid="{00000000-0005-0000-0000-000056030000}"/>
    <cellStyle name="40% - Cor5 41 4 2" xfId="29489" xr:uid="{DF286C8D-AE3D-4E4E-A9A6-5FD18B9ED616}"/>
    <cellStyle name="40% - Cor5 41 4 3" xfId="43370" xr:uid="{38101A48-1242-4F0F-819E-EEFB186A998D}"/>
    <cellStyle name="40% - Cor5 41 5" xfId="32091" xr:uid="{88E4C443-E966-400F-B55E-C245304E84FE}"/>
    <cellStyle name="40% - Cor5 41 5 2" xfId="45958" xr:uid="{06175D1D-F07D-4862-95C0-D91D645EC3C7}"/>
    <cellStyle name="40% - Cor5 41 6" xfId="21439" xr:uid="{C07A4F24-E482-4D71-9E67-C0D83B564CA0}"/>
    <cellStyle name="40% - Cor5 41 7" xfId="35473" xr:uid="{859F5BC0-ECB5-4100-BDFB-76A81BBFD7DC}"/>
    <cellStyle name="40% - Cor5 42" xfId="2948" xr:uid="{00000000-0005-0000-0000-000057030000}"/>
    <cellStyle name="40% - Cor5 42 2" xfId="4996" xr:uid="{00000000-0005-0000-0000-000057030000}"/>
    <cellStyle name="40% - Cor5 42 2 2" xfId="9396" xr:uid="{00000000-0005-0000-0000-000057030000}"/>
    <cellStyle name="40% - Cor5 42 2 2 2" xfId="18218" xr:uid="{00000000-0005-0000-0000-000057030000}"/>
    <cellStyle name="40% - Cor5 42 2 2 3" xfId="27596" xr:uid="{4D572038-431A-4335-BADB-DF8A5CCE4E93}"/>
    <cellStyle name="40% - Cor5 42 2 2 4" xfId="41552" xr:uid="{69A13AD0-CEBD-423B-B2F3-B25C571D13BB}"/>
    <cellStyle name="40% - Cor5 42 2 3" xfId="13865" xr:uid="{00000000-0005-0000-0000-000057030000}"/>
    <cellStyle name="40% - Cor5 42 2 3 2" xfId="30678" xr:uid="{A0A20A0B-7C6D-48B5-8E32-6369667154C0}"/>
    <cellStyle name="40% - Cor5 42 2 3 3" xfId="44552" xr:uid="{FEC06EF3-71A5-4818-A755-F78F79F3D5F2}"/>
    <cellStyle name="40% - Cor5 42 2 4" xfId="33270" xr:uid="{0C2E5F96-BCBD-4917-AC27-F2A8085BE2F1}"/>
    <cellStyle name="40% - Cor5 42 2 4 2" xfId="47137" xr:uid="{B74FC7C9-A1C7-4BF9-A126-711E81C434CD}"/>
    <cellStyle name="40% - Cor5 42 2 5" xfId="23338" xr:uid="{9BF76466-09E9-4AF0-8ED0-E2CDB0F85830}"/>
    <cellStyle name="40% - Cor5 42 2 6" xfId="37309" xr:uid="{842FE472-7238-4609-8A7F-7D275A77B911}"/>
    <cellStyle name="40% - Cor5 42 3" xfId="7507" xr:uid="{00000000-0005-0000-0000-000057030000}"/>
    <cellStyle name="40% - Cor5 42 3 2" xfId="16333" xr:uid="{00000000-0005-0000-0000-000057030000}"/>
    <cellStyle name="40% - Cor5 42 3 3" xfId="25759" xr:uid="{A16FF336-1C77-4CBA-8F84-93B1C5DFB50D}"/>
    <cellStyle name="40% - Cor5 42 3 4" xfId="39711" xr:uid="{8EDE7094-48AD-4D69-83A7-E7612C027258}"/>
    <cellStyle name="40% - Cor5 42 4" xfId="11974" xr:uid="{00000000-0005-0000-0000-000057030000}"/>
    <cellStyle name="40% - Cor5 42 4 2" xfId="29490" xr:uid="{325D7519-70D4-4E2A-AB30-C032C50C22AB}"/>
    <cellStyle name="40% - Cor5 42 4 3" xfId="43371" xr:uid="{32863C02-2AB9-4942-B10C-D831F34FFF32}"/>
    <cellStyle name="40% - Cor5 42 5" xfId="32092" xr:uid="{BBAF5614-CDD6-43FA-88E5-23A4DD21D585}"/>
    <cellStyle name="40% - Cor5 42 5 2" xfId="45959" xr:uid="{99287B04-5C1D-4495-A65F-17137E58786C}"/>
    <cellStyle name="40% - Cor5 42 6" xfId="21440" xr:uid="{ABF46139-366F-4773-82D6-51DA96C53E5D}"/>
    <cellStyle name="40% - Cor5 42 7" xfId="35474" xr:uid="{08773500-1D0C-4D20-B31D-4620114195ED}"/>
    <cellStyle name="40% - Cor5 43" xfId="2949" xr:uid="{00000000-0005-0000-0000-000058030000}"/>
    <cellStyle name="40% - Cor5 43 2" xfId="4997" xr:uid="{00000000-0005-0000-0000-000058030000}"/>
    <cellStyle name="40% - Cor5 43 2 2" xfId="9397" xr:uid="{00000000-0005-0000-0000-000058030000}"/>
    <cellStyle name="40% - Cor5 43 2 2 2" xfId="18219" xr:uid="{00000000-0005-0000-0000-000058030000}"/>
    <cellStyle name="40% - Cor5 43 2 2 3" xfId="27597" xr:uid="{578CB573-9FDB-42E0-B7E4-9510173ADEAF}"/>
    <cellStyle name="40% - Cor5 43 2 2 4" xfId="41553" xr:uid="{D8409B1F-A0BE-44D6-B7F4-4F225F2867B9}"/>
    <cellStyle name="40% - Cor5 43 2 3" xfId="13866" xr:uid="{00000000-0005-0000-0000-000058030000}"/>
    <cellStyle name="40% - Cor5 43 2 3 2" xfId="30679" xr:uid="{F6AB4917-2F07-47B5-B5C2-E681F49A4B72}"/>
    <cellStyle name="40% - Cor5 43 2 3 3" xfId="44553" xr:uid="{9BA006A0-F61E-4E68-A276-D597412B846B}"/>
    <cellStyle name="40% - Cor5 43 2 4" xfId="33271" xr:uid="{5CC97445-E149-4045-891D-6D96B2E19A9D}"/>
    <cellStyle name="40% - Cor5 43 2 4 2" xfId="47138" xr:uid="{B4AF681F-5DB8-4DBC-8D8D-D5B79678D8C3}"/>
    <cellStyle name="40% - Cor5 43 2 5" xfId="23339" xr:uid="{84B147E0-F6B2-445D-910C-73F77CC1105C}"/>
    <cellStyle name="40% - Cor5 43 2 6" xfId="37310" xr:uid="{955B7893-9C17-4033-B2D0-64066CF202D4}"/>
    <cellStyle name="40% - Cor5 43 3" xfId="7508" xr:uid="{00000000-0005-0000-0000-000058030000}"/>
    <cellStyle name="40% - Cor5 43 3 2" xfId="16334" xr:uid="{00000000-0005-0000-0000-000058030000}"/>
    <cellStyle name="40% - Cor5 43 3 3" xfId="25760" xr:uid="{4353176B-4A38-4210-8218-8863561BFB68}"/>
    <cellStyle name="40% - Cor5 43 3 4" xfId="39712" xr:uid="{9E035D5A-A9FA-46AB-8475-6A193BC44829}"/>
    <cellStyle name="40% - Cor5 43 4" xfId="11975" xr:uid="{00000000-0005-0000-0000-000058030000}"/>
    <cellStyle name="40% - Cor5 43 4 2" xfId="29491" xr:uid="{22C9FDD5-501A-440A-9412-CCF0FF775AA3}"/>
    <cellStyle name="40% - Cor5 43 4 3" xfId="43372" xr:uid="{FB249B7A-4557-4EB1-A826-D6CAC522FECF}"/>
    <cellStyle name="40% - Cor5 43 5" xfId="32093" xr:uid="{8CF59E4C-5F7B-45D0-B0E8-535A8D036BCD}"/>
    <cellStyle name="40% - Cor5 43 5 2" xfId="45960" xr:uid="{CEB56D5F-08F0-44C7-9724-42B1836C1BE3}"/>
    <cellStyle name="40% - Cor5 43 6" xfId="21441" xr:uid="{2C29EEC0-A093-4608-A933-19E9FF5A1000}"/>
    <cellStyle name="40% - Cor5 43 7" xfId="35475" xr:uid="{EEC1CC03-A5CF-410A-B370-B370EB80D9FB}"/>
    <cellStyle name="40% - Cor5 44" xfId="2950" xr:uid="{00000000-0005-0000-0000-000059030000}"/>
    <cellStyle name="40% - Cor5 44 2" xfId="4998" xr:uid="{00000000-0005-0000-0000-000059030000}"/>
    <cellStyle name="40% - Cor5 44 2 2" xfId="9398" xr:uid="{00000000-0005-0000-0000-000059030000}"/>
    <cellStyle name="40% - Cor5 44 2 2 2" xfId="18220" xr:uid="{00000000-0005-0000-0000-000059030000}"/>
    <cellStyle name="40% - Cor5 44 2 2 3" xfId="27598" xr:uid="{6C9CFDC3-56F0-4C7F-9B30-DE09EC987888}"/>
    <cellStyle name="40% - Cor5 44 2 2 4" xfId="41554" xr:uid="{53FF42BA-6202-4ACB-8F80-7BA733D662B4}"/>
    <cellStyle name="40% - Cor5 44 2 3" xfId="13867" xr:uid="{00000000-0005-0000-0000-000059030000}"/>
    <cellStyle name="40% - Cor5 44 2 3 2" xfId="30680" xr:uid="{B4F69738-B4DF-4A3B-83B2-263496F9D962}"/>
    <cellStyle name="40% - Cor5 44 2 3 3" xfId="44554" xr:uid="{B0C35254-6295-4FCB-9749-A73FCBB2A9D0}"/>
    <cellStyle name="40% - Cor5 44 2 4" xfId="33272" xr:uid="{117DEB86-9A70-4409-9E4B-18D1178A3862}"/>
    <cellStyle name="40% - Cor5 44 2 4 2" xfId="47139" xr:uid="{9D18BCC9-EBE2-4B0E-8FA9-895760A04BF0}"/>
    <cellStyle name="40% - Cor5 44 2 5" xfId="23340" xr:uid="{E3C6981E-5753-4856-9250-C08D7373298F}"/>
    <cellStyle name="40% - Cor5 44 2 6" xfId="37311" xr:uid="{B5DDC567-37D8-4EF9-A97A-E9623C5D46B7}"/>
    <cellStyle name="40% - Cor5 44 3" xfId="7509" xr:uid="{00000000-0005-0000-0000-000059030000}"/>
    <cellStyle name="40% - Cor5 44 3 2" xfId="16335" xr:uid="{00000000-0005-0000-0000-000059030000}"/>
    <cellStyle name="40% - Cor5 44 3 3" xfId="25761" xr:uid="{B6A61D0C-7ED7-41EA-8831-3FA8ADC892FA}"/>
    <cellStyle name="40% - Cor5 44 3 4" xfId="39713" xr:uid="{E2A4B363-4211-461E-8686-2DBEE58922DD}"/>
    <cellStyle name="40% - Cor5 44 4" xfId="11976" xr:uid="{00000000-0005-0000-0000-000059030000}"/>
    <cellStyle name="40% - Cor5 44 4 2" xfId="29492" xr:uid="{C20631EE-0EC8-46C6-8419-C0410446E6F8}"/>
    <cellStyle name="40% - Cor5 44 4 3" xfId="43373" xr:uid="{9F982EE3-FBBB-42CD-9CD3-274361B948C9}"/>
    <cellStyle name="40% - Cor5 44 5" xfId="32094" xr:uid="{0D78E1FA-3269-4952-8F55-E824E5E12CCC}"/>
    <cellStyle name="40% - Cor5 44 5 2" xfId="45961" xr:uid="{C1527D05-EBF5-478A-8C3E-173083C62170}"/>
    <cellStyle name="40% - Cor5 44 6" xfId="21442" xr:uid="{82CC354F-E557-4620-8B2A-80159AD6A513}"/>
    <cellStyle name="40% - Cor5 44 7" xfId="35476" xr:uid="{57330082-8C53-46E9-AB94-EC1FAB160BC9}"/>
    <cellStyle name="40% - Cor5 45" xfId="2951" xr:uid="{00000000-0005-0000-0000-00005A030000}"/>
    <cellStyle name="40% - Cor5 45 2" xfId="4999" xr:uid="{00000000-0005-0000-0000-00005A030000}"/>
    <cellStyle name="40% - Cor5 45 2 2" xfId="9399" xr:uid="{00000000-0005-0000-0000-00005A030000}"/>
    <cellStyle name="40% - Cor5 45 2 2 2" xfId="18221" xr:uid="{00000000-0005-0000-0000-00005A030000}"/>
    <cellStyle name="40% - Cor5 45 2 2 3" xfId="27599" xr:uid="{DB06BD85-4F8D-4B21-8221-766D85D99AA3}"/>
    <cellStyle name="40% - Cor5 45 2 2 4" xfId="41555" xr:uid="{08E570ED-1C8C-4021-A332-44C0FB016042}"/>
    <cellStyle name="40% - Cor5 45 2 3" xfId="13868" xr:uid="{00000000-0005-0000-0000-00005A030000}"/>
    <cellStyle name="40% - Cor5 45 2 3 2" xfId="30681" xr:uid="{FDA324C1-E65D-4606-97E4-E8B5C508A6C3}"/>
    <cellStyle name="40% - Cor5 45 2 3 3" xfId="44555" xr:uid="{E2CA1D02-C8A8-415E-94BF-F29DB40CFF58}"/>
    <cellStyle name="40% - Cor5 45 2 4" xfId="33273" xr:uid="{5FD17267-B845-4CBF-BE5C-DD694C24E252}"/>
    <cellStyle name="40% - Cor5 45 2 4 2" xfId="47140" xr:uid="{0BA8005D-7F8F-4E6F-8A7C-B842DF3C52AE}"/>
    <cellStyle name="40% - Cor5 45 2 5" xfId="23341" xr:uid="{E9578297-81A3-494A-95A5-124B9175CECA}"/>
    <cellStyle name="40% - Cor5 45 2 6" xfId="37312" xr:uid="{A72F61C1-2EEF-4E46-9ABA-88D8C1A861A0}"/>
    <cellStyle name="40% - Cor5 45 3" xfId="7510" xr:uid="{00000000-0005-0000-0000-00005A030000}"/>
    <cellStyle name="40% - Cor5 45 3 2" xfId="16336" xr:uid="{00000000-0005-0000-0000-00005A030000}"/>
    <cellStyle name="40% - Cor5 45 3 3" xfId="25762" xr:uid="{AEEB85C4-5C26-4F9B-94BB-C835EF0451A6}"/>
    <cellStyle name="40% - Cor5 45 3 4" xfId="39714" xr:uid="{59368B0C-E7FA-436A-B4C0-5D878FE54E45}"/>
    <cellStyle name="40% - Cor5 45 4" xfId="11977" xr:uid="{00000000-0005-0000-0000-00005A030000}"/>
    <cellStyle name="40% - Cor5 45 4 2" xfId="29493" xr:uid="{56B039FC-AF6A-4D85-AFB2-A7CDE39661AD}"/>
    <cellStyle name="40% - Cor5 45 4 3" xfId="43374" xr:uid="{170C300F-3E88-4655-B2E7-CA1E3E14FAF1}"/>
    <cellStyle name="40% - Cor5 45 5" xfId="32095" xr:uid="{118228E2-89B5-4F55-B347-76C71C784FF6}"/>
    <cellStyle name="40% - Cor5 45 5 2" xfId="45962" xr:uid="{561B8CC6-E28A-487B-A931-A02C91090D13}"/>
    <cellStyle name="40% - Cor5 45 6" xfId="21443" xr:uid="{3985AD7C-A8C4-47FF-BC2A-E8C8DF6F8E75}"/>
    <cellStyle name="40% - Cor5 45 7" xfId="35477" xr:uid="{CC4E3925-B630-4620-80E3-66546F584C22}"/>
    <cellStyle name="40% - Cor5 46" xfId="2952" xr:uid="{00000000-0005-0000-0000-00005B030000}"/>
    <cellStyle name="40% - Cor5 46 2" xfId="5000" xr:uid="{00000000-0005-0000-0000-00005B030000}"/>
    <cellStyle name="40% - Cor5 46 2 2" xfId="9400" xr:uid="{00000000-0005-0000-0000-00005B030000}"/>
    <cellStyle name="40% - Cor5 46 2 2 2" xfId="18222" xr:uid="{00000000-0005-0000-0000-00005B030000}"/>
    <cellStyle name="40% - Cor5 46 2 2 3" xfId="27600" xr:uid="{CCF72C26-5581-44A6-9658-BA304FA7DC92}"/>
    <cellStyle name="40% - Cor5 46 2 2 4" xfId="41556" xr:uid="{E4978EE3-1933-4360-BBB4-1381106724CB}"/>
    <cellStyle name="40% - Cor5 46 2 3" xfId="13869" xr:uid="{00000000-0005-0000-0000-00005B030000}"/>
    <cellStyle name="40% - Cor5 46 2 3 2" xfId="30682" xr:uid="{8C76AB09-1FEC-4D73-BFE9-959081102F1E}"/>
    <cellStyle name="40% - Cor5 46 2 3 3" xfId="44556" xr:uid="{379C1AF2-A9E4-4EED-A65E-E5CBD7D364B9}"/>
    <cellStyle name="40% - Cor5 46 2 4" xfId="33274" xr:uid="{63B88FF1-5602-421D-9C45-5764DF201B46}"/>
    <cellStyle name="40% - Cor5 46 2 4 2" xfId="47141" xr:uid="{B68F9689-8FDD-48CD-8CA7-C299F3A7BD1E}"/>
    <cellStyle name="40% - Cor5 46 2 5" xfId="23342" xr:uid="{FB20B04E-D1A4-49D9-8661-F916E2D2A9C8}"/>
    <cellStyle name="40% - Cor5 46 2 6" xfId="37313" xr:uid="{003E32AD-9EC4-4089-A69E-C3456DF42EA7}"/>
    <cellStyle name="40% - Cor5 46 3" xfId="7511" xr:uid="{00000000-0005-0000-0000-00005B030000}"/>
    <cellStyle name="40% - Cor5 46 3 2" xfId="16337" xr:uid="{00000000-0005-0000-0000-00005B030000}"/>
    <cellStyle name="40% - Cor5 46 3 3" xfId="25763" xr:uid="{5ABCD224-34A7-494B-9580-814880106B53}"/>
    <cellStyle name="40% - Cor5 46 3 4" xfId="39715" xr:uid="{B6643018-80A9-4471-99B3-3B6754A5DB66}"/>
    <cellStyle name="40% - Cor5 46 4" xfId="11978" xr:uid="{00000000-0005-0000-0000-00005B030000}"/>
    <cellStyle name="40% - Cor5 46 4 2" xfId="29494" xr:uid="{02E6BCA8-CEB3-46C8-9FF3-E9AD327DB948}"/>
    <cellStyle name="40% - Cor5 46 4 3" xfId="43375" xr:uid="{BEF033F8-5C28-4908-A385-4DE8A50C2544}"/>
    <cellStyle name="40% - Cor5 46 5" xfId="32096" xr:uid="{9CE7B96F-F9E2-4A12-92EF-746B9B74941D}"/>
    <cellStyle name="40% - Cor5 46 5 2" xfId="45963" xr:uid="{B216A47E-5F7B-4E3C-B80E-F883040E2A96}"/>
    <cellStyle name="40% - Cor5 46 6" xfId="21444" xr:uid="{793E7F9F-7DAD-4B00-9598-BA8D4B594A2D}"/>
    <cellStyle name="40% - Cor5 46 7" xfId="35478" xr:uid="{646AA2E8-8609-4ED8-B833-1F79F2F6F283}"/>
    <cellStyle name="40% - Cor5 47" xfId="2953" xr:uid="{00000000-0005-0000-0000-00005C030000}"/>
    <cellStyle name="40% - Cor5 47 2" xfId="5001" xr:uid="{00000000-0005-0000-0000-00005C030000}"/>
    <cellStyle name="40% - Cor5 47 2 2" xfId="9401" xr:uid="{00000000-0005-0000-0000-00005C030000}"/>
    <cellStyle name="40% - Cor5 47 2 2 2" xfId="18223" xr:uid="{00000000-0005-0000-0000-00005C030000}"/>
    <cellStyle name="40% - Cor5 47 2 2 3" xfId="27601" xr:uid="{9EB6E8DE-6E1D-40D8-AEE8-22CA786E88BC}"/>
    <cellStyle name="40% - Cor5 47 2 2 4" xfId="41557" xr:uid="{C36336A9-019C-434B-B5D2-B6B286626DCA}"/>
    <cellStyle name="40% - Cor5 47 2 3" xfId="13870" xr:uid="{00000000-0005-0000-0000-00005C030000}"/>
    <cellStyle name="40% - Cor5 47 2 3 2" xfId="30683" xr:uid="{116AE99F-9198-416E-B495-28705695EB25}"/>
    <cellStyle name="40% - Cor5 47 2 3 3" xfId="44557" xr:uid="{78CC541D-BC00-4027-8CC1-9692BCEC038C}"/>
    <cellStyle name="40% - Cor5 47 2 4" xfId="33275" xr:uid="{621BE8B9-3AF9-4FB6-B4EC-F48CEBBB50A6}"/>
    <cellStyle name="40% - Cor5 47 2 4 2" xfId="47142" xr:uid="{452DB368-2933-4EC0-A3F4-DCDCCB9D9931}"/>
    <cellStyle name="40% - Cor5 47 2 5" xfId="23343" xr:uid="{73F37711-392C-42EB-8E84-416371C3A1C4}"/>
    <cellStyle name="40% - Cor5 47 2 6" xfId="37314" xr:uid="{529AD4DF-2192-4EB5-B6A6-4E318703FA2F}"/>
    <cellStyle name="40% - Cor5 47 3" xfId="7512" xr:uid="{00000000-0005-0000-0000-00005C030000}"/>
    <cellStyle name="40% - Cor5 47 3 2" xfId="16338" xr:uid="{00000000-0005-0000-0000-00005C030000}"/>
    <cellStyle name="40% - Cor5 47 3 3" xfId="25764" xr:uid="{72E75D22-B4AE-44F3-BD30-5A1CCBE10021}"/>
    <cellStyle name="40% - Cor5 47 3 4" xfId="39716" xr:uid="{5E4A20BC-8045-4726-89EB-DB2407F11B03}"/>
    <cellStyle name="40% - Cor5 47 4" xfId="11979" xr:uid="{00000000-0005-0000-0000-00005C030000}"/>
    <cellStyle name="40% - Cor5 47 4 2" xfId="29495" xr:uid="{F4417BE6-257B-404D-9790-9FA97F02D612}"/>
    <cellStyle name="40% - Cor5 47 4 3" xfId="43376" xr:uid="{AAAE1BDE-6E2D-42E0-9A87-6B2F006457D5}"/>
    <cellStyle name="40% - Cor5 47 5" xfId="32097" xr:uid="{170E59D9-8547-487B-A76C-EE870844A173}"/>
    <cellStyle name="40% - Cor5 47 5 2" xfId="45964" xr:uid="{78AA831B-9C81-4C0E-88E4-D5C8BDE581FC}"/>
    <cellStyle name="40% - Cor5 47 6" xfId="21445" xr:uid="{D8724C58-DF79-4E29-911B-480DC0FEDAB2}"/>
    <cellStyle name="40% - Cor5 47 7" xfId="35479" xr:uid="{C7B43E15-C5AA-48E8-992C-A4DB01D18B6C}"/>
    <cellStyle name="40% - Cor5 48" xfId="2954" xr:uid="{00000000-0005-0000-0000-00005D030000}"/>
    <cellStyle name="40% - Cor5 48 2" xfId="5002" xr:uid="{00000000-0005-0000-0000-00005D030000}"/>
    <cellStyle name="40% - Cor5 48 2 2" xfId="9402" xr:uid="{00000000-0005-0000-0000-00005D030000}"/>
    <cellStyle name="40% - Cor5 48 2 2 2" xfId="18224" xr:uid="{00000000-0005-0000-0000-00005D030000}"/>
    <cellStyle name="40% - Cor5 48 2 2 3" xfId="27602" xr:uid="{1CA7049D-07B2-4846-8621-EE753A896577}"/>
    <cellStyle name="40% - Cor5 48 2 2 4" xfId="41558" xr:uid="{FF9C0DE9-6482-4099-B33F-993650512593}"/>
    <cellStyle name="40% - Cor5 48 2 3" xfId="13871" xr:uid="{00000000-0005-0000-0000-00005D030000}"/>
    <cellStyle name="40% - Cor5 48 2 3 2" xfId="30684" xr:uid="{BC984D8C-D4B9-4D88-ACEE-80989508C511}"/>
    <cellStyle name="40% - Cor5 48 2 3 3" xfId="44558" xr:uid="{A8882269-58E7-44E0-BE9E-CA92B6320FC1}"/>
    <cellStyle name="40% - Cor5 48 2 4" xfId="33276" xr:uid="{7AAE9DE4-E0F4-4835-BCC7-65997C6D50A4}"/>
    <cellStyle name="40% - Cor5 48 2 4 2" xfId="47143" xr:uid="{EB50FC84-1412-403E-AB22-8CA454688BC0}"/>
    <cellStyle name="40% - Cor5 48 2 5" xfId="23344" xr:uid="{A886EBF0-C296-4227-B434-C2A1C68D0580}"/>
    <cellStyle name="40% - Cor5 48 2 6" xfId="37315" xr:uid="{F13EB864-1C0F-4881-B876-F2E3A1BC4010}"/>
    <cellStyle name="40% - Cor5 48 3" xfId="7513" xr:uid="{00000000-0005-0000-0000-00005D030000}"/>
    <cellStyle name="40% - Cor5 48 3 2" xfId="16339" xr:uid="{00000000-0005-0000-0000-00005D030000}"/>
    <cellStyle name="40% - Cor5 48 3 3" xfId="25765" xr:uid="{D775F895-BB19-4BA4-9A7E-8329F4AA65BA}"/>
    <cellStyle name="40% - Cor5 48 3 4" xfId="39717" xr:uid="{EC18138B-1972-459B-B916-22859E3255DA}"/>
    <cellStyle name="40% - Cor5 48 4" xfId="11980" xr:uid="{00000000-0005-0000-0000-00005D030000}"/>
    <cellStyle name="40% - Cor5 48 4 2" xfId="29496" xr:uid="{0952FC1C-D0BC-4CA2-A276-3AA9E24627E1}"/>
    <cellStyle name="40% - Cor5 48 4 3" xfId="43377" xr:uid="{49AF3DA8-1446-4EC5-8005-5A5B72719008}"/>
    <cellStyle name="40% - Cor5 48 5" xfId="32098" xr:uid="{013001AB-AC1F-4245-896D-BAA3010442B6}"/>
    <cellStyle name="40% - Cor5 48 5 2" xfId="45965" xr:uid="{DA70A3CA-33C6-487B-8B22-CD2AF00F7710}"/>
    <cellStyle name="40% - Cor5 48 6" xfId="21446" xr:uid="{34131DDE-DC67-4B9B-AFC5-9359AC9BDE1C}"/>
    <cellStyle name="40% - Cor5 48 7" xfId="35480" xr:uid="{4541EB50-AF83-461C-BA73-53FC324FDEBA}"/>
    <cellStyle name="40% - Cor5 49" xfId="2955" xr:uid="{00000000-0005-0000-0000-00005E030000}"/>
    <cellStyle name="40% - Cor5 49 2" xfId="5003" xr:uid="{00000000-0005-0000-0000-00005E030000}"/>
    <cellStyle name="40% - Cor5 49 2 2" xfId="9403" xr:uid="{00000000-0005-0000-0000-00005E030000}"/>
    <cellStyle name="40% - Cor5 49 2 2 2" xfId="18225" xr:uid="{00000000-0005-0000-0000-00005E030000}"/>
    <cellStyle name="40% - Cor5 49 2 2 3" xfId="27603" xr:uid="{5DCB3788-B2B6-41CB-BB04-469D140D6A83}"/>
    <cellStyle name="40% - Cor5 49 2 2 4" xfId="41559" xr:uid="{A2CE1851-C73E-4974-8BE2-74ED2EFDA5E2}"/>
    <cellStyle name="40% - Cor5 49 2 3" xfId="13872" xr:uid="{00000000-0005-0000-0000-00005E030000}"/>
    <cellStyle name="40% - Cor5 49 2 3 2" xfId="30685" xr:uid="{FA0DA348-04CB-4939-A146-FE6A15538ED0}"/>
    <cellStyle name="40% - Cor5 49 2 3 3" xfId="44559" xr:uid="{CE2A368B-B597-4511-9E06-7ED160D9ECD1}"/>
    <cellStyle name="40% - Cor5 49 2 4" xfId="33277" xr:uid="{FCB0B3EF-AD9F-4242-A8D2-7F961AF01969}"/>
    <cellStyle name="40% - Cor5 49 2 4 2" xfId="47144" xr:uid="{999A1F9C-872C-4B2D-A4E1-E0F3FC73593F}"/>
    <cellStyle name="40% - Cor5 49 2 5" xfId="23345" xr:uid="{ED5D3431-AB20-4070-9A1B-F3C889979104}"/>
    <cellStyle name="40% - Cor5 49 2 6" xfId="37316" xr:uid="{2D67B7D7-870C-46BC-BC37-1491BFD6A79E}"/>
    <cellStyle name="40% - Cor5 49 3" xfId="7514" xr:uid="{00000000-0005-0000-0000-00005E030000}"/>
    <cellStyle name="40% - Cor5 49 3 2" xfId="16340" xr:uid="{00000000-0005-0000-0000-00005E030000}"/>
    <cellStyle name="40% - Cor5 49 3 3" xfId="25766" xr:uid="{C6E54382-5E10-4B8F-B554-38313D1565E1}"/>
    <cellStyle name="40% - Cor5 49 3 4" xfId="39718" xr:uid="{D505574D-656F-4EC8-ACB0-3FD2AED4B500}"/>
    <cellStyle name="40% - Cor5 49 4" xfId="11981" xr:uid="{00000000-0005-0000-0000-00005E030000}"/>
    <cellStyle name="40% - Cor5 49 4 2" xfId="29497" xr:uid="{E32BB35F-BB91-4EFF-9F73-37EC2B72CC20}"/>
    <cellStyle name="40% - Cor5 49 4 3" xfId="43378" xr:uid="{BCA5EB8C-1611-43EC-BA9F-E390CF121964}"/>
    <cellStyle name="40% - Cor5 49 5" xfId="32099" xr:uid="{250DA2C1-A01B-4399-BEBC-490C2D75CD57}"/>
    <cellStyle name="40% - Cor5 49 5 2" xfId="45966" xr:uid="{2E74D051-4E72-4B98-B404-412513D06689}"/>
    <cellStyle name="40% - Cor5 49 6" xfId="21447" xr:uid="{EF5493D0-10E4-47EB-B886-488CB5F78919}"/>
    <cellStyle name="40% - Cor5 49 7" xfId="35481" xr:uid="{DFD387FB-B677-4D48-B31D-F0FEAB4B34F2}"/>
    <cellStyle name="40% - Cor5 5" xfId="2039" xr:uid="{00000000-0005-0000-0000-000059020000}"/>
    <cellStyle name="40% - Cor5 5 2" xfId="2957" xr:uid="{00000000-0005-0000-0000-000060030000}"/>
    <cellStyle name="40% - Cor5 5 2 2" xfId="5005" xr:uid="{00000000-0005-0000-0000-000060030000}"/>
    <cellStyle name="40% - Cor5 5 2 2 2" xfId="9405" xr:uid="{00000000-0005-0000-0000-000060030000}"/>
    <cellStyle name="40% - Cor5 5 2 2 2 2" xfId="18227" xr:uid="{00000000-0005-0000-0000-000060030000}"/>
    <cellStyle name="40% - Cor5 5 2 2 2 3" xfId="27605" xr:uid="{3C4F448E-F2A4-4D67-A7F8-D19BE0D80CCB}"/>
    <cellStyle name="40% - Cor5 5 2 2 2 4" xfId="41561" xr:uid="{A38FDFEB-468D-4345-BD2E-38D5FE880241}"/>
    <cellStyle name="40% - Cor5 5 2 2 3" xfId="13874" xr:uid="{00000000-0005-0000-0000-000060030000}"/>
    <cellStyle name="40% - Cor5 5 2 2 3 2" xfId="30687" xr:uid="{A6BFA4F1-B9D5-4162-8026-95061B30ADC5}"/>
    <cellStyle name="40% - Cor5 5 2 2 3 3" xfId="44561" xr:uid="{DC6075A4-BD21-441D-A939-C683EC11C52A}"/>
    <cellStyle name="40% - Cor5 5 2 2 4" xfId="33279" xr:uid="{1A6ECB13-6B90-4761-A91F-9AEDCE2B47E9}"/>
    <cellStyle name="40% - Cor5 5 2 2 4 2" xfId="47146" xr:uid="{FED33BC2-BC73-4F3C-A028-C56588987DCF}"/>
    <cellStyle name="40% - Cor5 5 2 2 5" xfId="23347" xr:uid="{6596096B-CE15-4042-9222-4AC7818B8F48}"/>
    <cellStyle name="40% - Cor5 5 2 2 6" xfId="37318" xr:uid="{4C5A8978-A0C3-43C9-AEFE-EFBE7236DA65}"/>
    <cellStyle name="40% - Cor5 5 2 3" xfId="7516" xr:uid="{00000000-0005-0000-0000-000060030000}"/>
    <cellStyle name="40% - Cor5 5 2 3 2" xfId="16342" xr:uid="{00000000-0005-0000-0000-000060030000}"/>
    <cellStyle name="40% - Cor5 5 2 3 3" xfId="25768" xr:uid="{041FE38C-3A38-44F7-9970-DB99036B9759}"/>
    <cellStyle name="40% - Cor5 5 2 3 4" xfId="39720" xr:uid="{F4AC2748-12D3-471F-B29A-96F6835C46D5}"/>
    <cellStyle name="40% - Cor5 5 2 4" xfId="11983" xr:uid="{00000000-0005-0000-0000-000060030000}"/>
    <cellStyle name="40% - Cor5 5 2 4 2" xfId="29499" xr:uid="{883F04C1-3961-4FC3-8C44-F4812A1B1AC1}"/>
    <cellStyle name="40% - Cor5 5 2 4 3" xfId="43380" xr:uid="{1807CB32-F22D-48A2-B0DA-728E91514D26}"/>
    <cellStyle name="40% - Cor5 5 2 5" xfId="32101" xr:uid="{44BF50CF-4A98-441B-B85B-D948891F8830}"/>
    <cellStyle name="40% - Cor5 5 2 5 2" xfId="45968" xr:uid="{A8B5C3C6-8B21-4DD9-9CAD-D0E2AEE00DA5}"/>
    <cellStyle name="40% - Cor5 5 2 6" xfId="21449" xr:uid="{CF44F3EF-2653-432C-B7B5-3AACC409F2BC}"/>
    <cellStyle name="40% - Cor5 5 2 7" xfId="35483" xr:uid="{64CD4844-A17B-4FB6-AC92-4A95774C6D19}"/>
    <cellStyle name="40% - Cor5 5 3" xfId="2956" xr:uid="{00000000-0005-0000-0000-00005F030000}"/>
    <cellStyle name="40% - Cor5 5 3 2" xfId="5004" xr:uid="{00000000-0005-0000-0000-00005F030000}"/>
    <cellStyle name="40% - Cor5 5 3 2 2" xfId="9404" xr:uid="{00000000-0005-0000-0000-00005F030000}"/>
    <cellStyle name="40% - Cor5 5 3 2 2 2" xfId="18226" xr:uid="{00000000-0005-0000-0000-00005F030000}"/>
    <cellStyle name="40% - Cor5 5 3 2 2 3" xfId="27604" xr:uid="{9A481FA1-EE0A-40CE-8022-8F843186ABAB}"/>
    <cellStyle name="40% - Cor5 5 3 2 2 4" xfId="41560" xr:uid="{DB09BAD8-410C-4CB6-A607-2604917DB4AE}"/>
    <cellStyle name="40% - Cor5 5 3 2 3" xfId="13873" xr:uid="{00000000-0005-0000-0000-00005F030000}"/>
    <cellStyle name="40% - Cor5 5 3 2 4" xfId="23346" xr:uid="{21253C95-E089-41E3-BB78-EA3613CB7EF5}"/>
    <cellStyle name="40% - Cor5 5 3 2 5" xfId="37317" xr:uid="{BEEB8E70-E052-4DC1-BC1F-563ECAA60A27}"/>
    <cellStyle name="40% - Cor5 5 3 3" xfId="7515" xr:uid="{00000000-0005-0000-0000-00005F030000}"/>
    <cellStyle name="40% - Cor5 5 3 3 2" xfId="16341" xr:uid="{00000000-0005-0000-0000-00005F030000}"/>
    <cellStyle name="40% - Cor5 5 3 3 3" xfId="25767" xr:uid="{7A4AF153-5420-48C4-B234-105695B2D097}"/>
    <cellStyle name="40% - Cor5 5 3 3 4" xfId="39719" xr:uid="{F1BB5C0D-C663-40CA-B497-10AEC47AE080}"/>
    <cellStyle name="40% - Cor5 5 3 4" xfId="11982" xr:uid="{00000000-0005-0000-0000-00005F030000}"/>
    <cellStyle name="40% - Cor5 5 3 4 2" xfId="29498" xr:uid="{96027E39-7BEB-4122-B3B5-30A09FF389C0}"/>
    <cellStyle name="40% - Cor5 5 3 4 3" xfId="43379" xr:uid="{ECFA2D46-B356-4487-AD69-03A7333B293F}"/>
    <cellStyle name="40% - Cor5 5 3 5" xfId="32100" xr:uid="{2865971D-B91F-427F-85D1-D123E3F9A91D}"/>
    <cellStyle name="40% - Cor5 5 3 5 2" xfId="45967" xr:uid="{76E997A8-0AE6-4603-A787-5888D2E80349}"/>
    <cellStyle name="40% - Cor5 5 3 6" xfId="21448" xr:uid="{6F1199FC-1BE8-4085-8ACF-10EB077000BC}"/>
    <cellStyle name="40% - Cor5 5 3 7" xfId="35482" xr:uid="{430F384C-2133-417B-89CF-50417E7298C5}"/>
    <cellStyle name="40% - Cor5 5 4" xfId="4137" xr:uid="{00000000-0005-0000-0000-000059020000}"/>
    <cellStyle name="40% - Cor5 5 4 2" xfId="8537" xr:uid="{00000000-0005-0000-0000-000059020000}"/>
    <cellStyle name="40% - Cor5 5 4 2 2" xfId="17359" xr:uid="{00000000-0005-0000-0000-000059020000}"/>
    <cellStyle name="40% - Cor5 5 4 2 3" xfId="26737" xr:uid="{2D099F29-7946-4FD1-B23B-60611FB9F1D6}"/>
    <cellStyle name="40% - Cor5 5 4 2 4" xfId="40693" xr:uid="{62BEDC77-C896-4EEE-88AC-F2DDE925C127}"/>
    <cellStyle name="40% - Cor5 5 4 3" xfId="13006" xr:uid="{00000000-0005-0000-0000-000059020000}"/>
    <cellStyle name="40% - Cor5 5 4 3 2" xfId="30686" xr:uid="{7213A067-DFF1-426D-B1DA-2DAA3597FB01}"/>
    <cellStyle name="40% - Cor5 5 4 3 3" xfId="44560" xr:uid="{05E04B93-47C0-4726-B6CA-5E4964B54C89}"/>
    <cellStyle name="40% - Cor5 5 4 4" xfId="33278" xr:uid="{93E40AB4-779A-479B-8A45-D4683CEA262E}"/>
    <cellStyle name="40% - Cor5 5 4 4 2" xfId="47145" xr:uid="{72ED9398-0982-4DE5-A5DB-9853B246C92F}"/>
    <cellStyle name="40% - Cor5 5 4 5" xfId="22479" xr:uid="{1802641D-CE36-4E69-B9BD-33B21117A4CC}"/>
    <cellStyle name="40% - Cor5 5 4 6" xfId="36450" xr:uid="{1D5725C9-EAE9-4691-98B7-1F3764B841B7}"/>
    <cellStyle name="40% - Cor5 5 5" xfId="6653" xr:uid="{00000000-0005-0000-0000-000059020000}"/>
    <cellStyle name="40% - Cor5 5 5 2" xfId="15481" xr:uid="{00000000-0005-0000-0000-000059020000}"/>
    <cellStyle name="40% - Cor5 5 5 3" xfId="24905" xr:uid="{7CE00478-906F-46C2-AAFE-954D968CE671}"/>
    <cellStyle name="40% - Cor5 5 5 4" xfId="38859" xr:uid="{885E69A4-C11B-4770-A979-4B08062EC83D}"/>
    <cellStyle name="40% - Cor5 5 6" xfId="11113" xr:uid="{00000000-0005-0000-0000-000059020000}"/>
    <cellStyle name="40% - Cor5 5 6 2" xfId="28613" xr:uid="{EAB5FC57-6824-4E0B-BE6A-B742CA428414}"/>
    <cellStyle name="40% - Cor5 5 6 3" xfId="42520" xr:uid="{1C4F289C-7404-44F8-B1A3-B00347AFE375}"/>
    <cellStyle name="40% - Cor5 5 7" xfId="31241" xr:uid="{CD6ED398-BAD3-4017-A3F7-65C474B025E1}"/>
    <cellStyle name="40% - Cor5 5 7 2" xfId="45108" xr:uid="{D6DDDA12-6C9B-4E31-BAEC-89A4AB4DD87C}"/>
    <cellStyle name="40% - Cor5 5 8" xfId="20560" xr:uid="{B5698235-4B7D-4618-A221-6BCC4E71056E}"/>
    <cellStyle name="40% - Cor5 5 9" xfId="34622" xr:uid="{53398039-7220-4BC4-8A45-CEB28F9CEF0E}"/>
    <cellStyle name="40% - Cor5 50" xfId="2958" xr:uid="{00000000-0005-0000-0000-000061030000}"/>
    <cellStyle name="40% - Cor5 50 2" xfId="5006" xr:uid="{00000000-0005-0000-0000-000061030000}"/>
    <cellStyle name="40% - Cor5 50 2 2" xfId="9406" xr:uid="{00000000-0005-0000-0000-000061030000}"/>
    <cellStyle name="40% - Cor5 50 2 2 2" xfId="18228" xr:uid="{00000000-0005-0000-0000-000061030000}"/>
    <cellStyle name="40% - Cor5 50 2 2 3" xfId="27606" xr:uid="{62BEF617-DF27-402D-9338-D8DC5B384C19}"/>
    <cellStyle name="40% - Cor5 50 2 2 4" xfId="41562" xr:uid="{A14F99FF-93EE-4EA6-A57D-7EA3F950F384}"/>
    <cellStyle name="40% - Cor5 50 2 3" xfId="13875" xr:uid="{00000000-0005-0000-0000-000061030000}"/>
    <cellStyle name="40% - Cor5 50 2 3 2" xfId="30688" xr:uid="{E0CAFA9A-0C9F-40C8-B30D-C1E0591AB71B}"/>
    <cellStyle name="40% - Cor5 50 2 3 3" xfId="44562" xr:uid="{278DF66E-14D0-45F8-9A49-2103E47E5376}"/>
    <cellStyle name="40% - Cor5 50 2 4" xfId="33280" xr:uid="{14269B6D-FEAB-4F01-9AB9-EC76E3BD2E95}"/>
    <cellStyle name="40% - Cor5 50 2 4 2" xfId="47147" xr:uid="{CCAA2A41-EB1D-455E-84ED-480A1748F637}"/>
    <cellStyle name="40% - Cor5 50 2 5" xfId="23348" xr:uid="{0D5C38BF-9F70-4D1E-8ACF-69BF2275AD5E}"/>
    <cellStyle name="40% - Cor5 50 2 6" xfId="37319" xr:uid="{D9F8F474-E666-4F3E-A567-1BB1D3A0C732}"/>
    <cellStyle name="40% - Cor5 50 3" xfId="7517" xr:uid="{00000000-0005-0000-0000-000061030000}"/>
    <cellStyle name="40% - Cor5 50 3 2" xfId="16343" xr:uid="{00000000-0005-0000-0000-000061030000}"/>
    <cellStyle name="40% - Cor5 50 3 3" xfId="25769" xr:uid="{E8C90756-1AF8-4AC6-91A2-7240E0CD70B0}"/>
    <cellStyle name="40% - Cor5 50 3 4" xfId="39721" xr:uid="{BB077936-633C-4952-A4FA-AB8A9534680B}"/>
    <cellStyle name="40% - Cor5 50 4" xfId="11984" xr:uid="{00000000-0005-0000-0000-000061030000}"/>
    <cellStyle name="40% - Cor5 50 4 2" xfId="29500" xr:uid="{D7537F1C-A5C4-4795-9138-23EB85D3D1D7}"/>
    <cellStyle name="40% - Cor5 50 4 3" xfId="43381" xr:uid="{2A393046-A7AF-435A-987D-721D372702C4}"/>
    <cellStyle name="40% - Cor5 50 5" xfId="32102" xr:uid="{5A3C83AF-7859-408A-88D3-18F7317E5337}"/>
    <cellStyle name="40% - Cor5 50 5 2" xfId="45969" xr:uid="{FB26F5FF-8BC6-4440-BDE9-BCE961CEDFE5}"/>
    <cellStyle name="40% - Cor5 50 6" xfId="21450" xr:uid="{8B6A0138-AAFA-4914-AA17-CFAFD0724101}"/>
    <cellStyle name="40% - Cor5 50 7" xfId="35484" xr:uid="{1736EF04-B4E2-494C-B19E-63469884BBC8}"/>
    <cellStyle name="40% - Cor5 51" xfId="2959" xr:uid="{00000000-0005-0000-0000-000062030000}"/>
    <cellStyle name="40% - Cor5 51 2" xfId="5007" xr:uid="{00000000-0005-0000-0000-000062030000}"/>
    <cellStyle name="40% - Cor5 51 2 2" xfId="9407" xr:uid="{00000000-0005-0000-0000-000062030000}"/>
    <cellStyle name="40% - Cor5 51 2 2 2" xfId="18229" xr:uid="{00000000-0005-0000-0000-000062030000}"/>
    <cellStyle name="40% - Cor5 51 2 2 3" xfId="27607" xr:uid="{818068BC-FED9-4B8B-9820-9005CC202DAE}"/>
    <cellStyle name="40% - Cor5 51 2 2 4" xfId="41563" xr:uid="{796A42BA-42E7-486B-9A38-104F15176193}"/>
    <cellStyle name="40% - Cor5 51 2 3" xfId="13876" xr:uid="{00000000-0005-0000-0000-000062030000}"/>
    <cellStyle name="40% - Cor5 51 2 3 2" xfId="30689" xr:uid="{BB9683F6-F949-4AB9-8470-18A4A4DB1D51}"/>
    <cellStyle name="40% - Cor5 51 2 3 3" xfId="44563" xr:uid="{D59C9FCD-F03D-4DBF-BB2D-F9FD289519BF}"/>
    <cellStyle name="40% - Cor5 51 2 4" xfId="33281" xr:uid="{7BEFD830-F267-4D2E-8C42-15A709FBD0FD}"/>
    <cellStyle name="40% - Cor5 51 2 4 2" xfId="47148" xr:uid="{1D82276B-01B2-4362-8C7D-052B8D3C947B}"/>
    <cellStyle name="40% - Cor5 51 2 5" xfId="23349" xr:uid="{5D08C965-2879-4745-8843-3839ED02FF30}"/>
    <cellStyle name="40% - Cor5 51 2 6" xfId="37320" xr:uid="{D987B596-331D-49EF-812E-9BEDF331971A}"/>
    <cellStyle name="40% - Cor5 51 3" xfId="7518" xr:uid="{00000000-0005-0000-0000-000062030000}"/>
    <cellStyle name="40% - Cor5 51 3 2" xfId="16344" xr:uid="{00000000-0005-0000-0000-000062030000}"/>
    <cellStyle name="40% - Cor5 51 3 3" xfId="25770" xr:uid="{62EB4D2D-6C3F-4739-81F7-D9A15A81F180}"/>
    <cellStyle name="40% - Cor5 51 3 4" xfId="39722" xr:uid="{D73B1668-465A-41FF-856B-D4B3AD424A89}"/>
    <cellStyle name="40% - Cor5 51 4" xfId="11985" xr:uid="{00000000-0005-0000-0000-000062030000}"/>
    <cellStyle name="40% - Cor5 51 4 2" xfId="29501" xr:uid="{AE59A30D-000E-45F8-9568-4DE28732B067}"/>
    <cellStyle name="40% - Cor5 51 4 3" xfId="43382" xr:uid="{CF4DE2C9-427B-45A9-A44E-768659D2DC80}"/>
    <cellStyle name="40% - Cor5 51 5" xfId="32103" xr:uid="{F9EA5ADE-2DFA-40CA-BD21-C4B28B1FEC65}"/>
    <cellStyle name="40% - Cor5 51 5 2" xfId="45970" xr:uid="{F9667B0F-BE11-404F-BBA6-2086AEEA72C1}"/>
    <cellStyle name="40% - Cor5 51 6" xfId="21451" xr:uid="{0E9F65C0-A614-497C-B2A0-C45AF4BBEB86}"/>
    <cellStyle name="40% - Cor5 51 7" xfId="35485" xr:uid="{CB292CD4-74D3-44A5-9CDB-CDA40BC08CA6}"/>
    <cellStyle name="40% - Cor5 52" xfId="2960" xr:uid="{00000000-0005-0000-0000-000063030000}"/>
    <cellStyle name="40% - Cor5 52 2" xfId="5008" xr:uid="{00000000-0005-0000-0000-000063030000}"/>
    <cellStyle name="40% - Cor5 52 2 2" xfId="9408" xr:uid="{00000000-0005-0000-0000-000063030000}"/>
    <cellStyle name="40% - Cor5 52 2 2 2" xfId="18230" xr:uid="{00000000-0005-0000-0000-000063030000}"/>
    <cellStyle name="40% - Cor5 52 2 2 3" xfId="27608" xr:uid="{286539C2-A9A4-462F-9D4B-D3371CDA54D1}"/>
    <cellStyle name="40% - Cor5 52 2 2 4" xfId="41564" xr:uid="{0658A2F6-FCE0-4F81-A418-4915B9551606}"/>
    <cellStyle name="40% - Cor5 52 2 3" xfId="13877" xr:uid="{00000000-0005-0000-0000-000063030000}"/>
    <cellStyle name="40% - Cor5 52 2 3 2" xfId="30690" xr:uid="{EB3BFDCF-E8F0-413A-AD0B-4D4EF64F84E1}"/>
    <cellStyle name="40% - Cor5 52 2 3 3" xfId="44564" xr:uid="{3ABDF72C-4E35-4109-801B-6D4DC03CC929}"/>
    <cellStyle name="40% - Cor5 52 2 4" xfId="33282" xr:uid="{5C619928-C3DC-4973-95BE-15B042A7F502}"/>
    <cellStyle name="40% - Cor5 52 2 4 2" xfId="47149" xr:uid="{C8A51387-8CAF-4CA5-B38F-45DA5E552285}"/>
    <cellStyle name="40% - Cor5 52 2 5" xfId="23350" xr:uid="{5A5C19A5-DDD0-40A4-8A0A-905183FA9335}"/>
    <cellStyle name="40% - Cor5 52 2 6" xfId="37321" xr:uid="{7A186DBC-A14B-4185-8DC2-BFD438253C88}"/>
    <cellStyle name="40% - Cor5 52 3" xfId="7519" xr:uid="{00000000-0005-0000-0000-000063030000}"/>
    <cellStyle name="40% - Cor5 52 3 2" xfId="16345" xr:uid="{00000000-0005-0000-0000-000063030000}"/>
    <cellStyle name="40% - Cor5 52 3 3" xfId="25771" xr:uid="{D27925CA-B0BC-4E4F-AD8B-1B0A8CD6FFD6}"/>
    <cellStyle name="40% - Cor5 52 3 4" xfId="39723" xr:uid="{0F724C94-A201-408B-86B3-EACEC48FE812}"/>
    <cellStyle name="40% - Cor5 52 4" xfId="11986" xr:uid="{00000000-0005-0000-0000-000063030000}"/>
    <cellStyle name="40% - Cor5 52 4 2" xfId="29502" xr:uid="{63B0FC4E-CCCB-4DD5-81D9-64B4C9ED69A7}"/>
    <cellStyle name="40% - Cor5 52 4 3" xfId="43383" xr:uid="{CACF5B8D-9257-42FB-A608-86E45A1E7486}"/>
    <cellStyle name="40% - Cor5 52 5" xfId="32104" xr:uid="{D8AD7135-2A02-4C63-A019-0190ECD97D46}"/>
    <cellStyle name="40% - Cor5 52 5 2" xfId="45971" xr:uid="{9BC5431B-7C29-4206-AF4C-27248A5FF64A}"/>
    <cellStyle name="40% - Cor5 52 6" xfId="21452" xr:uid="{B0F5C85D-EA39-49C2-8B8B-79EABFB50B1A}"/>
    <cellStyle name="40% - Cor5 52 7" xfId="35486" xr:uid="{B36589A2-187D-4F71-9E3A-1FED74064B3C}"/>
    <cellStyle name="40% - Cor5 53" xfId="2961" xr:uid="{00000000-0005-0000-0000-000064030000}"/>
    <cellStyle name="40% - Cor5 53 2" xfId="5009" xr:uid="{00000000-0005-0000-0000-000064030000}"/>
    <cellStyle name="40% - Cor5 53 2 2" xfId="9409" xr:uid="{00000000-0005-0000-0000-000064030000}"/>
    <cellStyle name="40% - Cor5 53 2 2 2" xfId="18231" xr:uid="{00000000-0005-0000-0000-000064030000}"/>
    <cellStyle name="40% - Cor5 53 2 2 3" xfId="27609" xr:uid="{ABFB273B-297B-4763-BD59-873C2D7AFF40}"/>
    <cellStyle name="40% - Cor5 53 2 2 4" xfId="41565" xr:uid="{69299527-7492-4E69-B959-4FE8B7CAEFEA}"/>
    <cellStyle name="40% - Cor5 53 2 3" xfId="13878" xr:uid="{00000000-0005-0000-0000-000064030000}"/>
    <cellStyle name="40% - Cor5 53 2 3 2" xfId="30691" xr:uid="{85A53E5C-AA71-4118-9445-B5686C6C6D11}"/>
    <cellStyle name="40% - Cor5 53 2 3 3" xfId="44565" xr:uid="{198B2A92-0944-416F-B229-E782C237BEA6}"/>
    <cellStyle name="40% - Cor5 53 2 4" xfId="33283" xr:uid="{AE884886-E91E-43AE-8106-E216BC8DE7B9}"/>
    <cellStyle name="40% - Cor5 53 2 4 2" xfId="47150" xr:uid="{076EEBC4-B48D-4C6A-B698-0EAB19F4F7C8}"/>
    <cellStyle name="40% - Cor5 53 2 5" xfId="23351" xr:uid="{4044DD08-9924-43CA-8E7D-8CF9B019008F}"/>
    <cellStyle name="40% - Cor5 53 2 6" xfId="37322" xr:uid="{D847237F-CBA0-4F2F-8D1D-2E66059157BC}"/>
    <cellStyle name="40% - Cor5 53 3" xfId="7520" xr:uid="{00000000-0005-0000-0000-000064030000}"/>
    <cellStyle name="40% - Cor5 53 3 2" xfId="16346" xr:uid="{00000000-0005-0000-0000-000064030000}"/>
    <cellStyle name="40% - Cor5 53 3 3" xfId="25772" xr:uid="{F8502916-A282-4D93-965B-EB9137584EE5}"/>
    <cellStyle name="40% - Cor5 53 3 4" xfId="39724" xr:uid="{AB09BE0C-05ED-40D0-80C6-1F3F0D502CC9}"/>
    <cellStyle name="40% - Cor5 53 4" xfId="11987" xr:uid="{00000000-0005-0000-0000-000064030000}"/>
    <cellStyle name="40% - Cor5 53 4 2" xfId="29503" xr:uid="{71443808-5443-4696-A985-9F6576F2FC7B}"/>
    <cellStyle name="40% - Cor5 53 4 3" xfId="43384" xr:uid="{33D4C8D6-84D1-4B5F-959E-E11A666849C9}"/>
    <cellStyle name="40% - Cor5 53 5" xfId="32105" xr:uid="{68E411E6-311A-4F34-B13E-76931FD057DB}"/>
    <cellStyle name="40% - Cor5 53 5 2" xfId="45972" xr:uid="{476DCAF0-03D3-4151-B7E0-936A6FE41340}"/>
    <cellStyle name="40% - Cor5 53 6" xfId="21453" xr:uid="{9790610B-1242-4852-A5CC-0AA7CCB0AECC}"/>
    <cellStyle name="40% - Cor5 53 7" xfId="35487" xr:uid="{4D20CD52-ACC1-49A0-A3A7-F576F3583C48}"/>
    <cellStyle name="40% - Cor5 54" xfId="2962" xr:uid="{00000000-0005-0000-0000-000065030000}"/>
    <cellStyle name="40% - Cor5 54 2" xfId="5010" xr:uid="{00000000-0005-0000-0000-000065030000}"/>
    <cellStyle name="40% - Cor5 54 2 2" xfId="9410" xr:uid="{00000000-0005-0000-0000-000065030000}"/>
    <cellStyle name="40% - Cor5 54 2 2 2" xfId="18232" xr:uid="{00000000-0005-0000-0000-000065030000}"/>
    <cellStyle name="40% - Cor5 54 2 2 3" xfId="27610" xr:uid="{96285B95-73F5-414F-8039-544DC42A90DB}"/>
    <cellStyle name="40% - Cor5 54 2 2 4" xfId="41566" xr:uid="{F37F0181-CFED-407B-B238-898EAA0E91EF}"/>
    <cellStyle name="40% - Cor5 54 2 3" xfId="13879" xr:uid="{00000000-0005-0000-0000-000065030000}"/>
    <cellStyle name="40% - Cor5 54 2 3 2" xfId="30692" xr:uid="{E0C026CF-E2E4-4B19-8524-333731989B9C}"/>
    <cellStyle name="40% - Cor5 54 2 3 3" xfId="44566" xr:uid="{82C144ED-CA3A-43FF-84BE-14F0BAAE3516}"/>
    <cellStyle name="40% - Cor5 54 2 4" xfId="33284" xr:uid="{554B1D82-E230-45FD-921B-4633DF80A103}"/>
    <cellStyle name="40% - Cor5 54 2 4 2" xfId="47151" xr:uid="{470985EA-488C-4DC4-A1C4-C5CF366BB7CF}"/>
    <cellStyle name="40% - Cor5 54 2 5" xfId="23352" xr:uid="{5003C757-388B-471B-991C-45D6882F5391}"/>
    <cellStyle name="40% - Cor5 54 2 6" xfId="37323" xr:uid="{C70E9861-1FBE-4218-B2D3-8FBBE122971D}"/>
    <cellStyle name="40% - Cor5 54 3" xfId="7521" xr:uid="{00000000-0005-0000-0000-000065030000}"/>
    <cellStyle name="40% - Cor5 54 3 2" xfId="16347" xr:uid="{00000000-0005-0000-0000-000065030000}"/>
    <cellStyle name="40% - Cor5 54 3 3" xfId="25773" xr:uid="{187F4D3A-B42D-439A-9351-59E9CC8A3F95}"/>
    <cellStyle name="40% - Cor5 54 3 4" xfId="39725" xr:uid="{4398AD7C-3300-4248-A640-9F141CF11725}"/>
    <cellStyle name="40% - Cor5 54 4" xfId="11988" xr:uid="{00000000-0005-0000-0000-000065030000}"/>
    <cellStyle name="40% - Cor5 54 4 2" xfId="29504" xr:uid="{0F0CD2CD-2B9B-44CA-9CC2-B1D0C97D00EC}"/>
    <cellStyle name="40% - Cor5 54 4 3" xfId="43385" xr:uid="{0F6A03C1-6079-441E-8612-A7636075E7D7}"/>
    <cellStyle name="40% - Cor5 54 5" xfId="32106" xr:uid="{CC2C8C92-4BD3-4ABA-B642-13ECFD424C9C}"/>
    <cellStyle name="40% - Cor5 54 5 2" xfId="45973" xr:uid="{6CAFC365-B32D-42D1-9F27-112982AE6DB6}"/>
    <cellStyle name="40% - Cor5 54 6" xfId="21454" xr:uid="{F466D434-7F02-4798-B8E6-68FDABEB4B32}"/>
    <cellStyle name="40% - Cor5 54 7" xfId="35488" xr:uid="{20C323E6-1637-4891-A8B1-1E234D1FC7B0}"/>
    <cellStyle name="40% - Cor5 55" xfId="2963" xr:uid="{00000000-0005-0000-0000-000066030000}"/>
    <cellStyle name="40% - Cor5 55 2" xfId="5011" xr:uid="{00000000-0005-0000-0000-000066030000}"/>
    <cellStyle name="40% - Cor5 55 2 2" xfId="9411" xr:uid="{00000000-0005-0000-0000-000066030000}"/>
    <cellStyle name="40% - Cor5 55 2 2 2" xfId="18233" xr:uid="{00000000-0005-0000-0000-000066030000}"/>
    <cellStyle name="40% - Cor5 55 2 2 3" xfId="27611" xr:uid="{583F93C1-41B5-4BC6-B730-B4CAF348B84E}"/>
    <cellStyle name="40% - Cor5 55 2 2 4" xfId="41567" xr:uid="{C74EC6DD-8385-456C-A0AF-580730BCFCCF}"/>
    <cellStyle name="40% - Cor5 55 2 3" xfId="13880" xr:uid="{00000000-0005-0000-0000-000066030000}"/>
    <cellStyle name="40% - Cor5 55 2 3 2" xfId="30693" xr:uid="{3F931F3A-68E9-464C-8FB7-118625D4626A}"/>
    <cellStyle name="40% - Cor5 55 2 3 3" xfId="44567" xr:uid="{94A138F6-A162-4C4A-962A-2E3F3BB39CA7}"/>
    <cellStyle name="40% - Cor5 55 2 4" xfId="33285" xr:uid="{03AD9A75-60E6-4D7B-B706-E445C201495D}"/>
    <cellStyle name="40% - Cor5 55 2 4 2" xfId="47152" xr:uid="{9C5E2968-8A38-4123-A33C-142A6119EB68}"/>
    <cellStyle name="40% - Cor5 55 2 5" xfId="23353" xr:uid="{D8307279-27DA-412E-A900-A9606F715C10}"/>
    <cellStyle name="40% - Cor5 55 2 6" xfId="37324" xr:uid="{09602478-489C-4291-933E-E647093BCF36}"/>
    <cellStyle name="40% - Cor5 55 3" xfId="7522" xr:uid="{00000000-0005-0000-0000-000066030000}"/>
    <cellStyle name="40% - Cor5 55 3 2" xfId="16348" xr:uid="{00000000-0005-0000-0000-000066030000}"/>
    <cellStyle name="40% - Cor5 55 3 3" xfId="25774" xr:uid="{3B11D354-67D2-4D35-909A-15BB8A84498A}"/>
    <cellStyle name="40% - Cor5 55 3 4" xfId="39726" xr:uid="{3026DA0F-8B23-4F6A-87EC-F6D0B9CD38A7}"/>
    <cellStyle name="40% - Cor5 55 4" xfId="11989" xr:uid="{00000000-0005-0000-0000-000066030000}"/>
    <cellStyle name="40% - Cor5 55 4 2" xfId="29505" xr:uid="{3A81040C-6140-40E4-B40A-8A13996E6289}"/>
    <cellStyle name="40% - Cor5 55 4 3" xfId="43386" xr:uid="{92013AD6-085F-4459-AD27-A3BC2EFE4EB3}"/>
    <cellStyle name="40% - Cor5 55 5" xfId="32107" xr:uid="{74B39E1E-EF60-44D4-B523-9B044C86EF2B}"/>
    <cellStyle name="40% - Cor5 55 5 2" xfId="45974" xr:uid="{73EE9F6C-1805-4711-A70C-105BCEE8D614}"/>
    <cellStyle name="40% - Cor5 55 6" xfId="21455" xr:uid="{2A9C4639-3471-485B-90EB-9EB55F500FE2}"/>
    <cellStyle name="40% - Cor5 55 7" xfId="35489" xr:uid="{834881AC-8DCF-4EF3-B4B5-8373D7B6B65E}"/>
    <cellStyle name="40% - Cor5 56" xfId="2964" xr:uid="{00000000-0005-0000-0000-000067030000}"/>
    <cellStyle name="40% - Cor5 56 2" xfId="5012" xr:uid="{00000000-0005-0000-0000-000067030000}"/>
    <cellStyle name="40% - Cor5 56 2 2" xfId="9412" xr:uid="{00000000-0005-0000-0000-000067030000}"/>
    <cellStyle name="40% - Cor5 56 2 2 2" xfId="18234" xr:uid="{00000000-0005-0000-0000-000067030000}"/>
    <cellStyle name="40% - Cor5 56 2 2 3" xfId="27612" xr:uid="{7FB44C99-CCE1-4292-9630-E10DD5BC42EF}"/>
    <cellStyle name="40% - Cor5 56 2 2 4" xfId="41568" xr:uid="{3C668890-BA9A-4412-A2BC-758A7F30D754}"/>
    <cellStyle name="40% - Cor5 56 2 3" xfId="13881" xr:uid="{00000000-0005-0000-0000-000067030000}"/>
    <cellStyle name="40% - Cor5 56 2 3 2" xfId="30694" xr:uid="{5EC6474C-A22B-4B2F-A9A5-684091D2D46F}"/>
    <cellStyle name="40% - Cor5 56 2 3 3" xfId="44568" xr:uid="{9982442A-AB2F-48BE-A3EE-A8336610B70F}"/>
    <cellStyle name="40% - Cor5 56 2 4" xfId="33286" xr:uid="{8DED7933-7682-426E-8258-8ACC70F2A9B4}"/>
    <cellStyle name="40% - Cor5 56 2 4 2" xfId="47153" xr:uid="{376FF4DE-CB37-4530-9A03-989869CD8EC4}"/>
    <cellStyle name="40% - Cor5 56 2 5" xfId="23354" xr:uid="{D6854A69-A17A-4ED6-8BC6-DF6E10D5D89D}"/>
    <cellStyle name="40% - Cor5 56 2 6" xfId="37325" xr:uid="{85008E15-F422-4E24-99FD-3F0954CA1090}"/>
    <cellStyle name="40% - Cor5 56 3" xfId="7523" xr:uid="{00000000-0005-0000-0000-000067030000}"/>
    <cellStyle name="40% - Cor5 56 3 2" xfId="16349" xr:uid="{00000000-0005-0000-0000-000067030000}"/>
    <cellStyle name="40% - Cor5 56 3 3" xfId="25775" xr:uid="{29FF55B6-7454-4BA3-B2F2-885BE3465E08}"/>
    <cellStyle name="40% - Cor5 56 3 4" xfId="39727" xr:uid="{A9D83EE5-3BB1-4027-9EC7-6DA7892C423C}"/>
    <cellStyle name="40% - Cor5 56 4" xfId="11990" xr:uid="{00000000-0005-0000-0000-000067030000}"/>
    <cellStyle name="40% - Cor5 56 4 2" xfId="29506" xr:uid="{63734806-2863-4F52-8942-FBEB479B2B6F}"/>
    <cellStyle name="40% - Cor5 56 4 3" xfId="43387" xr:uid="{FEB30A4E-A36F-4CDF-AC94-74C48D29A7DF}"/>
    <cellStyle name="40% - Cor5 56 5" xfId="32108" xr:uid="{D7966928-32D6-44DF-8008-5C4AB66C995E}"/>
    <cellStyle name="40% - Cor5 56 5 2" xfId="45975" xr:uid="{E890A1E6-3913-433F-B1AB-A47175763D55}"/>
    <cellStyle name="40% - Cor5 56 6" xfId="21456" xr:uid="{24179136-DCCB-4F6E-BF91-6218368AEB67}"/>
    <cellStyle name="40% - Cor5 56 7" xfId="35490" xr:uid="{CF6DAE69-8582-49EC-BA40-D1C4C4B41053}"/>
    <cellStyle name="40% - Cor5 57" xfId="2965" xr:uid="{00000000-0005-0000-0000-000068030000}"/>
    <cellStyle name="40% - Cor5 57 2" xfId="5013" xr:uid="{00000000-0005-0000-0000-000068030000}"/>
    <cellStyle name="40% - Cor5 57 2 2" xfId="9413" xr:uid="{00000000-0005-0000-0000-000068030000}"/>
    <cellStyle name="40% - Cor5 57 2 2 2" xfId="18235" xr:uid="{00000000-0005-0000-0000-000068030000}"/>
    <cellStyle name="40% - Cor5 57 2 2 3" xfId="27613" xr:uid="{C3C3D4BA-EC40-4B88-A266-C8D6161BB73E}"/>
    <cellStyle name="40% - Cor5 57 2 2 4" xfId="41569" xr:uid="{D9B62542-5EE3-42E1-9A36-9302BA3E6258}"/>
    <cellStyle name="40% - Cor5 57 2 3" xfId="13882" xr:uid="{00000000-0005-0000-0000-000068030000}"/>
    <cellStyle name="40% - Cor5 57 2 3 2" xfId="30695" xr:uid="{84B73C49-EC92-4A04-89EE-18D2F85F58E8}"/>
    <cellStyle name="40% - Cor5 57 2 3 3" xfId="44569" xr:uid="{DCBE1E9F-DADE-4F61-8DAC-333C722807DF}"/>
    <cellStyle name="40% - Cor5 57 2 4" xfId="33287" xr:uid="{9CEC32AF-A0E0-4521-AB7D-B61A946810BE}"/>
    <cellStyle name="40% - Cor5 57 2 4 2" xfId="47154" xr:uid="{6E8A5994-5060-48C8-9C33-43F1CBD00511}"/>
    <cellStyle name="40% - Cor5 57 2 5" xfId="23355" xr:uid="{6BB90376-52AF-4C25-B3CA-F7BD7C8E431D}"/>
    <cellStyle name="40% - Cor5 57 2 6" xfId="37326" xr:uid="{6612ED5F-73C7-4AEE-A349-51EC248D7839}"/>
    <cellStyle name="40% - Cor5 57 3" xfId="7524" xr:uid="{00000000-0005-0000-0000-000068030000}"/>
    <cellStyle name="40% - Cor5 57 3 2" xfId="16350" xr:uid="{00000000-0005-0000-0000-000068030000}"/>
    <cellStyle name="40% - Cor5 57 3 3" xfId="25776" xr:uid="{4A10A8E7-24CE-4D5F-A60E-001C8160F63D}"/>
    <cellStyle name="40% - Cor5 57 3 4" xfId="39728" xr:uid="{85C043D2-46E4-405F-9ABC-7FE91EC33E87}"/>
    <cellStyle name="40% - Cor5 57 4" xfId="11991" xr:uid="{00000000-0005-0000-0000-000068030000}"/>
    <cellStyle name="40% - Cor5 57 4 2" xfId="29507" xr:uid="{4C87E4D9-E5D9-43E5-8B3F-128C4124EE60}"/>
    <cellStyle name="40% - Cor5 57 4 3" xfId="43388" xr:uid="{D1DCF627-B338-4BB8-8A91-C3E74F53711B}"/>
    <cellStyle name="40% - Cor5 57 5" xfId="32109" xr:uid="{07AF4455-A649-46F1-BC51-C4AB891BAE15}"/>
    <cellStyle name="40% - Cor5 57 5 2" xfId="45976" xr:uid="{6D373EF7-59DF-4547-BA1A-B1774B1EFA13}"/>
    <cellStyle name="40% - Cor5 57 6" xfId="21457" xr:uid="{F41C5A68-95D1-450E-A150-4BD59701BB6D}"/>
    <cellStyle name="40% - Cor5 57 7" xfId="35491" xr:uid="{9CFEF2D7-FC59-45FB-9758-9904D954C7DD}"/>
    <cellStyle name="40% - Cor5 58" xfId="2966" xr:uid="{00000000-0005-0000-0000-000069030000}"/>
    <cellStyle name="40% - Cor5 58 2" xfId="5014" xr:uid="{00000000-0005-0000-0000-000069030000}"/>
    <cellStyle name="40% - Cor5 58 2 2" xfId="9414" xr:uid="{00000000-0005-0000-0000-000069030000}"/>
    <cellStyle name="40% - Cor5 58 2 2 2" xfId="18236" xr:uid="{00000000-0005-0000-0000-000069030000}"/>
    <cellStyle name="40% - Cor5 58 2 2 3" xfId="27614" xr:uid="{D14B4F1E-B167-496F-A517-E3F43F48096E}"/>
    <cellStyle name="40% - Cor5 58 2 2 4" xfId="41570" xr:uid="{F76748EF-3B4D-48CE-A9EB-49755F718F0E}"/>
    <cellStyle name="40% - Cor5 58 2 3" xfId="13883" xr:uid="{00000000-0005-0000-0000-000069030000}"/>
    <cellStyle name="40% - Cor5 58 2 3 2" xfId="30696" xr:uid="{B91174DC-98FA-4ABC-87F0-8A18FB699A35}"/>
    <cellStyle name="40% - Cor5 58 2 3 3" xfId="44570" xr:uid="{42ACFCB5-8E79-4CFF-96CB-B8559AF5733C}"/>
    <cellStyle name="40% - Cor5 58 2 4" xfId="33288" xr:uid="{9FA6A4FB-4680-4376-895C-93DD98B1E30B}"/>
    <cellStyle name="40% - Cor5 58 2 4 2" xfId="47155" xr:uid="{F0B58AB8-1C8E-4303-896C-2765546F4693}"/>
    <cellStyle name="40% - Cor5 58 2 5" xfId="23356" xr:uid="{41F68B77-1E16-429F-82C7-22B9F37F6E89}"/>
    <cellStyle name="40% - Cor5 58 2 6" xfId="37327" xr:uid="{FB98184E-A9B5-4032-AE50-FE27BF222FB3}"/>
    <cellStyle name="40% - Cor5 58 3" xfId="7525" xr:uid="{00000000-0005-0000-0000-000069030000}"/>
    <cellStyle name="40% - Cor5 58 3 2" xfId="16351" xr:uid="{00000000-0005-0000-0000-000069030000}"/>
    <cellStyle name="40% - Cor5 58 3 3" xfId="25777" xr:uid="{D76BE7AC-5083-4A5D-845E-19241D603D25}"/>
    <cellStyle name="40% - Cor5 58 3 4" xfId="39729" xr:uid="{66181C5F-46EB-4F57-81D7-A930290BEA08}"/>
    <cellStyle name="40% - Cor5 58 4" xfId="11992" xr:uid="{00000000-0005-0000-0000-000069030000}"/>
    <cellStyle name="40% - Cor5 58 4 2" xfId="29508" xr:uid="{6483DB16-B38B-4144-B948-04FEF8A22757}"/>
    <cellStyle name="40% - Cor5 58 4 3" xfId="43389" xr:uid="{8B595C21-44B7-4B39-82B2-A333D0E085B1}"/>
    <cellStyle name="40% - Cor5 58 5" xfId="32110" xr:uid="{7A42BEFB-BB14-4DB7-B054-B4E17C86ECE6}"/>
    <cellStyle name="40% - Cor5 58 5 2" xfId="45977" xr:uid="{B9B84921-DF8F-4170-B938-5F6914B37893}"/>
    <cellStyle name="40% - Cor5 58 6" xfId="21458" xr:uid="{2ACA6A57-8DB3-4920-9FC1-A7BA790EA3DA}"/>
    <cellStyle name="40% - Cor5 58 7" xfId="35492" xr:uid="{6F597EA8-2879-419D-9B93-7E9D0C61FA04}"/>
    <cellStyle name="40% - Cor5 59" xfId="2967" xr:uid="{00000000-0005-0000-0000-00006A030000}"/>
    <cellStyle name="40% - Cor5 59 2" xfId="5015" xr:uid="{00000000-0005-0000-0000-00006A030000}"/>
    <cellStyle name="40% - Cor5 59 2 2" xfId="9415" xr:uid="{00000000-0005-0000-0000-00006A030000}"/>
    <cellStyle name="40% - Cor5 59 2 2 2" xfId="18237" xr:uid="{00000000-0005-0000-0000-00006A030000}"/>
    <cellStyle name="40% - Cor5 59 2 2 3" xfId="27615" xr:uid="{0DAD2BB3-25AD-4593-B61A-3D57669B3D60}"/>
    <cellStyle name="40% - Cor5 59 2 2 4" xfId="41571" xr:uid="{8478EDF9-BCE4-430B-B53F-1C864192958A}"/>
    <cellStyle name="40% - Cor5 59 2 3" xfId="13884" xr:uid="{00000000-0005-0000-0000-00006A030000}"/>
    <cellStyle name="40% - Cor5 59 2 3 2" xfId="30697" xr:uid="{96989630-D7C4-4A15-BC8F-1FAC81EBB4B0}"/>
    <cellStyle name="40% - Cor5 59 2 3 3" xfId="44571" xr:uid="{22A493C0-7D3B-4EC6-9436-E383CAFCEA7C}"/>
    <cellStyle name="40% - Cor5 59 2 4" xfId="33289" xr:uid="{70538055-D398-4241-A643-60E2D980A3B7}"/>
    <cellStyle name="40% - Cor5 59 2 4 2" xfId="47156" xr:uid="{257F22D3-454C-4393-8072-472808C07260}"/>
    <cellStyle name="40% - Cor5 59 2 5" xfId="23357" xr:uid="{72E3A0BA-9DD1-49AD-9A5B-AD4F28A4A869}"/>
    <cellStyle name="40% - Cor5 59 2 6" xfId="37328" xr:uid="{64F76127-627A-4FBF-9502-5ABC48207B56}"/>
    <cellStyle name="40% - Cor5 59 3" xfId="7526" xr:uid="{00000000-0005-0000-0000-00006A030000}"/>
    <cellStyle name="40% - Cor5 59 3 2" xfId="16352" xr:uid="{00000000-0005-0000-0000-00006A030000}"/>
    <cellStyle name="40% - Cor5 59 3 3" xfId="25778" xr:uid="{8656A7C7-36DB-45E2-BE4E-B2106EF7F084}"/>
    <cellStyle name="40% - Cor5 59 3 4" xfId="39730" xr:uid="{EF4AFC66-AF4D-467B-916A-5A931887779C}"/>
    <cellStyle name="40% - Cor5 59 4" xfId="11993" xr:uid="{00000000-0005-0000-0000-00006A030000}"/>
    <cellStyle name="40% - Cor5 59 4 2" xfId="29509" xr:uid="{4CEB247C-57DF-4577-9BE7-71BD63633738}"/>
    <cellStyle name="40% - Cor5 59 4 3" xfId="43390" xr:uid="{EE8DE12D-B6C2-4078-B5DE-46C53C1DB318}"/>
    <cellStyle name="40% - Cor5 59 5" xfId="32111" xr:uid="{CDB07BE5-88CD-4122-B497-C69A5397FB19}"/>
    <cellStyle name="40% - Cor5 59 5 2" xfId="45978" xr:uid="{7DE66073-1379-4A8D-9E51-78D122599005}"/>
    <cellStyle name="40% - Cor5 59 6" xfId="21459" xr:uid="{2FAA4925-88EE-4120-8744-2E2B1CE89B78}"/>
    <cellStyle name="40% - Cor5 59 7" xfId="35493" xr:uid="{2C1D9F8B-0883-4B50-985E-3E8BC6A576CD}"/>
    <cellStyle name="40% - Cor5 6" xfId="2968" xr:uid="{00000000-0005-0000-0000-00006B030000}"/>
    <cellStyle name="40% - Cor5 6 2" xfId="2969" xr:uid="{00000000-0005-0000-0000-00006C030000}"/>
    <cellStyle name="40% - Cor5 6 2 2" xfId="5017" xr:uid="{00000000-0005-0000-0000-00006C030000}"/>
    <cellStyle name="40% - Cor5 6 2 2 2" xfId="9417" xr:uid="{00000000-0005-0000-0000-00006C030000}"/>
    <cellStyle name="40% - Cor5 6 2 2 2 2" xfId="18239" xr:uid="{00000000-0005-0000-0000-00006C030000}"/>
    <cellStyle name="40% - Cor5 6 2 2 2 3" xfId="27617" xr:uid="{5ED1F4F4-614B-404B-B843-BD9FCFA619E3}"/>
    <cellStyle name="40% - Cor5 6 2 2 2 4" xfId="41573" xr:uid="{B181DA1F-EC88-43E0-969C-73D5D0C70DF7}"/>
    <cellStyle name="40% - Cor5 6 2 2 3" xfId="13886" xr:uid="{00000000-0005-0000-0000-00006C030000}"/>
    <cellStyle name="40% - Cor5 6 2 2 3 2" xfId="30699" xr:uid="{F5CB8849-04B5-4723-9B5E-DF6BEB80C064}"/>
    <cellStyle name="40% - Cor5 6 2 2 3 3" xfId="44573" xr:uid="{7A462161-8F10-4F00-9B79-4399B797FC78}"/>
    <cellStyle name="40% - Cor5 6 2 2 4" xfId="33291" xr:uid="{8B7AC9FA-54D5-4021-B928-B76AF83963D3}"/>
    <cellStyle name="40% - Cor5 6 2 2 4 2" xfId="47158" xr:uid="{AE63F2D6-EE34-4772-9E8C-68F7B5DDC657}"/>
    <cellStyle name="40% - Cor5 6 2 2 5" xfId="23359" xr:uid="{37504018-38B7-47D4-BB37-4CE5EA11B18B}"/>
    <cellStyle name="40% - Cor5 6 2 2 6" xfId="37330" xr:uid="{CB6BC6C7-D39E-43EF-B5F4-8D58442FEBF1}"/>
    <cellStyle name="40% - Cor5 6 2 3" xfId="7528" xr:uid="{00000000-0005-0000-0000-00006C030000}"/>
    <cellStyle name="40% - Cor5 6 2 3 2" xfId="16354" xr:uid="{00000000-0005-0000-0000-00006C030000}"/>
    <cellStyle name="40% - Cor5 6 2 3 3" xfId="25780" xr:uid="{28918DFD-9663-4F0D-A425-46EA717FCF7F}"/>
    <cellStyle name="40% - Cor5 6 2 3 4" xfId="39732" xr:uid="{DE678BE0-8E45-4F55-920B-636AFF14683A}"/>
    <cellStyle name="40% - Cor5 6 2 4" xfId="11995" xr:uid="{00000000-0005-0000-0000-00006C030000}"/>
    <cellStyle name="40% - Cor5 6 2 4 2" xfId="29511" xr:uid="{58E9D14A-B18A-433E-A3CE-8877946600FD}"/>
    <cellStyle name="40% - Cor5 6 2 4 3" xfId="43392" xr:uid="{21C6C78E-F948-4D17-88AE-4CC394ED6682}"/>
    <cellStyle name="40% - Cor5 6 2 5" xfId="32113" xr:uid="{0B17522A-CD90-4015-9E80-09B8F29EAA8F}"/>
    <cellStyle name="40% - Cor5 6 2 5 2" xfId="45980" xr:uid="{7AF1D5B8-B3D4-493B-B53C-2BBDCDCBF1F9}"/>
    <cellStyle name="40% - Cor5 6 2 6" xfId="21461" xr:uid="{DA6210DC-186E-4566-9E18-ECD8B1851BD5}"/>
    <cellStyle name="40% - Cor5 6 2 7" xfId="35495" xr:uid="{B5FF4D7F-97B3-45B8-96AE-E292567BA9D6}"/>
    <cellStyle name="40% - Cor5 6 3" xfId="5016" xr:uid="{00000000-0005-0000-0000-00006B030000}"/>
    <cellStyle name="40% - Cor5 6 3 2" xfId="9416" xr:uid="{00000000-0005-0000-0000-00006B030000}"/>
    <cellStyle name="40% - Cor5 6 3 2 2" xfId="18238" xr:uid="{00000000-0005-0000-0000-00006B030000}"/>
    <cellStyle name="40% - Cor5 6 3 2 3" xfId="27616" xr:uid="{8DB5B7E6-A87C-4C5C-A24E-D95DDF9E0A6B}"/>
    <cellStyle name="40% - Cor5 6 3 2 4" xfId="41572" xr:uid="{3ABF9EE3-4101-41D1-A594-A7AE78791AC7}"/>
    <cellStyle name="40% - Cor5 6 3 3" xfId="13885" xr:uid="{00000000-0005-0000-0000-00006B030000}"/>
    <cellStyle name="40% - Cor5 6 3 3 2" xfId="30698" xr:uid="{1DE4E8FF-07E1-47D0-BFBE-737DE91C76EE}"/>
    <cellStyle name="40% - Cor5 6 3 3 3" xfId="44572" xr:uid="{5252518D-33F6-4E4C-9344-1685CED868D5}"/>
    <cellStyle name="40% - Cor5 6 3 4" xfId="33290" xr:uid="{BF2612B1-9BDB-47D2-B556-5D8BB0535B14}"/>
    <cellStyle name="40% - Cor5 6 3 4 2" xfId="47157" xr:uid="{05402DFC-2BAC-4278-B2F6-72555169D7B0}"/>
    <cellStyle name="40% - Cor5 6 3 5" xfId="23358" xr:uid="{916C689A-353A-4154-8B5F-84917D3DCD04}"/>
    <cellStyle name="40% - Cor5 6 3 6" xfId="37329" xr:uid="{75436CD8-1203-4C71-B8AC-43BDE41969B9}"/>
    <cellStyle name="40% - Cor5 6 4" xfId="7527" xr:uid="{00000000-0005-0000-0000-00006B030000}"/>
    <cellStyle name="40% - Cor5 6 4 2" xfId="16353" xr:uid="{00000000-0005-0000-0000-00006B030000}"/>
    <cellStyle name="40% - Cor5 6 4 3" xfId="25779" xr:uid="{A66BEB48-29C8-4522-8C3D-151C5C94261D}"/>
    <cellStyle name="40% - Cor5 6 4 4" xfId="39731" xr:uid="{7A1EB84B-2298-486A-B736-70CACC58BC31}"/>
    <cellStyle name="40% - Cor5 6 5" xfId="11994" xr:uid="{00000000-0005-0000-0000-00006B030000}"/>
    <cellStyle name="40% - Cor5 6 5 2" xfId="29510" xr:uid="{E8ABD6B7-6439-4079-A91D-395BEE6CADCF}"/>
    <cellStyle name="40% - Cor5 6 5 3" xfId="43391" xr:uid="{E919D735-611B-41A8-B89A-CDA57AE0AD0B}"/>
    <cellStyle name="40% - Cor5 6 6" xfId="32112" xr:uid="{FA5CD484-748F-485A-B299-0F1EEDD86D82}"/>
    <cellStyle name="40% - Cor5 6 6 2" xfId="45979" xr:uid="{33D5B312-DA76-4046-AC23-C39F30F76978}"/>
    <cellStyle name="40% - Cor5 6 7" xfId="21460" xr:uid="{4684F4FA-3C7A-4ED6-A84A-CF988CC6AD64}"/>
    <cellStyle name="40% - Cor5 6 8" xfId="35494" xr:uid="{CFC5F2A7-3378-4259-ADA9-4668E3A92112}"/>
    <cellStyle name="40% - Cor5 60" xfId="2970" xr:uid="{00000000-0005-0000-0000-00006D030000}"/>
    <cellStyle name="40% - Cor5 60 2" xfId="5018" xr:uid="{00000000-0005-0000-0000-00006D030000}"/>
    <cellStyle name="40% - Cor5 60 2 2" xfId="9418" xr:uid="{00000000-0005-0000-0000-00006D030000}"/>
    <cellStyle name="40% - Cor5 60 2 2 2" xfId="18240" xr:uid="{00000000-0005-0000-0000-00006D030000}"/>
    <cellStyle name="40% - Cor5 60 2 2 3" xfId="27618" xr:uid="{F4601D17-34D1-44A4-A603-A955C5DFF776}"/>
    <cellStyle name="40% - Cor5 60 2 2 4" xfId="41574" xr:uid="{BE453783-55D7-4D29-AA66-D681E489C878}"/>
    <cellStyle name="40% - Cor5 60 2 3" xfId="13887" xr:uid="{00000000-0005-0000-0000-00006D030000}"/>
    <cellStyle name="40% - Cor5 60 2 3 2" xfId="30700" xr:uid="{909D9490-3A6E-467A-B01A-72ECF231D9E3}"/>
    <cellStyle name="40% - Cor5 60 2 3 3" xfId="44574" xr:uid="{14F602BA-4616-49DD-9ADF-52949F9BA01F}"/>
    <cellStyle name="40% - Cor5 60 2 4" xfId="33292" xr:uid="{41BE1138-45EB-4716-A7C2-E72BF8B71DB3}"/>
    <cellStyle name="40% - Cor5 60 2 4 2" xfId="47159" xr:uid="{CD37E6FA-76CB-4C3B-91F3-FAE133569E72}"/>
    <cellStyle name="40% - Cor5 60 2 5" xfId="23360" xr:uid="{4ED4B2C7-0528-461F-B164-0C31C74CC6DB}"/>
    <cellStyle name="40% - Cor5 60 2 6" xfId="37331" xr:uid="{770FB49D-730C-41B0-B540-0C1A66E08B25}"/>
    <cellStyle name="40% - Cor5 60 3" xfId="7529" xr:uid="{00000000-0005-0000-0000-00006D030000}"/>
    <cellStyle name="40% - Cor5 60 3 2" xfId="16355" xr:uid="{00000000-0005-0000-0000-00006D030000}"/>
    <cellStyle name="40% - Cor5 60 3 3" xfId="25781" xr:uid="{2B7E0C29-51DA-40FF-BB51-84151D1B293F}"/>
    <cellStyle name="40% - Cor5 60 3 4" xfId="39733" xr:uid="{BAB5A6DC-3E2E-4597-B95F-3DAE7B205B24}"/>
    <cellStyle name="40% - Cor5 60 4" xfId="11996" xr:uid="{00000000-0005-0000-0000-00006D030000}"/>
    <cellStyle name="40% - Cor5 60 4 2" xfId="29512" xr:uid="{A7559479-5235-4973-A1B4-C65241B76A32}"/>
    <cellStyle name="40% - Cor5 60 4 3" xfId="43393" xr:uid="{7CDB3135-334A-439F-94E2-79F78055E745}"/>
    <cellStyle name="40% - Cor5 60 5" xfId="32114" xr:uid="{B4DA71F2-AE4F-4966-BCFD-14A2ED965397}"/>
    <cellStyle name="40% - Cor5 60 5 2" xfId="45981" xr:uid="{456D3B57-46D7-4B54-9211-7175105A3062}"/>
    <cellStyle name="40% - Cor5 60 6" xfId="21462" xr:uid="{242727D4-1D9E-4378-9B70-E35BD9A424C2}"/>
    <cellStyle name="40% - Cor5 60 7" xfId="35496" xr:uid="{6EA24AA2-6C83-406A-9D57-20B639734947}"/>
    <cellStyle name="40% - Cor5 61" xfId="2971" xr:uid="{00000000-0005-0000-0000-00006E030000}"/>
    <cellStyle name="40% - Cor5 61 2" xfId="5019" xr:uid="{00000000-0005-0000-0000-00006E030000}"/>
    <cellStyle name="40% - Cor5 61 2 2" xfId="9419" xr:uid="{00000000-0005-0000-0000-00006E030000}"/>
    <cellStyle name="40% - Cor5 61 2 2 2" xfId="18241" xr:uid="{00000000-0005-0000-0000-00006E030000}"/>
    <cellStyle name="40% - Cor5 61 2 2 3" xfId="27619" xr:uid="{25EB98AE-27C9-451F-836E-58F78B6B1F94}"/>
    <cellStyle name="40% - Cor5 61 2 2 4" xfId="41575" xr:uid="{AC7EF1C8-734F-4CBD-ABA2-6EE8053654EC}"/>
    <cellStyle name="40% - Cor5 61 2 3" xfId="13888" xr:uid="{00000000-0005-0000-0000-00006E030000}"/>
    <cellStyle name="40% - Cor5 61 2 3 2" xfId="30701" xr:uid="{73CE136D-6EFB-46C9-A6A1-C7BCF1653D80}"/>
    <cellStyle name="40% - Cor5 61 2 3 3" xfId="44575" xr:uid="{87839EB9-12C0-4C90-8831-1AD5D665E30B}"/>
    <cellStyle name="40% - Cor5 61 2 4" xfId="33293" xr:uid="{7962C5F5-CF96-4C68-B7CF-7B72BB11E629}"/>
    <cellStyle name="40% - Cor5 61 2 4 2" xfId="47160" xr:uid="{69801566-1B49-45A0-A2ED-A11E9C613AA9}"/>
    <cellStyle name="40% - Cor5 61 2 5" xfId="23361" xr:uid="{7CF64FC1-A436-4F3F-879A-A2F8FBE79F5F}"/>
    <cellStyle name="40% - Cor5 61 2 6" xfId="37332" xr:uid="{464BA029-3BAD-4989-8273-173B52ACD044}"/>
    <cellStyle name="40% - Cor5 61 3" xfId="7530" xr:uid="{00000000-0005-0000-0000-00006E030000}"/>
    <cellStyle name="40% - Cor5 61 3 2" xfId="16356" xr:uid="{00000000-0005-0000-0000-00006E030000}"/>
    <cellStyle name="40% - Cor5 61 3 3" xfId="25782" xr:uid="{A8C6F667-6105-4ECC-9FA9-6D57F8964E92}"/>
    <cellStyle name="40% - Cor5 61 3 4" xfId="39734" xr:uid="{47C47E79-B8DD-4926-AA2E-1A07AD4E2588}"/>
    <cellStyle name="40% - Cor5 61 4" xfId="11997" xr:uid="{00000000-0005-0000-0000-00006E030000}"/>
    <cellStyle name="40% - Cor5 61 4 2" xfId="29513" xr:uid="{24A52E8F-1AE9-4667-AD3F-CF8A3E045586}"/>
    <cellStyle name="40% - Cor5 61 4 3" xfId="43394" xr:uid="{8F6652AA-6B62-4F3F-8F92-935ABA209FA3}"/>
    <cellStyle name="40% - Cor5 61 5" xfId="32115" xr:uid="{CB25881B-72A8-4B21-947E-2266FB1937E2}"/>
    <cellStyle name="40% - Cor5 61 5 2" xfId="45982" xr:uid="{BCEBFA92-8BD8-486E-8387-8B84E6F916AA}"/>
    <cellStyle name="40% - Cor5 61 6" xfId="21463" xr:uid="{4A3ABB50-11C4-456E-98D0-62DE70B1E619}"/>
    <cellStyle name="40% - Cor5 61 7" xfId="35497" xr:uid="{95AE682F-D699-4A33-8335-513243ADCB5A}"/>
    <cellStyle name="40% - Cor5 62" xfId="2972" xr:uid="{00000000-0005-0000-0000-00006F030000}"/>
    <cellStyle name="40% - Cor5 62 2" xfId="5020" xr:uid="{00000000-0005-0000-0000-00006F030000}"/>
    <cellStyle name="40% - Cor5 62 2 2" xfId="9420" xr:uid="{00000000-0005-0000-0000-00006F030000}"/>
    <cellStyle name="40% - Cor5 62 2 2 2" xfId="18242" xr:uid="{00000000-0005-0000-0000-00006F030000}"/>
    <cellStyle name="40% - Cor5 62 2 2 3" xfId="27620" xr:uid="{F5DD0BF8-28C3-4985-B03F-8FA09DF2ADD7}"/>
    <cellStyle name="40% - Cor5 62 2 2 4" xfId="41576" xr:uid="{13FFDF16-9082-409D-B929-E985A968B959}"/>
    <cellStyle name="40% - Cor5 62 2 3" xfId="13889" xr:uid="{00000000-0005-0000-0000-00006F030000}"/>
    <cellStyle name="40% - Cor5 62 2 3 2" xfId="30702" xr:uid="{6B200D2C-9856-46C5-9C69-A4E3D881B8FC}"/>
    <cellStyle name="40% - Cor5 62 2 3 3" xfId="44576" xr:uid="{8AE4C041-8974-42AC-B5B6-FA3CEBC7A7FC}"/>
    <cellStyle name="40% - Cor5 62 2 4" xfId="33294" xr:uid="{0436EFF3-F37D-4814-92B4-A90655259A53}"/>
    <cellStyle name="40% - Cor5 62 2 4 2" xfId="47161" xr:uid="{3C6C10F3-7F4A-4FA9-B3CB-C4229964684C}"/>
    <cellStyle name="40% - Cor5 62 2 5" xfId="23362" xr:uid="{3FDE27DD-6660-466C-8493-560023BEBFD4}"/>
    <cellStyle name="40% - Cor5 62 2 6" xfId="37333" xr:uid="{9D7F7824-98E4-4C9E-B82A-3969AF3F6F27}"/>
    <cellStyle name="40% - Cor5 62 3" xfId="7531" xr:uid="{00000000-0005-0000-0000-00006F030000}"/>
    <cellStyle name="40% - Cor5 62 3 2" xfId="16357" xr:uid="{00000000-0005-0000-0000-00006F030000}"/>
    <cellStyle name="40% - Cor5 62 3 3" xfId="25783" xr:uid="{CE3E0E5F-850A-463C-B713-FE5A3CDF8102}"/>
    <cellStyle name="40% - Cor5 62 3 4" xfId="39735" xr:uid="{D8791AA7-08A0-40F0-A528-6D5F8A80001B}"/>
    <cellStyle name="40% - Cor5 62 4" xfId="11998" xr:uid="{00000000-0005-0000-0000-00006F030000}"/>
    <cellStyle name="40% - Cor5 62 4 2" xfId="29514" xr:uid="{05BBFACF-0358-4BC5-A6C2-2DA29223F77C}"/>
    <cellStyle name="40% - Cor5 62 4 3" xfId="43395" xr:uid="{29A5B51A-6FC3-4D2B-8978-0885EFBE6CD7}"/>
    <cellStyle name="40% - Cor5 62 5" xfId="32116" xr:uid="{4FB21ACE-94AA-458B-8C30-B3446AD45607}"/>
    <cellStyle name="40% - Cor5 62 5 2" xfId="45983" xr:uid="{B1967F55-71C9-43C3-A058-75E84B4C679C}"/>
    <cellStyle name="40% - Cor5 62 6" xfId="21464" xr:uid="{B52B97F3-523A-4099-B9E1-6B76C1275A62}"/>
    <cellStyle name="40% - Cor5 62 7" xfId="35498" xr:uid="{7C507B96-CD88-4D66-AFDD-B92053D3CE32}"/>
    <cellStyle name="40% - Cor5 63" xfId="2973" xr:uid="{00000000-0005-0000-0000-000070030000}"/>
    <cellStyle name="40% - Cor5 63 2" xfId="5021" xr:uid="{00000000-0005-0000-0000-000070030000}"/>
    <cellStyle name="40% - Cor5 63 2 2" xfId="9421" xr:uid="{00000000-0005-0000-0000-000070030000}"/>
    <cellStyle name="40% - Cor5 63 2 2 2" xfId="18243" xr:uid="{00000000-0005-0000-0000-000070030000}"/>
    <cellStyle name="40% - Cor5 63 2 2 3" xfId="27621" xr:uid="{97340618-138B-46C6-AF80-808191BDCB92}"/>
    <cellStyle name="40% - Cor5 63 2 2 4" xfId="41577" xr:uid="{2729CC8F-D9A6-43D8-90A9-7C517C001FF8}"/>
    <cellStyle name="40% - Cor5 63 2 3" xfId="13890" xr:uid="{00000000-0005-0000-0000-000070030000}"/>
    <cellStyle name="40% - Cor5 63 2 3 2" xfId="30703" xr:uid="{4261865E-6914-44C4-B96C-DAFB1CE62789}"/>
    <cellStyle name="40% - Cor5 63 2 3 3" xfId="44577" xr:uid="{A9DB8899-BC9C-4930-B39A-C8EFCB142812}"/>
    <cellStyle name="40% - Cor5 63 2 4" xfId="33295" xr:uid="{EC2800B1-0586-4563-966B-B5FB465B7323}"/>
    <cellStyle name="40% - Cor5 63 2 4 2" xfId="47162" xr:uid="{D62B12DA-EEED-404C-B5A7-FE4B15F2157A}"/>
    <cellStyle name="40% - Cor5 63 2 5" xfId="23363" xr:uid="{64F75ED4-1F4C-421C-9570-E447E0C993E0}"/>
    <cellStyle name="40% - Cor5 63 2 6" xfId="37334" xr:uid="{CC998308-3E0F-42F4-AC6C-1ED1DC3A53B7}"/>
    <cellStyle name="40% - Cor5 63 3" xfId="7532" xr:uid="{00000000-0005-0000-0000-000070030000}"/>
    <cellStyle name="40% - Cor5 63 3 2" xfId="16358" xr:uid="{00000000-0005-0000-0000-000070030000}"/>
    <cellStyle name="40% - Cor5 63 3 3" xfId="25784" xr:uid="{43E3143F-BBD0-479B-AE30-C6C35A68A9F2}"/>
    <cellStyle name="40% - Cor5 63 3 4" xfId="39736" xr:uid="{EF7C6CF2-7A8B-4768-97E4-9B905290C51A}"/>
    <cellStyle name="40% - Cor5 63 4" xfId="11999" xr:uid="{00000000-0005-0000-0000-000070030000}"/>
    <cellStyle name="40% - Cor5 63 4 2" xfId="29515" xr:uid="{F90C9D44-7772-40F6-BCA1-FF7766179C50}"/>
    <cellStyle name="40% - Cor5 63 4 3" xfId="43396" xr:uid="{4D8A57E6-C579-4144-9F59-883A9A20E157}"/>
    <cellStyle name="40% - Cor5 63 5" xfId="32117" xr:uid="{B214C720-1081-4EAB-ABB5-A7742DC66DCA}"/>
    <cellStyle name="40% - Cor5 63 5 2" xfId="45984" xr:uid="{472EA751-C521-48BB-B3D2-DDD6032A0CA3}"/>
    <cellStyle name="40% - Cor5 63 6" xfId="21465" xr:uid="{51156C70-967F-4C7B-9D6D-E212362EFBB8}"/>
    <cellStyle name="40% - Cor5 63 7" xfId="35499" xr:uid="{66E5FAA3-AF5F-49A2-BBA8-ADB489D54447}"/>
    <cellStyle name="40% - Cor5 64" xfId="2974" xr:uid="{00000000-0005-0000-0000-000071030000}"/>
    <cellStyle name="40% - Cor5 64 2" xfId="5022" xr:uid="{00000000-0005-0000-0000-000071030000}"/>
    <cellStyle name="40% - Cor5 64 2 2" xfId="9422" xr:uid="{00000000-0005-0000-0000-000071030000}"/>
    <cellStyle name="40% - Cor5 64 2 2 2" xfId="18244" xr:uid="{00000000-0005-0000-0000-000071030000}"/>
    <cellStyle name="40% - Cor5 64 2 2 3" xfId="27622" xr:uid="{5480B02B-0008-4313-9E47-F3A357181DBC}"/>
    <cellStyle name="40% - Cor5 64 2 2 4" xfId="41578" xr:uid="{92EE36BC-CDE9-464A-B3CE-B817A5EACE11}"/>
    <cellStyle name="40% - Cor5 64 2 3" xfId="13891" xr:uid="{00000000-0005-0000-0000-000071030000}"/>
    <cellStyle name="40% - Cor5 64 2 3 2" xfId="30704" xr:uid="{ACFAFCC3-ECFE-48E5-AD03-93DFA149C251}"/>
    <cellStyle name="40% - Cor5 64 2 3 3" xfId="44578" xr:uid="{B2C58B7A-2704-4B25-A664-736570D72734}"/>
    <cellStyle name="40% - Cor5 64 2 4" xfId="33296" xr:uid="{AECFE648-9FFD-425B-BFE5-D73B0434762E}"/>
    <cellStyle name="40% - Cor5 64 2 4 2" xfId="47163" xr:uid="{BDC80147-3C2B-485E-A33F-9F04E69FC0B4}"/>
    <cellStyle name="40% - Cor5 64 2 5" xfId="23364" xr:uid="{9E881338-2E4D-43D1-B2BC-0AA139376177}"/>
    <cellStyle name="40% - Cor5 64 2 6" xfId="37335" xr:uid="{7194FAF5-6398-443B-BB78-0B448BE4128B}"/>
    <cellStyle name="40% - Cor5 64 3" xfId="7533" xr:uid="{00000000-0005-0000-0000-000071030000}"/>
    <cellStyle name="40% - Cor5 64 3 2" xfId="16359" xr:uid="{00000000-0005-0000-0000-000071030000}"/>
    <cellStyle name="40% - Cor5 64 3 3" xfId="25785" xr:uid="{A0A49FBF-CE76-4FD5-8D22-05ADC4A208DF}"/>
    <cellStyle name="40% - Cor5 64 3 4" xfId="39737" xr:uid="{3BAFFA03-3114-4FA4-8045-5133DC7D0E65}"/>
    <cellStyle name="40% - Cor5 64 4" xfId="12000" xr:uid="{00000000-0005-0000-0000-000071030000}"/>
    <cellStyle name="40% - Cor5 64 4 2" xfId="29516" xr:uid="{18685C11-C5B7-4968-9DD3-45D298CDF876}"/>
    <cellStyle name="40% - Cor5 64 4 3" xfId="43397" xr:uid="{3A2B5AA7-6795-4737-8EE7-9CA22A18C30F}"/>
    <cellStyle name="40% - Cor5 64 5" xfId="32118" xr:uid="{663DBCED-EFEA-4028-A05C-05E023F81F94}"/>
    <cellStyle name="40% - Cor5 64 5 2" xfId="45985" xr:uid="{6EC8A37D-A765-4F6E-99EC-543AB5A23ECB}"/>
    <cellStyle name="40% - Cor5 64 6" xfId="21466" xr:uid="{1F43AE84-B846-4689-AFBD-57584AAE98F4}"/>
    <cellStyle name="40% - Cor5 64 7" xfId="35500" xr:uid="{FE9B9A44-C6EC-4C79-8DB3-2649BDC0682D}"/>
    <cellStyle name="40% - Cor5 65" xfId="2975" xr:uid="{00000000-0005-0000-0000-000072030000}"/>
    <cellStyle name="40% - Cor5 65 2" xfId="5023" xr:uid="{00000000-0005-0000-0000-000072030000}"/>
    <cellStyle name="40% - Cor5 65 2 2" xfId="9423" xr:uid="{00000000-0005-0000-0000-000072030000}"/>
    <cellStyle name="40% - Cor5 65 2 2 2" xfId="18245" xr:uid="{00000000-0005-0000-0000-000072030000}"/>
    <cellStyle name="40% - Cor5 65 2 2 3" xfId="27623" xr:uid="{55A1AE78-414E-4B3D-BB88-B0BAA34231A1}"/>
    <cellStyle name="40% - Cor5 65 2 2 4" xfId="41579" xr:uid="{2C4995AA-95A4-4A3E-9A36-0E0D073E357F}"/>
    <cellStyle name="40% - Cor5 65 2 3" xfId="13892" xr:uid="{00000000-0005-0000-0000-000072030000}"/>
    <cellStyle name="40% - Cor5 65 2 3 2" xfId="30705" xr:uid="{957B28C5-92BC-452B-A189-B46D23786686}"/>
    <cellStyle name="40% - Cor5 65 2 3 3" xfId="44579" xr:uid="{C95D8DC5-8B74-457C-8064-F6961279B763}"/>
    <cellStyle name="40% - Cor5 65 2 4" xfId="33297" xr:uid="{8336A71C-1A49-4651-A9A9-EDE66B3334C9}"/>
    <cellStyle name="40% - Cor5 65 2 4 2" xfId="47164" xr:uid="{9606D020-B4C6-4AAD-A9F8-74E812070C46}"/>
    <cellStyle name="40% - Cor5 65 2 5" xfId="23365" xr:uid="{BD75DB19-5647-4CE7-B15F-FBD81471291C}"/>
    <cellStyle name="40% - Cor5 65 2 6" xfId="37336" xr:uid="{B83BECE9-E435-4D8A-97D8-E0CF0856798B}"/>
    <cellStyle name="40% - Cor5 65 3" xfId="7534" xr:uid="{00000000-0005-0000-0000-000072030000}"/>
    <cellStyle name="40% - Cor5 65 3 2" xfId="16360" xr:uid="{00000000-0005-0000-0000-000072030000}"/>
    <cellStyle name="40% - Cor5 65 3 3" xfId="25786" xr:uid="{0BAC80A1-766E-4862-81C3-29EC9B88F78F}"/>
    <cellStyle name="40% - Cor5 65 3 4" xfId="39738" xr:uid="{0948C0D2-C762-4D44-BA58-617CCAC52729}"/>
    <cellStyle name="40% - Cor5 65 4" xfId="12001" xr:uid="{00000000-0005-0000-0000-000072030000}"/>
    <cellStyle name="40% - Cor5 65 4 2" xfId="29517" xr:uid="{E33D4C6E-7608-4A73-902A-B8A056B7841C}"/>
    <cellStyle name="40% - Cor5 65 4 3" xfId="43398" xr:uid="{09B5DAE3-F9FC-4F12-B9A6-17A5C23067BA}"/>
    <cellStyle name="40% - Cor5 65 5" xfId="32119" xr:uid="{BF9F8CD1-19E3-4464-8763-6A5DE72E0C9B}"/>
    <cellStyle name="40% - Cor5 65 5 2" xfId="45986" xr:uid="{F3D2E056-F1B1-4746-88D4-2C33BE48F7CA}"/>
    <cellStyle name="40% - Cor5 65 6" xfId="21467" xr:uid="{BE81FDCC-02C4-4BA2-91D1-F808B904B45A}"/>
    <cellStyle name="40% - Cor5 65 7" xfId="35501" xr:uid="{7A700A90-045E-473E-A42D-0BF69164567B}"/>
    <cellStyle name="40% - Cor5 66" xfId="2976" xr:uid="{00000000-0005-0000-0000-000073030000}"/>
    <cellStyle name="40% - Cor5 66 2" xfId="5024" xr:uid="{00000000-0005-0000-0000-000073030000}"/>
    <cellStyle name="40% - Cor5 66 2 2" xfId="9424" xr:uid="{00000000-0005-0000-0000-000073030000}"/>
    <cellStyle name="40% - Cor5 66 2 2 2" xfId="18246" xr:uid="{00000000-0005-0000-0000-000073030000}"/>
    <cellStyle name="40% - Cor5 66 2 2 3" xfId="27624" xr:uid="{086C6A17-B1C1-4C10-8264-C0996D00AB17}"/>
    <cellStyle name="40% - Cor5 66 2 2 4" xfId="41580" xr:uid="{78E45A42-EF8A-43DC-8CA3-CE95DC7B399B}"/>
    <cellStyle name="40% - Cor5 66 2 3" xfId="13893" xr:uid="{00000000-0005-0000-0000-000073030000}"/>
    <cellStyle name="40% - Cor5 66 2 3 2" xfId="30706" xr:uid="{2DB82D46-63F6-4FCD-AF7C-BA7F905171AB}"/>
    <cellStyle name="40% - Cor5 66 2 3 3" xfId="44580" xr:uid="{8B6E025B-4223-4C1C-A8BE-CD6EE847DB6E}"/>
    <cellStyle name="40% - Cor5 66 2 4" xfId="33298" xr:uid="{1C3973AD-8C24-4728-B8B1-0B84C0B370B2}"/>
    <cellStyle name="40% - Cor5 66 2 4 2" xfId="47165" xr:uid="{537A1B34-AB89-436F-AD84-CB4C0B2A764E}"/>
    <cellStyle name="40% - Cor5 66 2 5" xfId="23366" xr:uid="{322118F7-F952-41F3-8272-F7463B9CC33D}"/>
    <cellStyle name="40% - Cor5 66 2 6" xfId="37337" xr:uid="{D73E78CF-D43E-4704-9A16-4C2FD62777B3}"/>
    <cellStyle name="40% - Cor5 66 3" xfId="7535" xr:uid="{00000000-0005-0000-0000-000073030000}"/>
    <cellStyle name="40% - Cor5 66 3 2" xfId="16361" xr:uid="{00000000-0005-0000-0000-000073030000}"/>
    <cellStyle name="40% - Cor5 66 3 3" xfId="25787" xr:uid="{808636FA-9C27-4825-9A63-D1154508F338}"/>
    <cellStyle name="40% - Cor5 66 3 4" xfId="39739" xr:uid="{7446B40C-02E7-46FA-B438-450A6745841D}"/>
    <cellStyle name="40% - Cor5 66 4" xfId="12002" xr:uid="{00000000-0005-0000-0000-000073030000}"/>
    <cellStyle name="40% - Cor5 66 4 2" xfId="29518" xr:uid="{53E6B0D9-E425-4D8F-914F-F1FB6374DFA2}"/>
    <cellStyle name="40% - Cor5 66 4 3" xfId="43399" xr:uid="{4E2BDCD4-8C43-480E-9C36-7EFCBDE696C9}"/>
    <cellStyle name="40% - Cor5 66 5" xfId="32120" xr:uid="{D94125A2-D3A6-424E-B854-B803C4DFC2A8}"/>
    <cellStyle name="40% - Cor5 66 5 2" xfId="45987" xr:uid="{646A3065-AE83-4ACA-B9DE-DC4BBF7D1AA7}"/>
    <cellStyle name="40% - Cor5 66 6" xfId="21468" xr:uid="{70AA5DFC-4191-4E8B-B648-B0B208AA6E13}"/>
    <cellStyle name="40% - Cor5 66 7" xfId="35502" xr:uid="{FE7E9E45-4F57-4DF0-A6DA-4DA468284AD5}"/>
    <cellStyle name="40% - Cor5 67" xfId="2977" xr:uid="{00000000-0005-0000-0000-000074030000}"/>
    <cellStyle name="40% - Cor5 67 2" xfId="5025" xr:uid="{00000000-0005-0000-0000-000074030000}"/>
    <cellStyle name="40% - Cor5 67 2 2" xfId="9425" xr:uid="{00000000-0005-0000-0000-000074030000}"/>
    <cellStyle name="40% - Cor5 67 2 2 2" xfId="18247" xr:uid="{00000000-0005-0000-0000-000074030000}"/>
    <cellStyle name="40% - Cor5 67 2 2 3" xfId="27625" xr:uid="{DB473571-6667-4053-BD60-4DE93F71CAD8}"/>
    <cellStyle name="40% - Cor5 67 2 2 4" xfId="41581" xr:uid="{CCCBFCF8-A03E-4E43-9C62-E27D860D2AAE}"/>
    <cellStyle name="40% - Cor5 67 2 3" xfId="13894" xr:uid="{00000000-0005-0000-0000-000074030000}"/>
    <cellStyle name="40% - Cor5 67 2 3 2" xfId="30707" xr:uid="{5E54FDF4-511D-457E-A583-D942C0570034}"/>
    <cellStyle name="40% - Cor5 67 2 3 3" xfId="44581" xr:uid="{77056AAA-234C-4039-B549-00A400856FE8}"/>
    <cellStyle name="40% - Cor5 67 2 4" xfId="33299" xr:uid="{3B5BE848-E987-4ECE-9D62-2678E73C3A63}"/>
    <cellStyle name="40% - Cor5 67 2 4 2" xfId="47166" xr:uid="{885C3353-FD2C-4E49-8800-5017106DBDAE}"/>
    <cellStyle name="40% - Cor5 67 2 5" xfId="23367" xr:uid="{47840D23-2B81-435D-90DE-8700437915F5}"/>
    <cellStyle name="40% - Cor5 67 2 6" xfId="37338" xr:uid="{DDB868F6-BD01-49C5-9896-304A36579775}"/>
    <cellStyle name="40% - Cor5 67 3" xfId="7536" xr:uid="{00000000-0005-0000-0000-000074030000}"/>
    <cellStyle name="40% - Cor5 67 3 2" xfId="16362" xr:uid="{00000000-0005-0000-0000-000074030000}"/>
    <cellStyle name="40% - Cor5 67 3 3" xfId="25788" xr:uid="{119F3CB3-161B-40FA-9675-704E09D38A35}"/>
    <cellStyle name="40% - Cor5 67 3 4" xfId="39740" xr:uid="{C7CEE07E-02E6-4600-89EA-810298D3B3C3}"/>
    <cellStyle name="40% - Cor5 67 4" xfId="12003" xr:uid="{00000000-0005-0000-0000-000074030000}"/>
    <cellStyle name="40% - Cor5 67 4 2" xfId="29519" xr:uid="{59FEA17B-5BC5-494A-9369-54BD295DB84F}"/>
    <cellStyle name="40% - Cor5 67 4 3" xfId="43400" xr:uid="{8F2C58A2-660D-4A0D-B887-23BFC7E353D0}"/>
    <cellStyle name="40% - Cor5 67 5" xfId="32121" xr:uid="{5ACE8AAD-7863-42A6-9B84-7912C1C6928F}"/>
    <cellStyle name="40% - Cor5 67 5 2" xfId="45988" xr:uid="{3211D6C7-F158-4250-84D9-706A3AF68158}"/>
    <cellStyle name="40% - Cor5 67 6" xfId="21469" xr:uid="{05F75383-60F4-49E9-8B9B-62F80F289D38}"/>
    <cellStyle name="40% - Cor5 67 7" xfId="35503" xr:uid="{3E6C4BBE-F239-4820-AB21-EDD98426F2B3}"/>
    <cellStyle name="40% - Cor5 68" xfId="2978" xr:uid="{00000000-0005-0000-0000-000075030000}"/>
    <cellStyle name="40% - Cor5 68 2" xfId="5026" xr:uid="{00000000-0005-0000-0000-000075030000}"/>
    <cellStyle name="40% - Cor5 68 2 2" xfId="9426" xr:uid="{00000000-0005-0000-0000-000075030000}"/>
    <cellStyle name="40% - Cor5 68 2 2 2" xfId="18248" xr:uid="{00000000-0005-0000-0000-000075030000}"/>
    <cellStyle name="40% - Cor5 68 2 2 3" xfId="27626" xr:uid="{FCC9245A-28E0-4979-BA40-8E3F2DE3334C}"/>
    <cellStyle name="40% - Cor5 68 2 2 4" xfId="41582" xr:uid="{D2C5BF79-1113-4834-B00B-C6C7EBE1DDD2}"/>
    <cellStyle name="40% - Cor5 68 2 3" xfId="13895" xr:uid="{00000000-0005-0000-0000-000075030000}"/>
    <cellStyle name="40% - Cor5 68 2 3 2" xfId="30708" xr:uid="{F4E19A08-4A78-435F-BF61-3175CED289D1}"/>
    <cellStyle name="40% - Cor5 68 2 3 3" xfId="44582" xr:uid="{26263C34-E2EA-4D02-BD10-8A8196025D90}"/>
    <cellStyle name="40% - Cor5 68 2 4" xfId="33300" xr:uid="{BA81B163-3C63-4A8E-96E4-8A66FEE68E3E}"/>
    <cellStyle name="40% - Cor5 68 2 4 2" xfId="47167" xr:uid="{C27BA104-4721-40CE-85B1-0D5D56A56A87}"/>
    <cellStyle name="40% - Cor5 68 2 5" xfId="23368" xr:uid="{6236D887-E686-4259-8AC9-92F56806A826}"/>
    <cellStyle name="40% - Cor5 68 2 6" xfId="37339" xr:uid="{E12E77AA-159F-4995-96E8-38815EC87C6E}"/>
    <cellStyle name="40% - Cor5 68 3" xfId="7537" xr:uid="{00000000-0005-0000-0000-000075030000}"/>
    <cellStyle name="40% - Cor5 68 3 2" xfId="16363" xr:uid="{00000000-0005-0000-0000-000075030000}"/>
    <cellStyle name="40% - Cor5 68 3 3" xfId="25789" xr:uid="{F51CBF0A-6EE1-40FE-AEEE-E1C1B4EA07B5}"/>
    <cellStyle name="40% - Cor5 68 3 4" xfId="39741" xr:uid="{ADB8DC87-9FA7-493E-8390-52A4F2B99304}"/>
    <cellStyle name="40% - Cor5 68 4" xfId="12004" xr:uid="{00000000-0005-0000-0000-000075030000}"/>
    <cellStyle name="40% - Cor5 68 4 2" xfId="29520" xr:uid="{DED567D4-36C1-4466-A63E-0932F9E76DE0}"/>
    <cellStyle name="40% - Cor5 68 4 3" xfId="43401" xr:uid="{44269398-55F8-4FEB-8CEA-592C5F718129}"/>
    <cellStyle name="40% - Cor5 68 5" xfId="32122" xr:uid="{32781423-18FA-46DE-8B48-67B96D570A91}"/>
    <cellStyle name="40% - Cor5 68 5 2" xfId="45989" xr:uid="{3E1011CD-5F95-422D-A69B-59CB960351C7}"/>
    <cellStyle name="40% - Cor5 68 6" xfId="21470" xr:uid="{DCF2399D-FF61-44BE-918B-EAE1C93F8320}"/>
    <cellStyle name="40% - Cor5 68 7" xfId="35504" xr:uid="{972078DD-433E-4F8B-BFCB-62A192890DEC}"/>
    <cellStyle name="40% - Cor5 69" xfId="2979" xr:uid="{00000000-0005-0000-0000-000076030000}"/>
    <cellStyle name="40% - Cor5 69 2" xfId="5027" xr:uid="{00000000-0005-0000-0000-000076030000}"/>
    <cellStyle name="40% - Cor5 69 2 2" xfId="9427" xr:uid="{00000000-0005-0000-0000-000076030000}"/>
    <cellStyle name="40% - Cor5 69 2 2 2" xfId="18249" xr:uid="{00000000-0005-0000-0000-000076030000}"/>
    <cellStyle name="40% - Cor5 69 2 2 3" xfId="27627" xr:uid="{DCF14934-2118-45B5-80FC-07AAA186525A}"/>
    <cellStyle name="40% - Cor5 69 2 2 4" xfId="41583" xr:uid="{1E5F1A5C-42DD-4EAD-BF05-E6EC9308DBFA}"/>
    <cellStyle name="40% - Cor5 69 2 3" xfId="13896" xr:uid="{00000000-0005-0000-0000-000076030000}"/>
    <cellStyle name="40% - Cor5 69 2 3 2" xfId="30709" xr:uid="{40DE8850-47D1-4819-B163-1A9D1181EA13}"/>
    <cellStyle name="40% - Cor5 69 2 3 3" xfId="44583" xr:uid="{6F81E6F3-DE78-49F2-8144-917CEDB36566}"/>
    <cellStyle name="40% - Cor5 69 2 4" xfId="33301" xr:uid="{8D36AF18-9F3B-43E7-B138-570932F53CB8}"/>
    <cellStyle name="40% - Cor5 69 2 4 2" xfId="47168" xr:uid="{DB9ACDC4-FDF1-4AE6-9425-5E4039CF49D1}"/>
    <cellStyle name="40% - Cor5 69 2 5" xfId="23369" xr:uid="{BC13BAFA-0A12-4B2B-98B8-447371A8A1EB}"/>
    <cellStyle name="40% - Cor5 69 2 6" xfId="37340" xr:uid="{08D540D2-4888-453D-B90D-CD71C0CA1224}"/>
    <cellStyle name="40% - Cor5 69 3" xfId="7538" xr:uid="{00000000-0005-0000-0000-000076030000}"/>
    <cellStyle name="40% - Cor5 69 3 2" xfId="16364" xr:uid="{00000000-0005-0000-0000-000076030000}"/>
    <cellStyle name="40% - Cor5 69 3 3" xfId="25790" xr:uid="{C9D87AD5-6C8C-4702-859A-96A0E53BDFCD}"/>
    <cellStyle name="40% - Cor5 69 3 4" xfId="39742" xr:uid="{F27896E8-F26C-414D-A6BD-768904CE6B0C}"/>
    <cellStyle name="40% - Cor5 69 4" xfId="12005" xr:uid="{00000000-0005-0000-0000-000076030000}"/>
    <cellStyle name="40% - Cor5 69 4 2" xfId="29521" xr:uid="{494DFF80-137A-434D-85A5-24F91D9F1812}"/>
    <cellStyle name="40% - Cor5 69 4 3" xfId="43402" xr:uid="{E2CF388B-A3E5-4062-ABAB-7AF4B596D794}"/>
    <cellStyle name="40% - Cor5 69 5" xfId="32123" xr:uid="{ACFDA216-A894-48D4-9098-E001EBA91F85}"/>
    <cellStyle name="40% - Cor5 69 5 2" xfId="45990" xr:uid="{0572631D-062E-45B0-9FF6-A0811A9B2FE7}"/>
    <cellStyle name="40% - Cor5 69 6" xfId="21471" xr:uid="{7E3D3549-ED93-44B7-94BD-99D6F364D2DE}"/>
    <cellStyle name="40% - Cor5 69 7" xfId="35505" xr:uid="{4D7B76DA-22F8-4D53-8301-E93D46E6A855}"/>
    <cellStyle name="40% - Cor5 7" xfId="2980" xr:uid="{00000000-0005-0000-0000-000077030000}"/>
    <cellStyle name="40% - Cor5 7 2" xfId="2981" xr:uid="{00000000-0005-0000-0000-000078030000}"/>
    <cellStyle name="40% - Cor5 7 2 2" xfId="5029" xr:uid="{00000000-0005-0000-0000-000078030000}"/>
    <cellStyle name="40% - Cor5 7 2 2 2" xfId="9429" xr:uid="{00000000-0005-0000-0000-000078030000}"/>
    <cellStyle name="40% - Cor5 7 2 2 2 2" xfId="18251" xr:uid="{00000000-0005-0000-0000-000078030000}"/>
    <cellStyle name="40% - Cor5 7 2 2 2 3" xfId="27629" xr:uid="{C99A626A-F687-4A63-98C3-D48F5BBCA1C7}"/>
    <cellStyle name="40% - Cor5 7 2 2 2 4" xfId="41585" xr:uid="{3C297AEE-4721-4BE2-A880-6A719497F461}"/>
    <cellStyle name="40% - Cor5 7 2 2 3" xfId="13898" xr:uid="{00000000-0005-0000-0000-000078030000}"/>
    <cellStyle name="40% - Cor5 7 2 2 3 2" xfId="30711" xr:uid="{D5F0FEA1-BAF1-46B1-9D21-2F5934F3C9C4}"/>
    <cellStyle name="40% - Cor5 7 2 2 3 3" xfId="44585" xr:uid="{742014D3-376B-4FB8-9EDF-EFB4C1E06EEE}"/>
    <cellStyle name="40% - Cor5 7 2 2 4" xfId="33303" xr:uid="{78617C7B-5486-49BF-BA52-FCC8250C4525}"/>
    <cellStyle name="40% - Cor5 7 2 2 4 2" xfId="47170" xr:uid="{FC375DCC-7E94-4E68-AB6A-F19DF31644A5}"/>
    <cellStyle name="40% - Cor5 7 2 2 5" xfId="23371" xr:uid="{98958FF8-5821-4497-91D2-442361E765D9}"/>
    <cellStyle name="40% - Cor5 7 2 2 6" xfId="37342" xr:uid="{22C61A15-EB28-4BF5-93A7-A1E6787373CE}"/>
    <cellStyle name="40% - Cor5 7 2 3" xfId="7540" xr:uid="{00000000-0005-0000-0000-000078030000}"/>
    <cellStyle name="40% - Cor5 7 2 3 2" xfId="16366" xr:uid="{00000000-0005-0000-0000-000078030000}"/>
    <cellStyle name="40% - Cor5 7 2 3 3" xfId="25792" xr:uid="{282101EA-C328-476B-9CE3-5BEDC5E8B990}"/>
    <cellStyle name="40% - Cor5 7 2 3 4" xfId="39744" xr:uid="{93475696-08C7-4060-8493-81B10C653547}"/>
    <cellStyle name="40% - Cor5 7 2 4" xfId="12007" xr:uid="{00000000-0005-0000-0000-000078030000}"/>
    <cellStyle name="40% - Cor5 7 2 4 2" xfId="29523" xr:uid="{FB5700DF-5DAB-4BC3-9E30-06B4AA8CD9B0}"/>
    <cellStyle name="40% - Cor5 7 2 4 3" xfId="43404" xr:uid="{30A28C79-A86C-4D2D-A867-5F0F5891CF5C}"/>
    <cellStyle name="40% - Cor5 7 2 5" xfId="32125" xr:uid="{937B6E44-7E8A-45B6-A987-6E5D363EADCF}"/>
    <cellStyle name="40% - Cor5 7 2 5 2" xfId="45992" xr:uid="{EB7A9C23-F906-4CA8-B11A-373DEAFF69A3}"/>
    <cellStyle name="40% - Cor5 7 2 6" xfId="21473" xr:uid="{63F55EAA-3639-483F-8223-8E21157EFA8C}"/>
    <cellStyle name="40% - Cor5 7 2 7" xfId="35507" xr:uid="{BC341F4A-D563-462F-A744-E16F630A1AEC}"/>
    <cellStyle name="40% - Cor5 7 3" xfId="5028" xr:uid="{00000000-0005-0000-0000-000077030000}"/>
    <cellStyle name="40% - Cor5 7 3 2" xfId="9428" xr:uid="{00000000-0005-0000-0000-000077030000}"/>
    <cellStyle name="40% - Cor5 7 3 2 2" xfId="18250" xr:uid="{00000000-0005-0000-0000-000077030000}"/>
    <cellStyle name="40% - Cor5 7 3 2 3" xfId="27628" xr:uid="{5A4D1B32-D9F0-4C9A-A3FA-B81B5AF74C53}"/>
    <cellStyle name="40% - Cor5 7 3 2 4" xfId="41584" xr:uid="{C517B561-2E2D-497B-88B5-A095165AD0F7}"/>
    <cellStyle name="40% - Cor5 7 3 3" xfId="13897" xr:uid="{00000000-0005-0000-0000-000077030000}"/>
    <cellStyle name="40% - Cor5 7 3 3 2" xfId="30710" xr:uid="{F7107EFE-E74B-49DF-A985-6C327487597E}"/>
    <cellStyle name="40% - Cor5 7 3 3 3" xfId="44584" xr:uid="{C66B7659-9168-4B18-9C75-E366AF422E6A}"/>
    <cellStyle name="40% - Cor5 7 3 4" xfId="33302" xr:uid="{FF78FE80-A197-4FB7-96DA-DAF345F38A76}"/>
    <cellStyle name="40% - Cor5 7 3 4 2" xfId="47169" xr:uid="{703F2728-0B57-4591-9178-DA8E2E030AF3}"/>
    <cellStyle name="40% - Cor5 7 3 5" xfId="23370" xr:uid="{B5384BF7-A3EC-4A96-9550-D183AB89F214}"/>
    <cellStyle name="40% - Cor5 7 3 6" xfId="37341" xr:uid="{524B39B3-3011-432E-ACA0-2BE824EF9CFB}"/>
    <cellStyle name="40% - Cor5 7 4" xfId="7539" xr:uid="{00000000-0005-0000-0000-000077030000}"/>
    <cellStyle name="40% - Cor5 7 4 2" xfId="16365" xr:uid="{00000000-0005-0000-0000-000077030000}"/>
    <cellStyle name="40% - Cor5 7 4 3" xfId="25791" xr:uid="{EEF9578C-FE23-49AF-AE8E-56EF6127733C}"/>
    <cellStyle name="40% - Cor5 7 4 4" xfId="39743" xr:uid="{D9B6B7D6-E149-4801-951D-00C4EA8CB128}"/>
    <cellStyle name="40% - Cor5 7 5" xfId="12006" xr:uid="{00000000-0005-0000-0000-000077030000}"/>
    <cellStyle name="40% - Cor5 7 5 2" xfId="29522" xr:uid="{C22A62DD-6B9B-4BA9-ACB1-D2A1B67B4A0A}"/>
    <cellStyle name="40% - Cor5 7 5 3" xfId="43403" xr:uid="{96C4E28A-53F9-4B35-B12D-E40D2F3224C4}"/>
    <cellStyle name="40% - Cor5 7 6" xfId="32124" xr:uid="{59A08E8C-A870-4A1E-A601-913031C1F9A7}"/>
    <cellStyle name="40% - Cor5 7 6 2" xfId="45991" xr:uid="{236088E7-7C60-4BE7-9125-11206F4A3D7A}"/>
    <cellStyle name="40% - Cor5 7 7" xfId="21472" xr:uid="{A9A74705-C779-41AA-99E1-FA8AAB40D3E0}"/>
    <cellStyle name="40% - Cor5 7 8" xfId="35506" xr:uid="{CB179252-3E94-434E-BDE5-0581E6905DDD}"/>
    <cellStyle name="40% - Cor5 70" xfId="2982" xr:uid="{00000000-0005-0000-0000-000079030000}"/>
    <cellStyle name="40% - Cor5 70 2" xfId="5030" xr:uid="{00000000-0005-0000-0000-000079030000}"/>
    <cellStyle name="40% - Cor5 70 2 2" xfId="9430" xr:uid="{00000000-0005-0000-0000-000079030000}"/>
    <cellStyle name="40% - Cor5 70 2 2 2" xfId="18252" xr:uid="{00000000-0005-0000-0000-000079030000}"/>
    <cellStyle name="40% - Cor5 70 2 2 3" xfId="27630" xr:uid="{D51AFD68-49DA-4B27-BB7B-0A4A2ECFBB86}"/>
    <cellStyle name="40% - Cor5 70 2 2 4" xfId="41586" xr:uid="{D24FFD19-5371-4B6E-93BD-C99D97F315B2}"/>
    <cellStyle name="40% - Cor5 70 2 3" xfId="13899" xr:uid="{00000000-0005-0000-0000-000079030000}"/>
    <cellStyle name="40% - Cor5 70 2 3 2" xfId="30712" xr:uid="{82336405-D8A6-4133-BC32-62387AE4C112}"/>
    <cellStyle name="40% - Cor5 70 2 3 3" xfId="44586" xr:uid="{2899633F-1368-4924-95C1-1AEDDFFE2E2B}"/>
    <cellStyle name="40% - Cor5 70 2 4" xfId="33304" xr:uid="{9407FC83-AAB6-4C15-A7C0-F2A79CF93139}"/>
    <cellStyle name="40% - Cor5 70 2 4 2" xfId="47171" xr:uid="{78F2B91C-6A10-4C10-BD4D-BBAD99AE73E6}"/>
    <cellStyle name="40% - Cor5 70 2 5" xfId="23372" xr:uid="{17E06C33-B61E-4E4E-8CDB-C5FFFE7186DE}"/>
    <cellStyle name="40% - Cor5 70 2 6" xfId="37343" xr:uid="{683D700E-91B3-4234-8342-083230272E96}"/>
    <cellStyle name="40% - Cor5 70 3" xfId="7541" xr:uid="{00000000-0005-0000-0000-000079030000}"/>
    <cellStyle name="40% - Cor5 70 3 2" xfId="16367" xr:uid="{00000000-0005-0000-0000-000079030000}"/>
    <cellStyle name="40% - Cor5 70 3 3" xfId="25793" xr:uid="{1364061C-A525-4D41-A436-772A4B7BF8BD}"/>
    <cellStyle name="40% - Cor5 70 3 4" xfId="39745" xr:uid="{78ADB924-05EC-4B60-8881-CB9E1963ECFC}"/>
    <cellStyle name="40% - Cor5 70 4" xfId="12008" xr:uid="{00000000-0005-0000-0000-000079030000}"/>
    <cellStyle name="40% - Cor5 70 4 2" xfId="29524" xr:uid="{D8252177-388C-40A8-8E3F-4E022F73CF4C}"/>
    <cellStyle name="40% - Cor5 70 4 3" xfId="43405" xr:uid="{D24AD8F6-E0CA-405A-B46D-981AA49D1C0C}"/>
    <cellStyle name="40% - Cor5 70 5" xfId="32126" xr:uid="{79ECD427-7288-41F3-8032-4B26186D1B1B}"/>
    <cellStyle name="40% - Cor5 70 5 2" xfId="45993" xr:uid="{4320DFD4-918F-424A-B176-0A6CE809301B}"/>
    <cellStyle name="40% - Cor5 70 6" xfId="21474" xr:uid="{C60B1BB8-BB53-467F-8666-66BBFF942147}"/>
    <cellStyle name="40% - Cor5 70 7" xfId="35508" xr:uid="{446807AF-D03E-47F7-BFE3-E3083AD55B34}"/>
    <cellStyle name="40% - Cor5 71" xfId="2983" xr:uid="{00000000-0005-0000-0000-00007A030000}"/>
    <cellStyle name="40% - Cor5 71 2" xfId="5031" xr:uid="{00000000-0005-0000-0000-00007A030000}"/>
    <cellStyle name="40% - Cor5 71 2 2" xfId="9431" xr:uid="{00000000-0005-0000-0000-00007A030000}"/>
    <cellStyle name="40% - Cor5 71 2 2 2" xfId="18253" xr:uid="{00000000-0005-0000-0000-00007A030000}"/>
    <cellStyle name="40% - Cor5 71 2 2 3" xfId="27631" xr:uid="{E4A7EE31-8FC9-407D-A898-7A6AB8948D00}"/>
    <cellStyle name="40% - Cor5 71 2 2 4" xfId="41587" xr:uid="{831AFC76-4040-4755-BDCA-0CD677BE7EF3}"/>
    <cellStyle name="40% - Cor5 71 2 3" xfId="13900" xr:uid="{00000000-0005-0000-0000-00007A030000}"/>
    <cellStyle name="40% - Cor5 71 2 3 2" xfId="30713" xr:uid="{51DE22B9-530A-41A6-9791-8B9CFE76F41F}"/>
    <cellStyle name="40% - Cor5 71 2 3 3" xfId="44587" xr:uid="{4A43F751-06DB-4299-9C80-8ABDB6EEA1F2}"/>
    <cellStyle name="40% - Cor5 71 2 4" xfId="33305" xr:uid="{6484E136-3A24-49E0-8D17-14F8F3E6855E}"/>
    <cellStyle name="40% - Cor5 71 2 4 2" xfId="47172" xr:uid="{0B934F93-DF4B-4B20-B302-09BF7CE7F6ED}"/>
    <cellStyle name="40% - Cor5 71 2 5" xfId="23373" xr:uid="{99BF8C0D-E7E4-4220-A628-11B3FB069784}"/>
    <cellStyle name="40% - Cor5 71 2 6" xfId="37344" xr:uid="{C0BAC08F-E627-43BE-B7F7-9A4EC0834F40}"/>
    <cellStyle name="40% - Cor5 71 3" xfId="7542" xr:uid="{00000000-0005-0000-0000-00007A030000}"/>
    <cellStyle name="40% - Cor5 71 3 2" xfId="16368" xr:uid="{00000000-0005-0000-0000-00007A030000}"/>
    <cellStyle name="40% - Cor5 71 3 3" xfId="25794" xr:uid="{57E7768F-339B-4D54-B0A4-5926F0B1F0DD}"/>
    <cellStyle name="40% - Cor5 71 3 4" xfId="39746" xr:uid="{55E99717-882E-4DAE-873F-FFAA7EAC698A}"/>
    <cellStyle name="40% - Cor5 71 4" xfId="12009" xr:uid="{00000000-0005-0000-0000-00007A030000}"/>
    <cellStyle name="40% - Cor5 71 4 2" xfId="29525" xr:uid="{D3AFAC43-8D92-4DCF-9EB3-BF0A0D0EB99D}"/>
    <cellStyle name="40% - Cor5 71 4 3" xfId="43406" xr:uid="{ACA8CD94-2B15-4818-91CF-C5ED78799DE9}"/>
    <cellStyle name="40% - Cor5 71 5" xfId="32127" xr:uid="{1D4C1317-E083-4DE7-9AB5-3CC7295408BC}"/>
    <cellStyle name="40% - Cor5 71 5 2" xfId="45994" xr:uid="{04676201-B656-4722-82BC-62785A105FD3}"/>
    <cellStyle name="40% - Cor5 71 6" xfId="21475" xr:uid="{7156F56A-3F10-49CE-8A00-E37A0EADBE07}"/>
    <cellStyle name="40% - Cor5 71 7" xfId="35509" xr:uid="{886E88AD-552C-4318-A3E4-9F4D98B7FA19}"/>
    <cellStyle name="40% - Cor5 72" xfId="2984" xr:uid="{00000000-0005-0000-0000-00007B030000}"/>
    <cellStyle name="40% - Cor5 72 2" xfId="5032" xr:uid="{00000000-0005-0000-0000-00007B030000}"/>
    <cellStyle name="40% - Cor5 72 2 2" xfId="9432" xr:uid="{00000000-0005-0000-0000-00007B030000}"/>
    <cellStyle name="40% - Cor5 72 2 2 2" xfId="18254" xr:uid="{00000000-0005-0000-0000-00007B030000}"/>
    <cellStyle name="40% - Cor5 72 2 2 3" xfId="27632" xr:uid="{1F2AA33E-4453-4E3E-8499-71226ACE41FD}"/>
    <cellStyle name="40% - Cor5 72 2 2 4" xfId="41588" xr:uid="{8EF4EB7A-44A7-4ED4-AF9C-A699D584C6C9}"/>
    <cellStyle name="40% - Cor5 72 2 3" xfId="13901" xr:uid="{00000000-0005-0000-0000-00007B030000}"/>
    <cellStyle name="40% - Cor5 72 2 3 2" xfId="30714" xr:uid="{42684505-B5CF-4C86-BA70-B0D7F656C12E}"/>
    <cellStyle name="40% - Cor5 72 2 3 3" xfId="44588" xr:uid="{D291E68E-C029-4F99-9560-AE8E45939BFB}"/>
    <cellStyle name="40% - Cor5 72 2 4" xfId="33306" xr:uid="{48400E04-75E5-494D-8407-63630EA58CB0}"/>
    <cellStyle name="40% - Cor5 72 2 4 2" xfId="47173" xr:uid="{C3C241BB-2614-4062-AF45-835AEBAB0576}"/>
    <cellStyle name="40% - Cor5 72 2 5" xfId="23374" xr:uid="{80B7542B-CE98-426D-9213-2079D017E176}"/>
    <cellStyle name="40% - Cor5 72 2 6" xfId="37345" xr:uid="{7A8E5431-C604-48F4-9503-C7DB05685DFB}"/>
    <cellStyle name="40% - Cor5 72 3" xfId="7543" xr:uid="{00000000-0005-0000-0000-00007B030000}"/>
    <cellStyle name="40% - Cor5 72 3 2" xfId="16369" xr:uid="{00000000-0005-0000-0000-00007B030000}"/>
    <cellStyle name="40% - Cor5 72 3 3" xfId="25795" xr:uid="{4AB3F1C5-E3FE-478F-860A-DCA60F4FA7BC}"/>
    <cellStyle name="40% - Cor5 72 3 4" xfId="39747" xr:uid="{B631477E-488C-428E-AB92-3800A978A4DE}"/>
    <cellStyle name="40% - Cor5 72 4" xfId="12010" xr:uid="{00000000-0005-0000-0000-00007B030000}"/>
    <cellStyle name="40% - Cor5 72 4 2" xfId="29526" xr:uid="{41ECCD0F-0C3B-4235-88A1-38329A3A96CB}"/>
    <cellStyle name="40% - Cor5 72 4 3" xfId="43407" xr:uid="{CD7A2398-D1BA-4244-9A4C-083546B4AE56}"/>
    <cellStyle name="40% - Cor5 72 5" xfId="32128" xr:uid="{CE0156AF-234A-4C8B-AEF8-077445BE58DF}"/>
    <cellStyle name="40% - Cor5 72 5 2" xfId="45995" xr:uid="{EC616A77-5324-4558-9F21-EEBEF6794F68}"/>
    <cellStyle name="40% - Cor5 72 6" xfId="21476" xr:uid="{D0597A31-8C2E-4DD0-B77C-D9E56830232C}"/>
    <cellStyle name="40% - Cor5 72 7" xfId="35510" xr:uid="{DAF336BB-C57C-4B32-8AB2-AA29FB10AB5F}"/>
    <cellStyle name="40% - Cor5 73" xfId="2985" xr:uid="{00000000-0005-0000-0000-00007C030000}"/>
    <cellStyle name="40% - Cor5 73 2" xfId="5033" xr:uid="{00000000-0005-0000-0000-00007C030000}"/>
    <cellStyle name="40% - Cor5 73 2 2" xfId="9433" xr:uid="{00000000-0005-0000-0000-00007C030000}"/>
    <cellStyle name="40% - Cor5 73 2 2 2" xfId="18255" xr:uid="{00000000-0005-0000-0000-00007C030000}"/>
    <cellStyle name="40% - Cor5 73 2 2 3" xfId="27633" xr:uid="{AE08D140-81D5-4ECC-859A-094D588F20DF}"/>
    <cellStyle name="40% - Cor5 73 2 2 4" xfId="41589" xr:uid="{4DFA3116-54C1-438E-A7FE-D19AD91ED02F}"/>
    <cellStyle name="40% - Cor5 73 2 3" xfId="13902" xr:uid="{00000000-0005-0000-0000-00007C030000}"/>
    <cellStyle name="40% - Cor5 73 2 3 2" xfId="30715" xr:uid="{EFE2B480-5FFF-4AF3-AD36-99E59EA678F8}"/>
    <cellStyle name="40% - Cor5 73 2 3 3" xfId="44589" xr:uid="{148EB552-C4E7-46C6-9186-04C982A9B002}"/>
    <cellStyle name="40% - Cor5 73 2 4" xfId="33307" xr:uid="{C3E9E701-87BB-4111-B503-A37292FF6BAC}"/>
    <cellStyle name="40% - Cor5 73 2 4 2" xfId="47174" xr:uid="{48323AA1-6AEC-4525-BEDE-38331C824997}"/>
    <cellStyle name="40% - Cor5 73 2 5" xfId="23375" xr:uid="{DA25023D-0CF9-41E3-B04C-D028F4DD0BD5}"/>
    <cellStyle name="40% - Cor5 73 2 6" xfId="37346" xr:uid="{221EB121-E216-4F10-A984-1F4C17841053}"/>
    <cellStyle name="40% - Cor5 73 3" xfId="7544" xr:uid="{00000000-0005-0000-0000-00007C030000}"/>
    <cellStyle name="40% - Cor5 73 3 2" xfId="16370" xr:uid="{00000000-0005-0000-0000-00007C030000}"/>
    <cellStyle name="40% - Cor5 73 3 3" xfId="25796" xr:uid="{68582DAC-5489-47B8-98E6-2A4848271434}"/>
    <cellStyle name="40% - Cor5 73 3 4" xfId="39748" xr:uid="{1E259B1F-2D3C-4A06-B9FF-B833D61F64FB}"/>
    <cellStyle name="40% - Cor5 73 4" xfId="12011" xr:uid="{00000000-0005-0000-0000-00007C030000}"/>
    <cellStyle name="40% - Cor5 73 4 2" xfId="29527" xr:uid="{571979A8-365A-4083-A9DF-E6B2AF5E89AA}"/>
    <cellStyle name="40% - Cor5 73 4 3" xfId="43408" xr:uid="{0082A549-F94E-40A4-A765-E83769B28D10}"/>
    <cellStyle name="40% - Cor5 73 5" xfId="32129" xr:uid="{7E35E70C-BE22-4389-BBD8-AE49E0B02D7D}"/>
    <cellStyle name="40% - Cor5 73 5 2" xfId="45996" xr:uid="{D2D01807-04F3-4AD1-A9A3-91002E2F8FB3}"/>
    <cellStyle name="40% - Cor5 73 6" xfId="21477" xr:uid="{9505CB9E-5A7E-46A7-A532-D7A52D821710}"/>
    <cellStyle name="40% - Cor5 73 7" xfId="35511" xr:uid="{319581E8-FC9D-45D6-A76B-EF1B6BF54CC6}"/>
    <cellStyle name="40% - Cor5 74" xfId="2084" xr:uid="{00000000-0005-0000-0000-000097050000}"/>
    <cellStyle name="40% - Cor5 74 2" xfId="4158" xr:uid="{00000000-0005-0000-0000-000097050000}"/>
    <cellStyle name="40% - Cor5 74 2 2" xfId="8558" xr:uid="{00000000-0005-0000-0000-000097050000}"/>
    <cellStyle name="40% - Cor5 74 2 2 2" xfId="17380" xr:uid="{00000000-0005-0000-0000-000097050000}"/>
    <cellStyle name="40% - Cor5 74 2 2 3" xfId="26758" xr:uid="{7AB5C997-4CD1-434C-BFDE-513323F43BB3}"/>
    <cellStyle name="40% - Cor5 74 2 2 4" xfId="40714" xr:uid="{5F989FE7-6928-426B-B500-CCF8E22EB597}"/>
    <cellStyle name="40% - Cor5 74 2 3" xfId="13027" xr:uid="{00000000-0005-0000-0000-000097050000}"/>
    <cellStyle name="40% - Cor5 74 2 4" xfId="22500" xr:uid="{90F3B185-6B58-4C46-9048-5B66D8E7D9AF}"/>
    <cellStyle name="40% - Cor5 74 2 5" xfId="36471" xr:uid="{78ED1E06-2FF7-4695-9ECA-7282E8DB9545}"/>
    <cellStyle name="40% - Cor5 74 3" xfId="6674" xr:uid="{00000000-0005-0000-0000-000097050000}"/>
    <cellStyle name="40% - Cor5 74 3 2" xfId="15500" xr:uid="{00000000-0005-0000-0000-000097050000}"/>
    <cellStyle name="40% - Cor5 74 3 3" xfId="24926" xr:uid="{86323EE4-FF2E-41E5-B361-83BC512A984F}"/>
    <cellStyle name="40% - Cor5 74 3 4" xfId="38878" xr:uid="{5115618F-C9BC-4E28-9CEB-871C02FC5903}"/>
    <cellStyle name="40% - Cor5 74 4" xfId="11133" xr:uid="{00000000-0005-0000-0000-000097050000}"/>
    <cellStyle name="40% - Cor5 74 4 2" xfId="28658" xr:uid="{780B9A18-DFF6-4454-8240-4CF55F1A2F65}"/>
    <cellStyle name="40% - Cor5 74 4 3" xfId="42539" xr:uid="{DEAB0876-269E-4197-8AC2-F047B4A9C3AD}"/>
    <cellStyle name="40% - Cor5 74 5" xfId="31260" xr:uid="{AB687A4B-E980-4733-8AE9-C9DE85D61C18}"/>
    <cellStyle name="40% - Cor5 74 5 2" xfId="45127" xr:uid="{7EA79184-BBD2-4443-823A-6163FE8FFCEB}"/>
    <cellStyle name="40% - Cor5 74 6" xfId="20605" xr:uid="{4C0EEE25-F3A9-4487-A721-65758C24BF54}"/>
    <cellStyle name="40% - Cor5 74 7" xfId="34641" xr:uid="{F7CCD5D2-75B5-44DD-8548-9728546AB045}"/>
    <cellStyle name="40% - Cor5 75" xfId="4091" xr:uid="{00000000-0005-0000-0000-0000CF120000}"/>
    <cellStyle name="40% - Cor5 75 2" xfId="8491" xr:uid="{00000000-0005-0000-0000-0000CF120000}"/>
    <cellStyle name="40% - Cor5 75 2 2" xfId="17313" xr:uid="{00000000-0005-0000-0000-0000CF120000}"/>
    <cellStyle name="40% - Cor5 75 2 3" xfId="26693" xr:uid="{449EBE5F-8A0E-4983-8205-501AD7EEB36E}"/>
    <cellStyle name="40% - Cor5 75 2 4" xfId="40648" xr:uid="{99F39798-04B0-4107-ADFB-B56F2C67F822}"/>
    <cellStyle name="40% - Cor5 75 3" xfId="12961" xr:uid="{00000000-0005-0000-0000-0000CF120000}"/>
    <cellStyle name="40% - Cor5 75 3 2" xfId="29814" xr:uid="{BF9AB763-E859-417A-BD1A-B0414771F52E}"/>
    <cellStyle name="40% - Cor5 75 3 3" xfId="43695" xr:uid="{DC544B88-343E-44DA-82BC-D27443155EB0}"/>
    <cellStyle name="40% - Cor5 75 4" xfId="32414" xr:uid="{F8DFEEA1-DF86-46D6-9FDC-CB1F12313302}"/>
    <cellStyle name="40% - Cor5 75 4 2" xfId="46281" xr:uid="{C073F03B-9193-4B78-B5A7-8C8DAB537709}"/>
    <cellStyle name="40% - Cor5 75 5" xfId="22434" xr:uid="{0E71CB29-88FF-4F14-BF32-29CB64CE8F6E}"/>
    <cellStyle name="40% - Cor5 75 6" xfId="36406" xr:uid="{A95BC803-642D-4092-87C1-A19494A17E41}"/>
    <cellStyle name="40% - Cor5 76" xfId="5755" xr:uid="{00000000-0005-0000-0000-0000A31D0000}"/>
    <cellStyle name="40% - Cor5 76 2" xfId="14604" xr:uid="{00000000-0005-0000-0000-0000A31D0000}"/>
    <cellStyle name="40% - Cor5 76 2 2" xfId="29846" xr:uid="{2C23D963-D9A9-4D02-AC4E-157E9212C370}"/>
    <cellStyle name="40% - Cor5 76 2 3" xfId="43720" xr:uid="{AE5FDC5C-9720-464D-98EE-963725907817}"/>
    <cellStyle name="40% - Cor5 76 3" xfId="32438" xr:uid="{3EE967D5-68D6-400C-A041-CDC6EE2DE46D}"/>
    <cellStyle name="40% - Cor5 76 3 2" xfId="46305" xr:uid="{23419638-3DA6-41F8-B335-F2920CDB3457}"/>
    <cellStyle name="40% - Cor5 76 4" xfId="24084" xr:uid="{A245C0C0-91A4-45A1-BA02-8A769C57432C}"/>
    <cellStyle name="40% - Cor5 76 5" xfId="38039" xr:uid="{822810A3-DAD3-436E-B3F2-00970E561E22}"/>
    <cellStyle name="40% - Cor5 77" xfId="10821" xr:uid="{00000000-0005-0000-0000-0000CF350000}"/>
    <cellStyle name="40% - Cor5 77 2" xfId="28553" xr:uid="{26C968FF-063F-4E3D-91E7-040FD3841115}"/>
    <cellStyle name="40% - Cor5 77 3" xfId="42478" xr:uid="{66152636-26A6-4089-B2AA-BFA8395849D0}"/>
    <cellStyle name="40% - Cor5 78" xfId="33610" xr:uid="{653445B1-B383-4382-93A5-FD3D3F330D78}"/>
    <cellStyle name="40% - Cor5 78 2" xfId="47475" xr:uid="{2A5AF6B7-0F90-4692-8690-71F31FEBE42B}"/>
    <cellStyle name="40% - Cor5 79" xfId="34374" xr:uid="{BDF52661-0A07-4BA4-A39C-90B7A00AA397}"/>
    <cellStyle name="40% - Cor5 8" xfId="2986" xr:uid="{00000000-0005-0000-0000-00007D030000}"/>
    <cellStyle name="40% - Cor5 8 2" xfId="2987" xr:uid="{00000000-0005-0000-0000-00007E030000}"/>
    <cellStyle name="40% - Cor5 8 2 2" xfId="5035" xr:uid="{00000000-0005-0000-0000-00007E030000}"/>
    <cellStyle name="40% - Cor5 8 2 2 2" xfId="9435" xr:uid="{00000000-0005-0000-0000-00007E030000}"/>
    <cellStyle name="40% - Cor5 8 2 2 2 2" xfId="18257" xr:uid="{00000000-0005-0000-0000-00007E030000}"/>
    <cellStyle name="40% - Cor5 8 2 2 2 3" xfId="27635" xr:uid="{51320170-CB0E-408D-B835-EE013ED844E3}"/>
    <cellStyle name="40% - Cor5 8 2 2 2 4" xfId="41591" xr:uid="{CE12EC29-78DF-4393-9BB7-8ACA4F372326}"/>
    <cellStyle name="40% - Cor5 8 2 2 3" xfId="13904" xr:uid="{00000000-0005-0000-0000-00007E030000}"/>
    <cellStyle name="40% - Cor5 8 2 2 3 2" xfId="30717" xr:uid="{281FC55F-CA22-4531-BED1-CC8C0F6C133A}"/>
    <cellStyle name="40% - Cor5 8 2 2 3 3" xfId="44591" xr:uid="{AA86740F-E450-4332-A96E-06C8C9AC4A7A}"/>
    <cellStyle name="40% - Cor5 8 2 2 4" xfId="33309" xr:uid="{06D44B8F-56FF-4D23-BA3C-B2E76474E7EC}"/>
    <cellStyle name="40% - Cor5 8 2 2 4 2" xfId="47176" xr:uid="{79359765-BCAB-4E25-88DD-80B1BAE2AEAC}"/>
    <cellStyle name="40% - Cor5 8 2 2 5" xfId="23377" xr:uid="{2B2E423B-6E91-4E17-8E99-D741E9F91E11}"/>
    <cellStyle name="40% - Cor5 8 2 2 6" xfId="37348" xr:uid="{55F1E1A9-A784-4A39-8085-9BB77AE77D9E}"/>
    <cellStyle name="40% - Cor5 8 2 3" xfId="7546" xr:uid="{00000000-0005-0000-0000-00007E030000}"/>
    <cellStyle name="40% - Cor5 8 2 3 2" xfId="16372" xr:uid="{00000000-0005-0000-0000-00007E030000}"/>
    <cellStyle name="40% - Cor5 8 2 3 3" xfId="25798" xr:uid="{7B15DB83-6866-4A89-94E9-46E6F030D721}"/>
    <cellStyle name="40% - Cor5 8 2 3 4" xfId="39750" xr:uid="{06096813-6B0B-41E0-A7F0-0E5EA226F1B0}"/>
    <cellStyle name="40% - Cor5 8 2 4" xfId="12013" xr:uid="{00000000-0005-0000-0000-00007E030000}"/>
    <cellStyle name="40% - Cor5 8 2 4 2" xfId="29529" xr:uid="{48E4036E-939B-4C02-AF16-7183DFDF04ED}"/>
    <cellStyle name="40% - Cor5 8 2 4 3" xfId="43410" xr:uid="{2D477B10-9061-46C1-87E6-48910F8176C0}"/>
    <cellStyle name="40% - Cor5 8 2 5" xfId="32131" xr:uid="{524FDAB0-AFFB-4A3E-93A3-FEB7FAC59F38}"/>
    <cellStyle name="40% - Cor5 8 2 5 2" xfId="45998" xr:uid="{62542838-0FAF-49B9-BB72-E0E687EA0AB2}"/>
    <cellStyle name="40% - Cor5 8 2 6" xfId="21479" xr:uid="{3E79381F-C16D-49DA-9B55-08F15EA6507E}"/>
    <cellStyle name="40% - Cor5 8 2 7" xfId="35513" xr:uid="{AE3CAF3C-EC25-4F12-9EB3-EF6DCEDDDFA0}"/>
    <cellStyle name="40% - Cor5 8 3" xfId="5034" xr:uid="{00000000-0005-0000-0000-00007D030000}"/>
    <cellStyle name="40% - Cor5 8 3 2" xfId="9434" xr:uid="{00000000-0005-0000-0000-00007D030000}"/>
    <cellStyle name="40% - Cor5 8 3 2 2" xfId="18256" xr:uid="{00000000-0005-0000-0000-00007D030000}"/>
    <cellStyle name="40% - Cor5 8 3 2 3" xfId="27634" xr:uid="{D6BD7995-4392-4B0C-8FFC-AD25CC3ABA63}"/>
    <cellStyle name="40% - Cor5 8 3 2 4" xfId="41590" xr:uid="{83FBDD52-A2F6-4450-9BCB-9F9DA763488E}"/>
    <cellStyle name="40% - Cor5 8 3 3" xfId="13903" xr:uid="{00000000-0005-0000-0000-00007D030000}"/>
    <cellStyle name="40% - Cor5 8 3 3 2" xfId="30716" xr:uid="{E55F8CED-9D34-4186-A8B9-091DE81D03C3}"/>
    <cellStyle name="40% - Cor5 8 3 3 3" xfId="44590" xr:uid="{82DC9C2B-DC1A-431B-AC37-47E5BF0F6594}"/>
    <cellStyle name="40% - Cor5 8 3 4" xfId="33308" xr:uid="{D53B7D55-0589-45EB-83B5-C4E019762F33}"/>
    <cellStyle name="40% - Cor5 8 3 4 2" xfId="47175" xr:uid="{668570C0-135D-4274-A6F2-DF8F45A9AEB0}"/>
    <cellStyle name="40% - Cor5 8 3 5" xfId="23376" xr:uid="{5C2E722F-1427-49E8-AAC0-404B21AAA9A2}"/>
    <cellStyle name="40% - Cor5 8 3 6" xfId="37347" xr:uid="{7C94E462-D204-4602-9D5F-6BC1B918BE7B}"/>
    <cellStyle name="40% - Cor5 8 4" xfId="7545" xr:uid="{00000000-0005-0000-0000-00007D030000}"/>
    <cellStyle name="40% - Cor5 8 4 2" xfId="16371" xr:uid="{00000000-0005-0000-0000-00007D030000}"/>
    <cellStyle name="40% - Cor5 8 4 3" xfId="25797" xr:uid="{560F7FEB-E335-49D9-998B-0F65177F4D75}"/>
    <cellStyle name="40% - Cor5 8 4 4" xfId="39749" xr:uid="{4993282B-A28D-4B2A-B742-A8D515788C9A}"/>
    <cellStyle name="40% - Cor5 8 5" xfId="12012" xr:uid="{00000000-0005-0000-0000-00007D030000}"/>
    <cellStyle name="40% - Cor5 8 5 2" xfId="29528" xr:uid="{B9088C31-E6FA-44FE-9ACA-9DCEF84D54D3}"/>
    <cellStyle name="40% - Cor5 8 5 3" xfId="43409" xr:uid="{323910E7-5DE0-4DF9-9C4B-3CCCAAE1F9FA}"/>
    <cellStyle name="40% - Cor5 8 6" xfId="32130" xr:uid="{45EA26EA-D8F5-4A4F-9227-393C4340CEE2}"/>
    <cellStyle name="40% - Cor5 8 6 2" xfId="45997" xr:uid="{B9722B6D-E775-45F8-82BB-DC146FF56C61}"/>
    <cellStyle name="40% - Cor5 8 7" xfId="21478" xr:uid="{03CFDB74-2D9C-4BCE-AB8F-393756ABD52D}"/>
    <cellStyle name="40% - Cor5 8 8" xfId="35512" xr:uid="{E9157055-1FAC-40F9-975B-9E832AE659D7}"/>
    <cellStyle name="40% - Cor5 9" xfId="2988" xr:uid="{00000000-0005-0000-0000-00007F030000}"/>
    <cellStyle name="40% - Cor5 9 2" xfId="2989" xr:uid="{00000000-0005-0000-0000-000080030000}"/>
    <cellStyle name="40% - Cor5 9 2 2" xfId="5037" xr:uid="{00000000-0005-0000-0000-000080030000}"/>
    <cellStyle name="40% - Cor5 9 2 2 2" xfId="9437" xr:uid="{00000000-0005-0000-0000-000080030000}"/>
    <cellStyle name="40% - Cor5 9 2 2 2 2" xfId="18259" xr:uid="{00000000-0005-0000-0000-000080030000}"/>
    <cellStyle name="40% - Cor5 9 2 2 2 3" xfId="27637" xr:uid="{F87AB2A1-D1BD-4E11-A2AB-0B74E3CFC2F8}"/>
    <cellStyle name="40% - Cor5 9 2 2 2 4" xfId="41593" xr:uid="{AE6D497D-202E-4F23-8E34-6F60C8524758}"/>
    <cellStyle name="40% - Cor5 9 2 2 3" xfId="13906" xr:uid="{00000000-0005-0000-0000-000080030000}"/>
    <cellStyle name="40% - Cor5 9 2 2 3 2" xfId="30719" xr:uid="{56670B07-5D5B-491C-9332-467C47A5CC31}"/>
    <cellStyle name="40% - Cor5 9 2 2 3 3" xfId="44593" xr:uid="{F8BC218E-33BA-4A94-8ED7-0929A5C68898}"/>
    <cellStyle name="40% - Cor5 9 2 2 4" xfId="33311" xr:uid="{60330129-5FEA-4AD3-AD6B-6AF631047395}"/>
    <cellStyle name="40% - Cor5 9 2 2 4 2" xfId="47178" xr:uid="{54899355-64B8-4212-BF94-31DF863C5FDA}"/>
    <cellStyle name="40% - Cor5 9 2 2 5" xfId="23379" xr:uid="{89A55144-9C46-4A42-BD59-7233C9C10EFB}"/>
    <cellStyle name="40% - Cor5 9 2 2 6" xfId="37350" xr:uid="{38813C8B-14F2-4AB3-A34A-33FDB261120A}"/>
    <cellStyle name="40% - Cor5 9 2 3" xfId="7548" xr:uid="{00000000-0005-0000-0000-000080030000}"/>
    <cellStyle name="40% - Cor5 9 2 3 2" xfId="16374" xr:uid="{00000000-0005-0000-0000-000080030000}"/>
    <cellStyle name="40% - Cor5 9 2 3 3" xfId="25800" xr:uid="{4D64DF57-3E68-4A6B-BD12-ED291082E13E}"/>
    <cellStyle name="40% - Cor5 9 2 3 4" xfId="39752" xr:uid="{1B1A574F-E29D-422B-B6D4-F3FB46A397FB}"/>
    <cellStyle name="40% - Cor5 9 2 4" xfId="12015" xr:uid="{00000000-0005-0000-0000-000080030000}"/>
    <cellStyle name="40% - Cor5 9 2 4 2" xfId="29531" xr:uid="{D9CA015C-2674-4EF1-ABD3-76171946A047}"/>
    <cellStyle name="40% - Cor5 9 2 4 3" xfId="43412" xr:uid="{A0186C3E-2AC0-44BA-8C18-F7DFE3D3A5C5}"/>
    <cellStyle name="40% - Cor5 9 2 5" xfId="32133" xr:uid="{2FF29A76-7FA8-4462-BD8C-78814C3D992C}"/>
    <cellStyle name="40% - Cor5 9 2 5 2" xfId="46000" xr:uid="{AFE8FDF1-A43F-4967-AC8A-7799C83D31F2}"/>
    <cellStyle name="40% - Cor5 9 2 6" xfId="21481" xr:uid="{8EF15AA2-0F4D-48B7-91FC-AE113C8EC764}"/>
    <cellStyle name="40% - Cor5 9 2 7" xfId="35515" xr:uid="{6AB2315B-72B4-4706-A9D8-0C188354331D}"/>
    <cellStyle name="40% - Cor5 9 3" xfId="5036" xr:uid="{00000000-0005-0000-0000-00007F030000}"/>
    <cellStyle name="40% - Cor5 9 3 2" xfId="9436" xr:uid="{00000000-0005-0000-0000-00007F030000}"/>
    <cellStyle name="40% - Cor5 9 3 2 2" xfId="18258" xr:uid="{00000000-0005-0000-0000-00007F030000}"/>
    <cellStyle name="40% - Cor5 9 3 2 3" xfId="27636" xr:uid="{3DAFCB3F-4210-44F5-B83C-7C375DB2DBBF}"/>
    <cellStyle name="40% - Cor5 9 3 2 4" xfId="41592" xr:uid="{B7A0BE6D-1D6A-4A49-9290-2132C0A92C49}"/>
    <cellStyle name="40% - Cor5 9 3 3" xfId="13905" xr:uid="{00000000-0005-0000-0000-00007F030000}"/>
    <cellStyle name="40% - Cor5 9 3 3 2" xfId="30718" xr:uid="{AE654D03-D2FA-4896-B269-B5AC4E9CE4D3}"/>
    <cellStyle name="40% - Cor5 9 3 3 3" xfId="44592" xr:uid="{B7BA4EE5-4D7D-48D8-83B6-6D89F52F327F}"/>
    <cellStyle name="40% - Cor5 9 3 4" xfId="33310" xr:uid="{07AD07B8-E9CC-4FCD-B2D0-B6F7189AE838}"/>
    <cellStyle name="40% - Cor5 9 3 4 2" xfId="47177" xr:uid="{9F96EA5C-E486-4FDE-8026-78ECABDB0EFB}"/>
    <cellStyle name="40% - Cor5 9 3 5" xfId="23378" xr:uid="{B3FC3AD2-9BB6-48FC-90E7-075C541D8ACF}"/>
    <cellStyle name="40% - Cor5 9 3 6" xfId="37349" xr:uid="{BCFE7BEF-EEAA-42B3-A5F4-3E4DF0DA0903}"/>
    <cellStyle name="40% - Cor5 9 4" xfId="7547" xr:uid="{00000000-0005-0000-0000-00007F030000}"/>
    <cellStyle name="40% - Cor5 9 4 2" xfId="16373" xr:uid="{00000000-0005-0000-0000-00007F030000}"/>
    <cellStyle name="40% - Cor5 9 4 3" xfId="25799" xr:uid="{F1485F90-C117-4281-9B21-576117363309}"/>
    <cellStyle name="40% - Cor5 9 4 4" xfId="39751" xr:uid="{DEEC697B-3601-49F9-8458-698AD46DD002}"/>
    <cellStyle name="40% - Cor5 9 5" xfId="12014" xr:uid="{00000000-0005-0000-0000-00007F030000}"/>
    <cellStyle name="40% - Cor5 9 5 2" xfId="29530" xr:uid="{78C78B8B-89A0-45EC-A20A-0BA43D403B34}"/>
    <cellStyle name="40% - Cor5 9 5 3" xfId="43411" xr:uid="{F2224323-6D38-477E-A45A-3C75A2471D38}"/>
    <cellStyle name="40% - Cor5 9 6" xfId="32132" xr:uid="{98EE6F8C-B319-46B1-92B5-DAF182BBDB74}"/>
    <cellStyle name="40% - Cor5 9 6 2" xfId="45999" xr:uid="{E04BF7C9-0A15-4FFE-8A5A-278B71A26A78}"/>
    <cellStyle name="40% - Cor5 9 7" xfId="21480" xr:uid="{6220D9E5-D28C-485F-9E09-F8CE5720CAFB}"/>
    <cellStyle name="40% - Cor5 9 8" xfId="35514" xr:uid="{1A59424F-A50C-4E38-9FC9-1A1720A33739}"/>
    <cellStyle name="40% - Cor6" xfId="19614" builtinId="51" customBuiltin="1"/>
    <cellStyle name="40% - Cor6 10" xfId="2990" xr:uid="{00000000-0005-0000-0000-000082030000}"/>
    <cellStyle name="40% - Cor6 10 2" xfId="5038" xr:uid="{00000000-0005-0000-0000-000082030000}"/>
    <cellStyle name="40% - Cor6 10 2 2" xfId="9438" xr:uid="{00000000-0005-0000-0000-000082030000}"/>
    <cellStyle name="40% - Cor6 10 2 2 2" xfId="18260" xr:uid="{00000000-0005-0000-0000-000082030000}"/>
    <cellStyle name="40% - Cor6 10 2 2 3" xfId="27638" xr:uid="{7415C455-ABC1-4531-BE1C-FCFBD3AD18F7}"/>
    <cellStyle name="40% - Cor6 10 2 2 4" xfId="41594" xr:uid="{46C79CBF-63D3-447A-AB99-091F4A69F3C6}"/>
    <cellStyle name="40% - Cor6 10 2 3" xfId="13907" xr:uid="{00000000-0005-0000-0000-000082030000}"/>
    <cellStyle name="40% - Cor6 10 2 3 2" xfId="30720" xr:uid="{2D7AF539-457C-4528-99DE-33E3393D969D}"/>
    <cellStyle name="40% - Cor6 10 2 3 3" xfId="44594" xr:uid="{E04751D4-09BF-4B1F-94B9-99C763CF31B0}"/>
    <cellStyle name="40% - Cor6 10 2 4" xfId="33312" xr:uid="{B95DD39B-A009-406F-A979-E760446A351D}"/>
    <cellStyle name="40% - Cor6 10 2 4 2" xfId="47179" xr:uid="{2155BAC6-AF84-4BC3-8DAA-26D4C7642604}"/>
    <cellStyle name="40% - Cor6 10 2 5" xfId="23380" xr:uid="{4ECC4F25-FDDA-40A4-B6C2-8FB0954205A3}"/>
    <cellStyle name="40% - Cor6 10 2 6" xfId="37351" xr:uid="{D739DEBE-0DA1-4C1D-8102-041239B37726}"/>
    <cellStyle name="40% - Cor6 10 3" xfId="7549" xr:uid="{00000000-0005-0000-0000-000082030000}"/>
    <cellStyle name="40% - Cor6 10 3 2" xfId="16375" xr:uid="{00000000-0005-0000-0000-000082030000}"/>
    <cellStyle name="40% - Cor6 10 3 3" xfId="25801" xr:uid="{553F1B17-A276-4D3B-87A5-824EB4494F2A}"/>
    <cellStyle name="40% - Cor6 10 3 4" xfId="39753" xr:uid="{7809E250-F1A0-4985-A662-B6BB2EDA7024}"/>
    <cellStyle name="40% - Cor6 10 4" xfId="12016" xr:uid="{00000000-0005-0000-0000-000082030000}"/>
    <cellStyle name="40% - Cor6 10 4 2" xfId="29532" xr:uid="{84461BAE-FDF1-47E8-B2E2-EC41472DD686}"/>
    <cellStyle name="40% - Cor6 10 4 3" xfId="43413" xr:uid="{CC0953B2-BA4F-4DA8-A845-7E154F022182}"/>
    <cellStyle name="40% - Cor6 10 5" xfId="32134" xr:uid="{A061BE8D-BB30-43A0-8342-417AF3555B5C}"/>
    <cellStyle name="40% - Cor6 10 5 2" xfId="46001" xr:uid="{396EF2F3-D816-489C-B487-D5AA72AB3226}"/>
    <cellStyle name="40% - Cor6 10 6" xfId="21482" xr:uid="{FF4E86FC-B641-46B1-8B63-467703648322}"/>
    <cellStyle name="40% - Cor6 10 7" xfId="35516" xr:uid="{754F964A-DC8E-4C32-B961-3A53671A6A45}"/>
    <cellStyle name="40% - Cor6 11" xfId="2991" xr:uid="{00000000-0005-0000-0000-000083030000}"/>
    <cellStyle name="40% - Cor6 11 2" xfId="5039" xr:uid="{00000000-0005-0000-0000-000083030000}"/>
    <cellStyle name="40% - Cor6 11 2 2" xfId="9439" xr:uid="{00000000-0005-0000-0000-000083030000}"/>
    <cellStyle name="40% - Cor6 11 2 2 2" xfId="18261" xr:uid="{00000000-0005-0000-0000-000083030000}"/>
    <cellStyle name="40% - Cor6 11 2 2 3" xfId="27639" xr:uid="{DC2968C3-BFA9-4FBB-8D17-15F8FF1534FF}"/>
    <cellStyle name="40% - Cor6 11 2 2 4" xfId="41595" xr:uid="{DFA505D1-F948-4463-94A3-3DDD798B3776}"/>
    <cellStyle name="40% - Cor6 11 2 3" xfId="13908" xr:uid="{00000000-0005-0000-0000-000083030000}"/>
    <cellStyle name="40% - Cor6 11 2 3 2" xfId="30721" xr:uid="{02E42F73-4787-4832-AE8D-7A4218A99FB1}"/>
    <cellStyle name="40% - Cor6 11 2 3 3" xfId="44595" xr:uid="{3AF6E639-79DD-413B-9CC6-C43F9EA99E8A}"/>
    <cellStyle name="40% - Cor6 11 2 4" xfId="33313" xr:uid="{93B57311-3054-4039-9F88-6A2F4E0384AA}"/>
    <cellStyle name="40% - Cor6 11 2 4 2" xfId="47180" xr:uid="{4DB3ECDF-B86E-4D2D-965B-31472DEEEADB}"/>
    <cellStyle name="40% - Cor6 11 2 5" xfId="23381" xr:uid="{3111CBDD-2461-4658-A84D-C8136BD7DDA0}"/>
    <cellStyle name="40% - Cor6 11 2 6" xfId="37352" xr:uid="{4B5C4454-51C4-4DC7-976C-BB83C1C4A8A7}"/>
    <cellStyle name="40% - Cor6 11 3" xfId="7550" xr:uid="{00000000-0005-0000-0000-000083030000}"/>
    <cellStyle name="40% - Cor6 11 3 2" xfId="16376" xr:uid="{00000000-0005-0000-0000-000083030000}"/>
    <cellStyle name="40% - Cor6 11 3 3" xfId="25802" xr:uid="{03D5558E-C3A1-4B11-88D8-25B09A36E481}"/>
    <cellStyle name="40% - Cor6 11 3 4" xfId="39754" xr:uid="{B96B8668-687D-42A8-AF9F-9FD5E7CFFFA7}"/>
    <cellStyle name="40% - Cor6 11 4" xfId="12017" xr:uid="{00000000-0005-0000-0000-000083030000}"/>
    <cellStyle name="40% - Cor6 11 4 2" xfId="29533" xr:uid="{0C4AB8FB-EC26-4DD6-93E3-E7494206F475}"/>
    <cellStyle name="40% - Cor6 11 4 3" xfId="43414" xr:uid="{F549F2AF-A996-4063-9841-A09D71880BDF}"/>
    <cellStyle name="40% - Cor6 11 5" xfId="32135" xr:uid="{7EEA8203-A956-4217-862E-481EF3C79AC7}"/>
    <cellStyle name="40% - Cor6 11 5 2" xfId="46002" xr:uid="{834530E5-22A3-4F8A-800A-D47F31828BD1}"/>
    <cellStyle name="40% - Cor6 11 6" xfId="21483" xr:uid="{AD71789F-DB2B-4981-8FF8-D85C02B0BC69}"/>
    <cellStyle name="40% - Cor6 11 7" xfId="35517" xr:uid="{88B6C099-B3CB-4806-A4EC-BD7211AE9332}"/>
    <cellStyle name="40% - Cor6 12" xfId="2992" xr:uid="{00000000-0005-0000-0000-000084030000}"/>
    <cellStyle name="40% - Cor6 12 2" xfId="5040" xr:uid="{00000000-0005-0000-0000-000084030000}"/>
    <cellStyle name="40% - Cor6 12 2 2" xfId="9440" xr:uid="{00000000-0005-0000-0000-000084030000}"/>
    <cellStyle name="40% - Cor6 12 2 2 2" xfId="18262" xr:uid="{00000000-0005-0000-0000-000084030000}"/>
    <cellStyle name="40% - Cor6 12 2 2 3" xfId="27640" xr:uid="{3BC8DBEE-03F1-477F-96BC-D7CBFBFB0374}"/>
    <cellStyle name="40% - Cor6 12 2 2 4" xfId="41596" xr:uid="{5EBC69E7-E67A-4EAB-8EA8-D156128F13AC}"/>
    <cellStyle name="40% - Cor6 12 2 3" xfId="13909" xr:uid="{00000000-0005-0000-0000-000084030000}"/>
    <cellStyle name="40% - Cor6 12 2 3 2" xfId="30722" xr:uid="{547F2B9F-51F2-43E7-B709-88FF7E605BA6}"/>
    <cellStyle name="40% - Cor6 12 2 3 3" xfId="44596" xr:uid="{D17B1FF4-8FA7-4123-91F5-C7ACAB9D73D5}"/>
    <cellStyle name="40% - Cor6 12 2 4" xfId="33314" xr:uid="{32256435-30F5-4BA1-890E-CD5E3D6428F9}"/>
    <cellStyle name="40% - Cor6 12 2 4 2" xfId="47181" xr:uid="{FADEAED3-D9EC-4630-A709-1F8CADFFEDE9}"/>
    <cellStyle name="40% - Cor6 12 2 5" xfId="23382" xr:uid="{F7DC357F-42C9-4B08-AF0B-EC036C57DD7D}"/>
    <cellStyle name="40% - Cor6 12 2 6" xfId="37353" xr:uid="{27D2D17D-D5DF-4E16-979D-BE84E1B9FC92}"/>
    <cellStyle name="40% - Cor6 12 3" xfId="7551" xr:uid="{00000000-0005-0000-0000-000084030000}"/>
    <cellStyle name="40% - Cor6 12 3 2" xfId="16377" xr:uid="{00000000-0005-0000-0000-000084030000}"/>
    <cellStyle name="40% - Cor6 12 3 3" xfId="25803" xr:uid="{BEB1F8F2-4136-4BBA-B583-578538885E9F}"/>
    <cellStyle name="40% - Cor6 12 3 4" xfId="39755" xr:uid="{1D0AD919-5389-4AF7-8702-4AB083E39C67}"/>
    <cellStyle name="40% - Cor6 12 4" xfId="12018" xr:uid="{00000000-0005-0000-0000-000084030000}"/>
    <cellStyle name="40% - Cor6 12 4 2" xfId="29534" xr:uid="{7AD48284-E869-4BAB-841E-AA4467BF5997}"/>
    <cellStyle name="40% - Cor6 12 4 3" xfId="43415" xr:uid="{DDA04AC1-8CF1-40F8-B480-714D2E8861BF}"/>
    <cellStyle name="40% - Cor6 12 5" xfId="32136" xr:uid="{C8DB5325-8C84-4CE1-ABCE-D37048552C08}"/>
    <cellStyle name="40% - Cor6 12 5 2" xfId="46003" xr:uid="{503642C8-5E2C-4337-B9CA-75F3BB446983}"/>
    <cellStyle name="40% - Cor6 12 6" xfId="21484" xr:uid="{B6B9A46B-968B-4BEF-8A3E-6A16FFDC0FEE}"/>
    <cellStyle name="40% - Cor6 12 7" xfId="35518" xr:uid="{4272B7E3-4D55-492B-A0FD-CFB68DE25090}"/>
    <cellStyle name="40% - Cor6 13" xfId="2993" xr:uid="{00000000-0005-0000-0000-000085030000}"/>
    <cellStyle name="40% - Cor6 13 2" xfId="5041" xr:uid="{00000000-0005-0000-0000-000085030000}"/>
    <cellStyle name="40% - Cor6 13 2 2" xfId="9441" xr:uid="{00000000-0005-0000-0000-000085030000}"/>
    <cellStyle name="40% - Cor6 13 2 2 2" xfId="18263" xr:uid="{00000000-0005-0000-0000-000085030000}"/>
    <cellStyle name="40% - Cor6 13 2 2 3" xfId="27641" xr:uid="{EB66FC44-F5F2-477C-9AED-EE52D42230DB}"/>
    <cellStyle name="40% - Cor6 13 2 2 4" xfId="41597" xr:uid="{B3C18BDE-3905-4AF1-94B8-F177A0936599}"/>
    <cellStyle name="40% - Cor6 13 2 3" xfId="13910" xr:uid="{00000000-0005-0000-0000-000085030000}"/>
    <cellStyle name="40% - Cor6 13 2 3 2" xfId="30723" xr:uid="{596E9FC7-1BD8-4032-BE85-D1F556C79A22}"/>
    <cellStyle name="40% - Cor6 13 2 3 3" xfId="44597" xr:uid="{3637DCAE-CA75-460B-86EC-9A5DC8DC37E2}"/>
    <cellStyle name="40% - Cor6 13 2 4" xfId="33315" xr:uid="{8A4EE826-3978-4170-9E06-2BBBEE503741}"/>
    <cellStyle name="40% - Cor6 13 2 4 2" xfId="47182" xr:uid="{13B7A63C-A25D-4018-8B67-EDB60A0E7078}"/>
    <cellStyle name="40% - Cor6 13 2 5" xfId="23383" xr:uid="{13B7AE97-9DC8-4141-B425-33F6492EFCF6}"/>
    <cellStyle name="40% - Cor6 13 2 6" xfId="37354" xr:uid="{1281BF51-974B-4BCC-A936-C53EC5099B97}"/>
    <cellStyle name="40% - Cor6 13 3" xfId="7552" xr:uid="{00000000-0005-0000-0000-000085030000}"/>
    <cellStyle name="40% - Cor6 13 3 2" xfId="16378" xr:uid="{00000000-0005-0000-0000-000085030000}"/>
    <cellStyle name="40% - Cor6 13 3 3" xfId="25804" xr:uid="{2223F530-5DF9-45DD-A135-D168D2A19655}"/>
    <cellStyle name="40% - Cor6 13 3 4" xfId="39756" xr:uid="{20FD78AF-B00C-4759-A1AC-F83C0F23A6F4}"/>
    <cellStyle name="40% - Cor6 13 4" xfId="12019" xr:uid="{00000000-0005-0000-0000-000085030000}"/>
    <cellStyle name="40% - Cor6 13 4 2" xfId="29535" xr:uid="{C688C177-7B4A-42F7-8605-25DECEB8EB92}"/>
    <cellStyle name="40% - Cor6 13 4 3" xfId="43416" xr:uid="{313ABE80-124F-40BA-AAEB-DD9A5A73D090}"/>
    <cellStyle name="40% - Cor6 13 5" xfId="32137" xr:uid="{6B076E94-8DD1-4B4F-947A-86CBFFB5E296}"/>
    <cellStyle name="40% - Cor6 13 5 2" xfId="46004" xr:uid="{D000AF5D-D0CC-43AE-BD7F-6BD9A44E98AA}"/>
    <cellStyle name="40% - Cor6 13 6" xfId="21485" xr:uid="{9E0F2CB5-7560-4189-94F5-2263B4824D09}"/>
    <cellStyle name="40% - Cor6 13 7" xfId="35519" xr:uid="{8E04C1CB-8C08-4B5E-82B7-91004064E25A}"/>
    <cellStyle name="40% - Cor6 14" xfId="2994" xr:uid="{00000000-0005-0000-0000-000086030000}"/>
    <cellStyle name="40% - Cor6 14 2" xfId="5042" xr:uid="{00000000-0005-0000-0000-000086030000}"/>
    <cellStyle name="40% - Cor6 14 2 2" xfId="9442" xr:uid="{00000000-0005-0000-0000-000086030000}"/>
    <cellStyle name="40% - Cor6 14 2 2 2" xfId="18264" xr:uid="{00000000-0005-0000-0000-000086030000}"/>
    <cellStyle name="40% - Cor6 14 2 2 3" xfId="27642" xr:uid="{8F35933E-B140-43E4-88C7-F22B8935D152}"/>
    <cellStyle name="40% - Cor6 14 2 2 4" xfId="41598" xr:uid="{4E49E3F3-E822-4B6B-9D81-442D6346EB5D}"/>
    <cellStyle name="40% - Cor6 14 2 3" xfId="13911" xr:uid="{00000000-0005-0000-0000-000086030000}"/>
    <cellStyle name="40% - Cor6 14 2 3 2" xfId="30724" xr:uid="{93641B55-A531-492C-B81E-541B1FAB4F0B}"/>
    <cellStyle name="40% - Cor6 14 2 3 3" xfId="44598" xr:uid="{360C61F5-9182-4997-A4D7-40385E0002E8}"/>
    <cellStyle name="40% - Cor6 14 2 4" xfId="33316" xr:uid="{F36DF2E7-370B-4704-9CE5-1C8190DB171A}"/>
    <cellStyle name="40% - Cor6 14 2 4 2" xfId="47183" xr:uid="{8564A06C-068F-4782-9246-BB538132B524}"/>
    <cellStyle name="40% - Cor6 14 2 5" xfId="23384" xr:uid="{72A16F71-7C9E-49E7-98EC-85A14D594A70}"/>
    <cellStyle name="40% - Cor6 14 2 6" xfId="37355" xr:uid="{1AD637D3-E25A-4D5D-9F7D-13BD17D4E7C8}"/>
    <cellStyle name="40% - Cor6 14 3" xfId="7553" xr:uid="{00000000-0005-0000-0000-000086030000}"/>
    <cellStyle name="40% - Cor6 14 3 2" xfId="16379" xr:uid="{00000000-0005-0000-0000-000086030000}"/>
    <cellStyle name="40% - Cor6 14 3 3" xfId="25805" xr:uid="{B66DD757-83CA-4024-9874-40E6CE912DE2}"/>
    <cellStyle name="40% - Cor6 14 3 4" xfId="39757" xr:uid="{C5B6DECE-1FCB-492D-B46C-086B78669C43}"/>
    <cellStyle name="40% - Cor6 14 4" xfId="12020" xr:uid="{00000000-0005-0000-0000-000086030000}"/>
    <cellStyle name="40% - Cor6 14 4 2" xfId="29536" xr:uid="{EDFB337F-8F4C-4462-9B38-B1D5505EFE82}"/>
    <cellStyle name="40% - Cor6 14 4 3" xfId="43417" xr:uid="{EB879372-6CD0-43EE-B360-C02D58B866B9}"/>
    <cellStyle name="40% - Cor6 14 5" xfId="32138" xr:uid="{19B73B97-A0F6-4B08-BB57-E884055938A5}"/>
    <cellStyle name="40% - Cor6 14 5 2" xfId="46005" xr:uid="{4375DF71-9F2F-49A6-B92C-EC327628A750}"/>
    <cellStyle name="40% - Cor6 14 6" xfId="21486" xr:uid="{4E787013-7082-4AE9-88D8-FC62D6B6F3BB}"/>
    <cellStyle name="40% - Cor6 14 7" xfId="35520" xr:uid="{87A5D139-5299-44E9-B493-F0FD04C2E32F}"/>
    <cellStyle name="40% - Cor6 15" xfId="2995" xr:uid="{00000000-0005-0000-0000-000087030000}"/>
    <cellStyle name="40% - Cor6 15 2" xfId="5043" xr:uid="{00000000-0005-0000-0000-000087030000}"/>
    <cellStyle name="40% - Cor6 15 2 2" xfId="9443" xr:uid="{00000000-0005-0000-0000-000087030000}"/>
    <cellStyle name="40% - Cor6 15 2 2 2" xfId="18265" xr:uid="{00000000-0005-0000-0000-000087030000}"/>
    <cellStyle name="40% - Cor6 15 2 2 3" xfId="27643" xr:uid="{AE1ACB39-3E7B-4334-8F24-A2A28612ED3C}"/>
    <cellStyle name="40% - Cor6 15 2 2 4" xfId="41599" xr:uid="{771843AF-DCCE-4400-91A7-DF54D7D575DE}"/>
    <cellStyle name="40% - Cor6 15 2 3" xfId="13912" xr:uid="{00000000-0005-0000-0000-000087030000}"/>
    <cellStyle name="40% - Cor6 15 2 3 2" xfId="30725" xr:uid="{3BD286A1-CC01-423E-B472-E2FB525B5C76}"/>
    <cellStyle name="40% - Cor6 15 2 3 3" xfId="44599" xr:uid="{7DBB0BF6-9165-44E1-8E2C-CFD2F3F4EEA0}"/>
    <cellStyle name="40% - Cor6 15 2 4" xfId="33317" xr:uid="{49A3F8F5-3341-4B72-9252-D55859DB8458}"/>
    <cellStyle name="40% - Cor6 15 2 4 2" xfId="47184" xr:uid="{4CA742E5-98FA-483C-8EED-490D67766A8E}"/>
    <cellStyle name="40% - Cor6 15 2 5" xfId="23385" xr:uid="{949FFF13-AB4E-413E-8CE8-26E0BE560B22}"/>
    <cellStyle name="40% - Cor6 15 2 6" xfId="37356" xr:uid="{B3A43CD7-F8AC-407E-871B-3BCB64A6FE6E}"/>
    <cellStyle name="40% - Cor6 15 3" xfId="7554" xr:uid="{00000000-0005-0000-0000-000087030000}"/>
    <cellStyle name="40% - Cor6 15 3 2" xfId="16380" xr:uid="{00000000-0005-0000-0000-000087030000}"/>
    <cellStyle name="40% - Cor6 15 3 3" xfId="25806" xr:uid="{EF340EF4-935E-4E2E-90B6-0127220C50C1}"/>
    <cellStyle name="40% - Cor6 15 3 4" xfId="39758" xr:uid="{AA5FCC1F-2E81-471C-84C1-BCDF87020409}"/>
    <cellStyle name="40% - Cor6 15 4" xfId="12021" xr:uid="{00000000-0005-0000-0000-000087030000}"/>
    <cellStyle name="40% - Cor6 15 4 2" xfId="29537" xr:uid="{25331ACE-E02E-4F63-A2C1-E787079C27BF}"/>
    <cellStyle name="40% - Cor6 15 4 3" xfId="43418" xr:uid="{36E61D50-D25C-4786-BB28-4B4F5CAEFF95}"/>
    <cellStyle name="40% - Cor6 15 5" xfId="32139" xr:uid="{71E82C72-E259-4D24-B98C-FE5E3097A0A9}"/>
    <cellStyle name="40% - Cor6 15 5 2" xfId="46006" xr:uid="{80981F13-8593-4ED5-B647-29DFFA943E35}"/>
    <cellStyle name="40% - Cor6 15 6" xfId="21487" xr:uid="{B4C58A96-7930-48F5-8B5A-5495562C0985}"/>
    <cellStyle name="40% - Cor6 15 7" xfId="35521" xr:uid="{5688735B-BD55-44D7-81B0-4320317D9853}"/>
    <cellStyle name="40% - Cor6 16" xfId="2996" xr:uid="{00000000-0005-0000-0000-000088030000}"/>
    <cellStyle name="40% - Cor6 16 2" xfId="5044" xr:uid="{00000000-0005-0000-0000-000088030000}"/>
    <cellStyle name="40% - Cor6 16 2 2" xfId="9444" xr:uid="{00000000-0005-0000-0000-000088030000}"/>
    <cellStyle name="40% - Cor6 16 2 2 2" xfId="18266" xr:uid="{00000000-0005-0000-0000-000088030000}"/>
    <cellStyle name="40% - Cor6 16 2 2 3" xfId="27644" xr:uid="{48C241A2-FB6A-4833-B596-693FB1112E11}"/>
    <cellStyle name="40% - Cor6 16 2 2 4" xfId="41600" xr:uid="{FBF54178-ED2A-42B3-931F-6F55C500BBE5}"/>
    <cellStyle name="40% - Cor6 16 2 3" xfId="13913" xr:uid="{00000000-0005-0000-0000-000088030000}"/>
    <cellStyle name="40% - Cor6 16 2 3 2" xfId="30726" xr:uid="{6593BDC2-43AB-4026-B80B-6FEF09C729EF}"/>
    <cellStyle name="40% - Cor6 16 2 3 3" xfId="44600" xr:uid="{AE97CF44-1B77-44A8-B30A-CAE7C7C9EEA7}"/>
    <cellStyle name="40% - Cor6 16 2 4" xfId="33318" xr:uid="{E432D4ED-2D3F-4528-9A04-F88AB9F24DF6}"/>
    <cellStyle name="40% - Cor6 16 2 4 2" xfId="47185" xr:uid="{8A2B4075-FAD5-48A2-B0A7-67E494FCBAFB}"/>
    <cellStyle name="40% - Cor6 16 2 5" xfId="23386" xr:uid="{A3044A61-E44E-4920-B463-986651BA9D74}"/>
    <cellStyle name="40% - Cor6 16 2 6" xfId="37357" xr:uid="{090F2975-4A98-44CC-8A42-60965DD69513}"/>
    <cellStyle name="40% - Cor6 16 3" xfId="7555" xr:uid="{00000000-0005-0000-0000-000088030000}"/>
    <cellStyle name="40% - Cor6 16 3 2" xfId="16381" xr:uid="{00000000-0005-0000-0000-000088030000}"/>
    <cellStyle name="40% - Cor6 16 3 3" xfId="25807" xr:uid="{2ECBBF46-3BDB-47D3-8751-1DF66B1B191F}"/>
    <cellStyle name="40% - Cor6 16 3 4" xfId="39759" xr:uid="{142C1D6A-5A22-4267-9CEB-56BE42AFC6D1}"/>
    <cellStyle name="40% - Cor6 16 4" xfId="12022" xr:uid="{00000000-0005-0000-0000-000088030000}"/>
    <cellStyle name="40% - Cor6 16 4 2" xfId="29538" xr:uid="{26B829BD-2D1E-4CEC-A8AA-5A03EA5167F5}"/>
    <cellStyle name="40% - Cor6 16 4 3" xfId="43419" xr:uid="{DFA9EBBD-F62A-40FC-922D-16D9D1DFE2C1}"/>
    <cellStyle name="40% - Cor6 16 5" xfId="32140" xr:uid="{894689D1-733D-4356-BDC5-820DCBB7CF45}"/>
    <cellStyle name="40% - Cor6 16 5 2" xfId="46007" xr:uid="{8D50D49E-55FD-4C27-942C-80929772FB1A}"/>
    <cellStyle name="40% - Cor6 16 6" xfId="21488" xr:uid="{02259BD6-17AE-4757-8368-F9C59F5D65AD}"/>
    <cellStyle name="40% - Cor6 16 7" xfId="35522" xr:uid="{03EF7BCA-D2C0-443D-A706-8A6F929088F4}"/>
    <cellStyle name="40% - Cor6 17" xfId="2997" xr:uid="{00000000-0005-0000-0000-000089030000}"/>
    <cellStyle name="40% - Cor6 17 2" xfId="5045" xr:uid="{00000000-0005-0000-0000-000089030000}"/>
    <cellStyle name="40% - Cor6 17 2 2" xfId="9445" xr:uid="{00000000-0005-0000-0000-000089030000}"/>
    <cellStyle name="40% - Cor6 17 2 2 2" xfId="18267" xr:uid="{00000000-0005-0000-0000-000089030000}"/>
    <cellStyle name="40% - Cor6 17 2 2 3" xfId="27645" xr:uid="{C5CB88DC-E468-480C-AC0C-CCE8927C22E6}"/>
    <cellStyle name="40% - Cor6 17 2 2 4" xfId="41601" xr:uid="{510FE326-9B01-484F-BEA7-F4D34D15ECB4}"/>
    <cellStyle name="40% - Cor6 17 2 3" xfId="13914" xr:uid="{00000000-0005-0000-0000-000089030000}"/>
    <cellStyle name="40% - Cor6 17 2 3 2" xfId="30727" xr:uid="{104E4677-9004-478B-9221-69DED2B1450A}"/>
    <cellStyle name="40% - Cor6 17 2 3 3" xfId="44601" xr:uid="{BA8B0A67-9775-4F42-AB97-D9474756568E}"/>
    <cellStyle name="40% - Cor6 17 2 4" xfId="33319" xr:uid="{4C27149A-26D2-42A8-9914-25C53292F7F7}"/>
    <cellStyle name="40% - Cor6 17 2 4 2" xfId="47186" xr:uid="{0221417E-AA18-4E68-AF6F-423977A276E3}"/>
    <cellStyle name="40% - Cor6 17 2 5" xfId="23387" xr:uid="{A41B5BB9-A8CE-4F5E-B5B3-2D2796E6EFEB}"/>
    <cellStyle name="40% - Cor6 17 2 6" xfId="37358" xr:uid="{E969A756-C92D-4E95-9EFE-62DE94AEE93F}"/>
    <cellStyle name="40% - Cor6 17 3" xfId="7556" xr:uid="{00000000-0005-0000-0000-000089030000}"/>
    <cellStyle name="40% - Cor6 17 3 2" xfId="16382" xr:uid="{00000000-0005-0000-0000-000089030000}"/>
    <cellStyle name="40% - Cor6 17 3 3" xfId="25808" xr:uid="{6EE5326B-8FFD-4CAD-AA16-5FF6625930B5}"/>
    <cellStyle name="40% - Cor6 17 3 4" xfId="39760" xr:uid="{585AFC9C-EF58-4173-B3FE-2CB5A0E96EBC}"/>
    <cellStyle name="40% - Cor6 17 4" xfId="12023" xr:uid="{00000000-0005-0000-0000-000089030000}"/>
    <cellStyle name="40% - Cor6 17 4 2" xfId="29539" xr:uid="{A965CBB5-BC8E-4509-820D-0C7DFF70F77F}"/>
    <cellStyle name="40% - Cor6 17 4 3" xfId="43420" xr:uid="{658A89C9-807E-48B9-A0D4-D8B889922E37}"/>
    <cellStyle name="40% - Cor6 17 5" xfId="32141" xr:uid="{5E3D1B2B-955F-4F4F-9C78-5AF87FBEA398}"/>
    <cellStyle name="40% - Cor6 17 5 2" xfId="46008" xr:uid="{B27ECE7E-13E2-4C52-9420-CABDB3C77C95}"/>
    <cellStyle name="40% - Cor6 17 6" xfId="21489" xr:uid="{3E3E5DC2-7759-4EB4-BCA5-E8EF6116B75C}"/>
    <cellStyle name="40% - Cor6 17 7" xfId="35523" xr:uid="{A0AA5890-6B0F-433A-BD0D-1AF36A1AA062}"/>
    <cellStyle name="40% - Cor6 18" xfId="2998" xr:uid="{00000000-0005-0000-0000-00008A030000}"/>
    <cellStyle name="40% - Cor6 18 2" xfId="5046" xr:uid="{00000000-0005-0000-0000-00008A030000}"/>
    <cellStyle name="40% - Cor6 18 2 2" xfId="9446" xr:uid="{00000000-0005-0000-0000-00008A030000}"/>
    <cellStyle name="40% - Cor6 18 2 2 2" xfId="18268" xr:uid="{00000000-0005-0000-0000-00008A030000}"/>
    <cellStyle name="40% - Cor6 18 2 2 3" xfId="27646" xr:uid="{1F8A5D5F-A30A-47E3-B81D-6F0A318BA2C6}"/>
    <cellStyle name="40% - Cor6 18 2 2 4" xfId="41602" xr:uid="{6D7EDC3E-2B40-4618-B1B6-CFD44C3C8547}"/>
    <cellStyle name="40% - Cor6 18 2 3" xfId="13915" xr:uid="{00000000-0005-0000-0000-00008A030000}"/>
    <cellStyle name="40% - Cor6 18 2 3 2" xfId="30728" xr:uid="{6222B220-F3A3-4BB1-8422-2EF731C27EA5}"/>
    <cellStyle name="40% - Cor6 18 2 3 3" xfId="44602" xr:uid="{91B1D5E1-EB89-4A6B-A05C-1E3102D83469}"/>
    <cellStyle name="40% - Cor6 18 2 4" xfId="33320" xr:uid="{B62B75DC-A676-4147-91D7-1FE0E9C24355}"/>
    <cellStyle name="40% - Cor6 18 2 4 2" xfId="47187" xr:uid="{498B62CD-FD5E-4D75-8708-F7E9F7068459}"/>
    <cellStyle name="40% - Cor6 18 2 5" xfId="23388" xr:uid="{B37049D5-7250-4F95-A51E-0C5D370FB02D}"/>
    <cellStyle name="40% - Cor6 18 2 6" xfId="37359" xr:uid="{EFEA1AAA-6E46-498C-BE54-038985DD1EE4}"/>
    <cellStyle name="40% - Cor6 18 3" xfId="7557" xr:uid="{00000000-0005-0000-0000-00008A030000}"/>
    <cellStyle name="40% - Cor6 18 3 2" xfId="16383" xr:uid="{00000000-0005-0000-0000-00008A030000}"/>
    <cellStyle name="40% - Cor6 18 3 3" xfId="25809" xr:uid="{EA458898-B67C-445C-860D-209DE844829E}"/>
    <cellStyle name="40% - Cor6 18 3 4" xfId="39761" xr:uid="{F01FB3A5-0B2D-419A-AF59-E120A1A52940}"/>
    <cellStyle name="40% - Cor6 18 4" xfId="12024" xr:uid="{00000000-0005-0000-0000-00008A030000}"/>
    <cellStyle name="40% - Cor6 18 4 2" xfId="29540" xr:uid="{E711BC9B-72DF-431F-A2D4-6B412AF6620A}"/>
    <cellStyle name="40% - Cor6 18 4 3" xfId="43421" xr:uid="{D0E812F1-E2AB-4F62-8E0E-9C4F9C7A3A43}"/>
    <cellStyle name="40% - Cor6 18 5" xfId="32142" xr:uid="{12D05163-3971-4C7C-8882-4AE45FD8C794}"/>
    <cellStyle name="40% - Cor6 18 5 2" xfId="46009" xr:uid="{0CC5D669-5188-467C-AE17-89CF4D14C758}"/>
    <cellStyle name="40% - Cor6 18 6" xfId="21490" xr:uid="{093D1290-101C-4E7B-99EF-06022E5E060F}"/>
    <cellStyle name="40% - Cor6 18 7" xfId="35524" xr:uid="{5D0640FA-641F-49DB-B80F-3E46194763B4}"/>
    <cellStyle name="40% - Cor6 19" xfId="2999" xr:uid="{00000000-0005-0000-0000-00008B030000}"/>
    <cellStyle name="40% - Cor6 2" xfId="141" xr:uid="{00000000-0005-0000-0000-00006D000000}"/>
    <cellStyle name="40% - Cor6 2 10" xfId="33859" xr:uid="{0B0B48E1-8AE1-4AD6-9FBB-315BD340E391}"/>
    <cellStyle name="40% - Cor6 2 2" xfId="154" xr:uid="{00000000-0005-0000-0000-00006E000000}"/>
    <cellStyle name="40% - Cor6 2 2 2" xfId="3001" xr:uid="{00000000-0005-0000-0000-00008D030000}"/>
    <cellStyle name="40% - Cor6 2 2 2 2" xfId="5048" xr:uid="{00000000-0005-0000-0000-00008D030000}"/>
    <cellStyle name="40% - Cor6 2 2 2 2 2" xfId="9448" xr:uid="{00000000-0005-0000-0000-00008D030000}"/>
    <cellStyle name="40% - Cor6 2 2 2 2 2 2" xfId="18270" xr:uid="{00000000-0005-0000-0000-00008D030000}"/>
    <cellStyle name="40% - Cor6 2 2 2 2 2 3" xfId="27648" xr:uid="{51019357-3A32-477C-B9CD-FBB711278963}"/>
    <cellStyle name="40% - Cor6 2 2 2 2 2 4" xfId="41604" xr:uid="{35C8FBFC-8409-43A3-95EC-BA3A711A50B6}"/>
    <cellStyle name="40% - Cor6 2 2 2 2 3" xfId="13917" xr:uid="{00000000-0005-0000-0000-00008D030000}"/>
    <cellStyle name="40% - Cor6 2 2 2 2 4" xfId="23390" xr:uid="{F6CB9526-D963-433D-B9A1-D75808B1841B}"/>
    <cellStyle name="40% - Cor6 2 2 2 2 5" xfId="37361" xr:uid="{4FC83A9C-FB3A-4A97-B7F9-202EBFF3EE06}"/>
    <cellStyle name="40% - Cor6 2 2 2 3" xfId="7559" xr:uid="{00000000-0005-0000-0000-00008D030000}"/>
    <cellStyle name="40% - Cor6 2 2 2 3 2" xfId="16385" xr:uid="{00000000-0005-0000-0000-00008D030000}"/>
    <cellStyle name="40% - Cor6 2 2 2 3 3" xfId="25811" xr:uid="{2AF348D0-D274-4471-838C-8ADA43B70B13}"/>
    <cellStyle name="40% - Cor6 2 2 2 3 4" xfId="39763" xr:uid="{5231F1ED-6A2D-40DC-AC67-0FDE6222BF43}"/>
    <cellStyle name="40% - Cor6 2 2 2 4" xfId="12026" xr:uid="{00000000-0005-0000-0000-00008D030000}"/>
    <cellStyle name="40% - Cor6 2 2 2 4 2" xfId="29542" xr:uid="{C97B6195-8864-4817-92FC-E3971BDFA541}"/>
    <cellStyle name="40% - Cor6 2 2 2 4 3" xfId="43423" xr:uid="{A865C57A-A937-47AA-B492-73A9004079DB}"/>
    <cellStyle name="40% - Cor6 2 2 2 5" xfId="32144" xr:uid="{BD702C18-8623-4870-BD51-31ED9C622850}"/>
    <cellStyle name="40% - Cor6 2 2 2 5 2" xfId="46011" xr:uid="{DE86C770-BF6E-41EC-8C07-5EB08970D00E}"/>
    <cellStyle name="40% - Cor6 2 2 2 6" xfId="21492" xr:uid="{6008559C-1A6E-468E-80F5-8C6F00337285}"/>
    <cellStyle name="40% - Cor6 2 2 2 7" xfId="35526" xr:uid="{A4451194-F612-4482-862B-B995EF0946D3}"/>
    <cellStyle name="40% - Cor6 2 2 3" xfId="1736" xr:uid="{00000000-0005-0000-0000-000046000000}"/>
    <cellStyle name="40% - Cor6 2 2 3 2" xfId="6538" xr:uid="{00000000-0005-0000-0000-000046000000}"/>
    <cellStyle name="40% - Cor6 2 2 3 2 2" xfId="15369" xr:uid="{00000000-0005-0000-0000-000046000000}"/>
    <cellStyle name="40% - Cor6 2 2 3 2 3" xfId="24804" xr:uid="{43734B44-3332-41B2-BD9A-5451503A56EE}"/>
    <cellStyle name="40% - Cor6 2 2 3 2 4" xfId="38758" xr:uid="{90A07528-D7C1-4520-9599-8FA398C2E5B9}"/>
    <cellStyle name="40% - Cor6 2 2 3 3" xfId="10983" xr:uid="{00000000-0005-0000-0000-000046000000}"/>
    <cellStyle name="40% - Cor6 2 2 3 3 2" xfId="30730" xr:uid="{F04B1FCE-09E7-4B4F-B197-A3630D022EDC}"/>
    <cellStyle name="40% - Cor6 2 2 3 3 3" xfId="44604" xr:uid="{A6EB94C5-A027-45BA-B785-4263442C50D1}"/>
    <cellStyle name="40% - Cor6 2 2 3 4" xfId="33322" xr:uid="{18CBB5A6-6A9C-4E8B-919B-69DD9C5622FD}"/>
    <cellStyle name="40% - Cor6 2 2 3 4 2" xfId="47189" xr:uid="{85A56A11-3AA5-45AB-A4FF-D9B4B339E058}"/>
    <cellStyle name="40% - Cor6 2 2 3 5" xfId="20393" xr:uid="{274FF2ED-5D18-4F78-BB76-08B48D291BF5}"/>
    <cellStyle name="40% - Cor6 2 2 3 6" xfId="34522" xr:uid="{2DD78526-1096-4F89-A598-A5EC14E3AFED}"/>
    <cellStyle name="40% - Cor6 2 2 4" xfId="4022" xr:uid="{00000000-0005-0000-0000-000046000000}"/>
    <cellStyle name="40% - Cor6 2 2 4 2" xfId="8426" xr:uid="{00000000-0005-0000-0000-000046000000}"/>
    <cellStyle name="40% - Cor6 2 2 4 2 2" xfId="17248" xr:uid="{00000000-0005-0000-0000-000046000000}"/>
    <cellStyle name="40% - Cor6 2 2 4 2 3" xfId="26629" xr:uid="{978AE1CF-A11A-4D36-9D57-98F773837ED4}"/>
    <cellStyle name="40% - Cor6 2 2 4 2 4" xfId="40583" xr:uid="{03F664E8-3BDC-48CA-BC94-0D143442CAA0}"/>
    <cellStyle name="40% - Cor6 2 2 4 3" xfId="12897" xr:uid="{00000000-0005-0000-0000-000046000000}"/>
    <cellStyle name="40% - Cor6 2 2 4 4" xfId="22369" xr:uid="{A8FE8471-286D-4E1D-A709-8C36B328414C}"/>
    <cellStyle name="40% - Cor6 2 2 4 5" xfId="36342" xr:uid="{2438A902-2DB2-4FCA-8733-F61B85069BB3}"/>
    <cellStyle name="40% - Cor6 2 2 5" xfId="28450" xr:uid="{C21B4147-578A-4554-BDF1-45EF7752D728}"/>
    <cellStyle name="40% - Cor6 2 2 5 2" xfId="42420" xr:uid="{271B61DF-8C4C-4A20-AFD9-053AC9BE2CEF}"/>
    <cellStyle name="40% - Cor6 2 2 6" xfId="31143" xr:uid="{F208ACF5-3C7C-46C5-91F1-E5A4E7121129}"/>
    <cellStyle name="40% - Cor6 2 2 6 2" xfId="44992" xr:uid="{A4F172EA-0FAF-4E13-BB72-1485D6BF1AD4}"/>
    <cellStyle name="40% - Cor6 2 3" xfId="3000" xr:uid="{00000000-0005-0000-0000-00008C030000}"/>
    <cellStyle name="40% - Cor6 2 3 2" xfId="5047" xr:uid="{00000000-0005-0000-0000-00008C030000}"/>
    <cellStyle name="40% - Cor6 2 3 2 2" xfId="9447" xr:uid="{00000000-0005-0000-0000-00008C030000}"/>
    <cellStyle name="40% - Cor6 2 3 2 2 2" xfId="18269" xr:uid="{00000000-0005-0000-0000-00008C030000}"/>
    <cellStyle name="40% - Cor6 2 3 2 2 3" xfId="27647" xr:uid="{85800F16-A701-4977-A73A-91EC8892A3A3}"/>
    <cellStyle name="40% - Cor6 2 3 2 2 4" xfId="41603" xr:uid="{EA8F7A6F-786F-4D8F-A97C-A19DDF9306F7}"/>
    <cellStyle name="40% - Cor6 2 3 2 3" xfId="13916" xr:uid="{00000000-0005-0000-0000-00008C030000}"/>
    <cellStyle name="40% - Cor6 2 3 2 4" xfId="23389" xr:uid="{51511BEC-9C74-4804-858C-09CD138B0F74}"/>
    <cellStyle name="40% - Cor6 2 3 2 5" xfId="37360" xr:uid="{6CFE15BD-5403-451B-AD52-DEDA9CC4BA1B}"/>
    <cellStyle name="40% - Cor6 2 3 3" xfId="7558" xr:uid="{00000000-0005-0000-0000-00008C030000}"/>
    <cellStyle name="40% - Cor6 2 3 3 2" xfId="16384" xr:uid="{00000000-0005-0000-0000-00008C030000}"/>
    <cellStyle name="40% - Cor6 2 3 3 3" xfId="25810" xr:uid="{A7DB4304-92EA-4A88-B4C5-A59AC37532F6}"/>
    <cellStyle name="40% - Cor6 2 3 3 4" xfId="39762" xr:uid="{00741442-7572-4465-8AFE-593409A5A2D3}"/>
    <cellStyle name="40% - Cor6 2 3 4" xfId="12025" xr:uid="{00000000-0005-0000-0000-00008C030000}"/>
    <cellStyle name="40% - Cor6 2 3 4 2" xfId="29541" xr:uid="{127ADFBF-E55C-4C51-AC12-37E97AC826BD}"/>
    <cellStyle name="40% - Cor6 2 3 4 3" xfId="43422" xr:uid="{DDE3480C-C13D-4E7E-B1A3-713E091F3B06}"/>
    <cellStyle name="40% - Cor6 2 3 5" xfId="32143" xr:uid="{C7478B4C-CE05-4F8E-BCA3-CED5DB0D1304}"/>
    <cellStyle name="40% - Cor6 2 3 5 2" xfId="46010" xr:uid="{FE4B9663-60BA-40FD-B7D7-E4F4A455C6A6}"/>
    <cellStyle name="40% - Cor6 2 3 6" xfId="21491" xr:uid="{10EFE01D-1DB4-4AE1-9054-81D85B8F875A}"/>
    <cellStyle name="40% - Cor6 2 3 7" xfId="35525" xr:uid="{41177AF7-C612-4DD8-96EC-CAA79BCCC66C}"/>
    <cellStyle name="40% - Cor6 2 4" xfId="1642" xr:uid="{00000000-0005-0000-0000-000045000000}"/>
    <cellStyle name="40% - Cor6 2 4 2" xfId="6460" xr:uid="{00000000-0005-0000-0000-000045000000}"/>
    <cellStyle name="40% - Cor6 2 4 2 2" xfId="15291" xr:uid="{00000000-0005-0000-0000-000045000000}"/>
    <cellStyle name="40% - Cor6 2 4 2 3" xfId="24726" xr:uid="{8DAC2483-557D-4B9D-B5BE-6D426FDB7BAF}"/>
    <cellStyle name="40% - Cor6 2 4 2 4" xfId="38680" xr:uid="{2D0103F9-1227-4E12-9483-15EB43C7D3B7}"/>
    <cellStyle name="40% - Cor6 2 4 3" xfId="10901" xr:uid="{00000000-0005-0000-0000-000045000000}"/>
    <cellStyle name="40% - Cor6 2 4 3 2" xfId="30729" xr:uid="{6903C934-E622-4F1C-94CC-777E08D21837}"/>
    <cellStyle name="40% - Cor6 2 4 3 3" xfId="44603" xr:uid="{96E702B6-B9A2-487A-ADE1-686EA07212A1}"/>
    <cellStyle name="40% - Cor6 2 4 4" xfId="33321" xr:uid="{7CBE7240-E6A8-4119-B2AB-CB3CEBDA43E2}"/>
    <cellStyle name="40% - Cor6 2 4 4 2" xfId="47188" xr:uid="{C5C91DF3-4EDF-4060-AD0E-A7472A4425EB}"/>
    <cellStyle name="40% - Cor6 2 4 5" xfId="20315" xr:uid="{72DBF578-037B-4ADC-AEF5-F982AA989B0C}"/>
    <cellStyle name="40% - Cor6 2 4 6" xfId="34444" xr:uid="{AC764F4F-99FC-43BD-9521-BD0C378AAEA5}"/>
    <cellStyle name="40% - Cor6 2 5" xfId="3941" xr:uid="{00000000-0005-0000-0000-000045000000}"/>
    <cellStyle name="40% - Cor6 2 5 2" xfId="8347" xr:uid="{00000000-0005-0000-0000-000045000000}"/>
    <cellStyle name="40% - Cor6 2 5 2 2" xfId="17169" xr:uid="{00000000-0005-0000-0000-000045000000}"/>
    <cellStyle name="40% - Cor6 2 5 2 3" xfId="26550" xr:uid="{60D54733-EBC5-4E9A-BDB4-98848CC33005}"/>
    <cellStyle name="40% - Cor6 2 5 2 4" xfId="40504" xr:uid="{7BEEAF09-A51D-4B49-95E1-97FE50D9E26C}"/>
    <cellStyle name="40% - Cor6 2 5 3" xfId="12818" xr:uid="{00000000-0005-0000-0000-000045000000}"/>
    <cellStyle name="40% - Cor6 2 5 4" xfId="22290" xr:uid="{3E82D92B-DBC6-47DE-8881-297583EE18C6}"/>
    <cellStyle name="40% - Cor6 2 5 5" xfId="36263" xr:uid="{FD344EFA-FFC9-461D-8B14-F830D7390918}"/>
    <cellStyle name="40% - Cor6 2 6" xfId="5836" xr:uid="{00000000-0005-0000-0000-00006D000000}"/>
    <cellStyle name="40% - Cor6 2 6 2" xfId="14677" xr:uid="{00000000-0005-0000-0000-00006D000000}"/>
    <cellStyle name="40% - Cor6 2 6 3" xfId="24150" xr:uid="{03F49060-E193-45A5-83CA-6053769D1EC1}"/>
    <cellStyle name="40% - Cor6 2 6 4" xfId="38104" xr:uid="{BF6FE92F-6056-4749-8625-D48680BDA6ED}"/>
    <cellStyle name="40% - Cor6 2 7" xfId="10215" xr:uid="{00000000-0005-0000-0000-00006D000000}"/>
    <cellStyle name="40% - Cor6 2 7 2" xfId="28372" xr:uid="{4FBEA93F-B3BA-4482-87A3-9B5BBD63B7E4}"/>
    <cellStyle name="40% - Cor6 2 7 3" xfId="42342" xr:uid="{7FEE08A0-8DB1-48A8-91C7-C0D2403A1523}"/>
    <cellStyle name="40% - Cor6 2 8" xfId="31065" xr:uid="{FFE9028F-09C6-4607-B036-44C951DF776B}"/>
    <cellStyle name="40% - Cor6 2 8 2" xfId="44914" xr:uid="{ED14DC7C-A0F0-450E-9F1C-DFDC5E6BE02E}"/>
    <cellStyle name="40% - Cor6 2 9" xfId="19684" xr:uid="{4FBEC070-088B-4A61-8FC3-3411A65F5C49}"/>
    <cellStyle name="40% - Cor6 20" xfId="3002" xr:uid="{00000000-0005-0000-0000-00008E030000}"/>
    <cellStyle name="40% - Cor6 20 2" xfId="5049" xr:uid="{00000000-0005-0000-0000-00008E030000}"/>
    <cellStyle name="40% - Cor6 20 2 2" xfId="9449" xr:uid="{00000000-0005-0000-0000-00008E030000}"/>
    <cellStyle name="40% - Cor6 20 2 2 2" xfId="18271" xr:uid="{00000000-0005-0000-0000-00008E030000}"/>
    <cellStyle name="40% - Cor6 20 2 2 3" xfId="27649" xr:uid="{02161EA8-7AD0-436D-A692-63FFF1B5F82D}"/>
    <cellStyle name="40% - Cor6 20 2 2 4" xfId="41605" xr:uid="{BE1B9168-5EED-47E9-AA61-BEE8555E555D}"/>
    <cellStyle name="40% - Cor6 20 2 3" xfId="13918" xr:uid="{00000000-0005-0000-0000-00008E030000}"/>
    <cellStyle name="40% - Cor6 20 2 3 2" xfId="30731" xr:uid="{7E9E3983-7A7F-49F3-99EC-D30414FF1E56}"/>
    <cellStyle name="40% - Cor6 20 2 3 3" xfId="44605" xr:uid="{40E10B52-F173-49E5-BE51-CD5781563C9E}"/>
    <cellStyle name="40% - Cor6 20 2 4" xfId="33323" xr:uid="{75A419FE-E6C5-406B-8B9F-FF22D8278764}"/>
    <cellStyle name="40% - Cor6 20 2 4 2" xfId="47190" xr:uid="{5932D37D-D2C7-4D1F-A96B-411DF3775B5F}"/>
    <cellStyle name="40% - Cor6 20 2 5" xfId="23391" xr:uid="{A35FE43D-2162-468E-8184-4FC4164BA93E}"/>
    <cellStyle name="40% - Cor6 20 2 6" xfId="37362" xr:uid="{F721E30B-898F-4DC0-8E73-0A703B7D5A8C}"/>
    <cellStyle name="40% - Cor6 20 3" xfId="7560" xr:uid="{00000000-0005-0000-0000-00008E030000}"/>
    <cellStyle name="40% - Cor6 20 3 2" xfId="16386" xr:uid="{00000000-0005-0000-0000-00008E030000}"/>
    <cellStyle name="40% - Cor6 20 3 3" xfId="25812" xr:uid="{9E0E520E-1C54-46E1-9F9D-EBAFCE586A08}"/>
    <cellStyle name="40% - Cor6 20 3 4" xfId="39764" xr:uid="{CB8D2865-E477-4E83-8C30-B848E071749F}"/>
    <cellStyle name="40% - Cor6 20 4" xfId="12027" xr:uid="{00000000-0005-0000-0000-00008E030000}"/>
    <cellStyle name="40% - Cor6 20 4 2" xfId="29543" xr:uid="{E64DBB15-0915-421E-8151-61E041B17138}"/>
    <cellStyle name="40% - Cor6 20 4 3" xfId="43424" xr:uid="{6838A7BF-4760-4557-9B4C-FFF4F46A0119}"/>
    <cellStyle name="40% - Cor6 20 5" xfId="32145" xr:uid="{2F0B1B0E-C7EF-40FC-A82B-BB834434B297}"/>
    <cellStyle name="40% - Cor6 20 5 2" xfId="46012" xr:uid="{2CF4F25D-6344-43B1-BB6D-B63006528A90}"/>
    <cellStyle name="40% - Cor6 20 6" xfId="21493" xr:uid="{D3FA0B89-C643-4A1A-BD69-5DA905B9E7CE}"/>
    <cellStyle name="40% - Cor6 20 7" xfId="35527" xr:uid="{587057F7-4936-43CB-A9E0-200BD0496B7A}"/>
    <cellStyle name="40% - Cor6 21" xfId="3003" xr:uid="{00000000-0005-0000-0000-00008F030000}"/>
    <cellStyle name="40% - Cor6 21 2" xfId="5050" xr:uid="{00000000-0005-0000-0000-00008F030000}"/>
    <cellStyle name="40% - Cor6 21 2 2" xfId="9450" xr:uid="{00000000-0005-0000-0000-00008F030000}"/>
    <cellStyle name="40% - Cor6 21 2 2 2" xfId="18272" xr:uid="{00000000-0005-0000-0000-00008F030000}"/>
    <cellStyle name="40% - Cor6 21 2 2 3" xfId="27650" xr:uid="{26F4A8D3-E6A4-4846-8AAC-E61395BED05D}"/>
    <cellStyle name="40% - Cor6 21 2 2 4" xfId="41606" xr:uid="{E9D58B32-6AC5-4B70-9D7E-C893ECBF59C1}"/>
    <cellStyle name="40% - Cor6 21 2 3" xfId="13919" xr:uid="{00000000-0005-0000-0000-00008F030000}"/>
    <cellStyle name="40% - Cor6 21 2 3 2" xfId="30732" xr:uid="{F04FCA70-EF82-4072-B0FD-C5668A031A68}"/>
    <cellStyle name="40% - Cor6 21 2 3 3" xfId="44606" xr:uid="{BCBE311B-9D3D-435C-AEB2-9ADFD84AC863}"/>
    <cellStyle name="40% - Cor6 21 2 4" xfId="33324" xr:uid="{578ABAFA-93FB-45CB-82A2-2FFE3B870C22}"/>
    <cellStyle name="40% - Cor6 21 2 4 2" xfId="47191" xr:uid="{E01D03B6-3353-42F3-B18A-D76896084E44}"/>
    <cellStyle name="40% - Cor6 21 2 5" xfId="23392" xr:uid="{B10FF67B-34C3-4D48-B389-2B12D14CBBD1}"/>
    <cellStyle name="40% - Cor6 21 2 6" xfId="37363" xr:uid="{7FB160D8-97BF-41D4-A042-B5D1536A90B4}"/>
    <cellStyle name="40% - Cor6 21 3" xfId="7561" xr:uid="{00000000-0005-0000-0000-00008F030000}"/>
    <cellStyle name="40% - Cor6 21 3 2" xfId="16387" xr:uid="{00000000-0005-0000-0000-00008F030000}"/>
    <cellStyle name="40% - Cor6 21 3 3" xfId="25813" xr:uid="{6E659EAF-9242-4B69-9923-7B5F5EE19FE6}"/>
    <cellStyle name="40% - Cor6 21 3 4" xfId="39765" xr:uid="{72FE8C3D-12EA-44DF-B3A7-1C2349D8567F}"/>
    <cellStyle name="40% - Cor6 21 4" xfId="12028" xr:uid="{00000000-0005-0000-0000-00008F030000}"/>
    <cellStyle name="40% - Cor6 21 4 2" xfId="29544" xr:uid="{A604332C-F24D-4B2D-9E18-DD22656CD9D7}"/>
    <cellStyle name="40% - Cor6 21 4 3" xfId="43425" xr:uid="{1A889091-03EB-471C-8084-C21521C21099}"/>
    <cellStyle name="40% - Cor6 21 5" xfId="32146" xr:uid="{641FE7F4-3AD7-49B2-9678-97203F934B8A}"/>
    <cellStyle name="40% - Cor6 21 5 2" xfId="46013" xr:uid="{E03ABA7E-79B5-4C3D-AA31-BBE375970F4D}"/>
    <cellStyle name="40% - Cor6 21 6" xfId="21494" xr:uid="{0E432236-0E7B-4911-9C06-E74598940C9E}"/>
    <cellStyle name="40% - Cor6 21 7" xfId="35528" xr:uid="{06D9B095-ECB5-400D-BA1C-881295C2D981}"/>
    <cellStyle name="40% - Cor6 22" xfId="3004" xr:uid="{00000000-0005-0000-0000-000090030000}"/>
    <cellStyle name="40% - Cor6 22 2" xfId="5051" xr:uid="{00000000-0005-0000-0000-000090030000}"/>
    <cellStyle name="40% - Cor6 22 2 2" xfId="9451" xr:uid="{00000000-0005-0000-0000-000090030000}"/>
    <cellStyle name="40% - Cor6 22 2 2 2" xfId="18273" xr:uid="{00000000-0005-0000-0000-000090030000}"/>
    <cellStyle name="40% - Cor6 22 2 2 3" xfId="27651" xr:uid="{FDF27F0A-34DF-48A4-A586-F337AB7B097D}"/>
    <cellStyle name="40% - Cor6 22 2 2 4" xfId="41607" xr:uid="{A3CF8FEE-FD1A-476E-92CA-95533BF3E84B}"/>
    <cellStyle name="40% - Cor6 22 2 3" xfId="13920" xr:uid="{00000000-0005-0000-0000-000090030000}"/>
    <cellStyle name="40% - Cor6 22 2 3 2" xfId="30733" xr:uid="{486BACAA-742B-4F2F-B343-32AE1C6C4884}"/>
    <cellStyle name="40% - Cor6 22 2 3 3" xfId="44607" xr:uid="{EBBF1124-B96D-486B-ABD2-7F30422C5C25}"/>
    <cellStyle name="40% - Cor6 22 2 4" xfId="33325" xr:uid="{51775C8D-CCC2-4DB7-9162-8F5DBD2518F3}"/>
    <cellStyle name="40% - Cor6 22 2 4 2" xfId="47192" xr:uid="{E37B5210-9DCC-4733-A691-ADDAF87E011F}"/>
    <cellStyle name="40% - Cor6 22 2 5" xfId="23393" xr:uid="{D97D9B38-8B31-4627-850A-4FC471D5A580}"/>
    <cellStyle name="40% - Cor6 22 2 6" xfId="37364" xr:uid="{EDB14271-4E66-4A9B-AE4E-32A4908C0601}"/>
    <cellStyle name="40% - Cor6 22 3" xfId="7562" xr:uid="{00000000-0005-0000-0000-000090030000}"/>
    <cellStyle name="40% - Cor6 22 3 2" xfId="16388" xr:uid="{00000000-0005-0000-0000-000090030000}"/>
    <cellStyle name="40% - Cor6 22 3 3" xfId="25814" xr:uid="{8A2FBC70-9358-4251-A0ED-2195EDA18CB4}"/>
    <cellStyle name="40% - Cor6 22 3 4" xfId="39766" xr:uid="{945E6726-A8A8-4ACC-A842-239A2C89192D}"/>
    <cellStyle name="40% - Cor6 22 4" xfId="12029" xr:uid="{00000000-0005-0000-0000-000090030000}"/>
    <cellStyle name="40% - Cor6 22 4 2" xfId="29545" xr:uid="{3F50BB7E-BBD9-46FA-9F68-95EDEBC52C9C}"/>
    <cellStyle name="40% - Cor6 22 4 3" xfId="43426" xr:uid="{B031E952-351A-4364-91F4-436FDE36965A}"/>
    <cellStyle name="40% - Cor6 22 5" xfId="32147" xr:uid="{DB1D8FC7-8AB7-4352-8B50-0E98BA160490}"/>
    <cellStyle name="40% - Cor6 22 5 2" xfId="46014" xr:uid="{7A969D72-B860-4EA6-A2CA-DF1BB345DC08}"/>
    <cellStyle name="40% - Cor6 22 6" xfId="21495" xr:uid="{60AC935A-04F4-4467-96B2-C8185FA5A28E}"/>
    <cellStyle name="40% - Cor6 22 7" xfId="35529" xr:uid="{73385F84-6546-4576-998F-13B459B75819}"/>
    <cellStyle name="40% - Cor6 23" xfId="3005" xr:uid="{00000000-0005-0000-0000-000091030000}"/>
    <cellStyle name="40% - Cor6 23 2" xfId="5052" xr:uid="{00000000-0005-0000-0000-000091030000}"/>
    <cellStyle name="40% - Cor6 23 2 2" xfId="9452" xr:uid="{00000000-0005-0000-0000-000091030000}"/>
    <cellStyle name="40% - Cor6 23 2 2 2" xfId="18274" xr:uid="{00000000-0005-0000-0000-000091030000}"/>
    <cellStyle name="40% - Cor6 23 2 2 3" xfId="27652" xr:uid="{6B22CCC8-46D1-443D-A6CB-1AFA20E308F2}"/>
    <cellStyle name="40% - Cor6 23 2 2 4" xfId="41608" xr:uid="{17577E06-8830-4BB1-89ED-1DD611821B9A}"/>
    <cellStyle name="40% - Cor6 23 2 3" xfId="13921" xr:uid="{00000000-0005-0000-0000-000091030000}"/>
    <cellStyle name="40% - Cor6 23 2 3 2" xfId="30734" xr:uid="{BFB45BC1-C77A-48AA-9455-7AEDC86AD678}"/>
    <cellStyle name="40% - Cor6 23 2 3 3" xfId="44608" xr:uid="{11FEB0E7-8596-4F12-A0FC-4D4015A71D9C}"/>
    <cellStyle name="40% - Cor6 23 2 4" xfId="33326" xr:uid="{8749DC3B-A856-4671-BB0B-BC457B633BD3}"/>
    <cellStyle name="40% - Cor6 23 2 4 2" xfId="47193" xr:uid="{DD9B8296-6DF6-4843-A06D-789C240A75F7}"/>
    <cellStyle name="40% - Cor6 23 2 5" xfId="23394" xr:uid="{9C789394-DF3F-48DA-A4AF-6E80C80C1B69}"/>
    <cellStyle name="40% - Cor6 23 2 6" xfId="37365" xr:uid="{2D8C0C8B-F078-4D62-A97D-58D9BA276B12}"/>
    <cellStyle name="40% - Cor6 23 3" xfId="7563" xr:uid="{00000000-0005-0000-0000-000091030000}"/>
    <cellStyle name="40% - Cor6 23 3 2" xfId="16389" xr:uid="{00000000-0005-0000-0000-000091030000}"/>
    <cellStyle name="40% - Cor6 23 3 3" xfId="25815" xr:uid="{801B6FA3-ED6D-4448-A444-822D34725844}"/>
    <cellStyle name="40% - Cor6 23 3 4" xfId="39767" xr:uid="{935EB872-D59A-40E9-AE03-7E653CC8AB88}"/>
    <cellStyle name="40% - Cor6 23 4" xfId="12030" xr:uid="{00000000-0005-0000-0000-000091030000}"/>
    <cellStyle name="40% - Cor6 23 4 2" xfId="29546" xr:uid="{CEF665A6-0C49-41A3-B4E8-9AD4D243AE29}"/>
    <cellStyle name="40% - Cor6 23 4 3" xfId="43427" xr:uid="{9F23D725-F92E-4803-BA64-6DF15939101C}"/>
    <cellStyle name="40% - Cor6 23 5" xfId="32148" xr:uid="{3FDEDA0D-0E64-4476-AC5C-CFED19869F34}"/>
    <cellStyle name="40% - Cor6 23 5 2" xfId="46015" xr:uid="{051A27AD-4CB9-4887-A365-7D9B6B8B62FF}"/>
    <cellStyle name="40% - Cor6 23 6" xfId="21496" xr:uid="{63E2C53A-3076-4FAE-9D7F-F785DB8B125B}"/>
    <cellStyle name="40% - Cor6 23 7" xfId="35530" xr:uid="{51CE3432-FD34-45A1-B09B-143882D9F063}"/>
    <cellStyle name="40% - Cor6 24" xfId="3006" xr:uid="{00000000-0005-0000-0000-000092030000}"/>
    <cellStyle name="40% - Cor6 24 2" xfId="5053" xr:uid="{00000000-0005-0000-0000-000092030000}"/>
    <cellStyle name="40% - Cor6 24 2 2" xfId="9453" xr:uid="{00000000-0005-0000-0000-000092030000}"/>
    <cellStyle name="40% - Cor6 24 2 2 2" xfId="18275" xr:uid="{00000000-0005-0000-0000-000092030000}"/>
    <cellStyle name="40% - Cor6 24 2 2 3" xfId="27653" xr:uid="{F46B01F2-3199-4437-AAB2-3BD5FEF294F9}"/>
    <cellStyle name="40% - Cor6 24 2 2 4" xfId="41609" xr:uid="{227DB498-5C36-4179-834A-98B095F03AE5}"/>
    <cellStyle name="40% - Cor6 24 2 3" xfId="13922" xr:uid="{00000000-0005-0000-0000-000092030000}"/>
    <cellStyle name="40% - Cor6 24 2 3 2" xfId="30735" xr:uid="{79EB2230-5B02-4DBC-AD7E-265BD79374F7}"/>
    <cellStyle name="40% - Cor6 24 2 3 3" xfId="44609" xr:uid="{0022F9AB-0960-4409-B71D-0F4D3E335EA1}"/>
    <cellStyle name="40% - Cor6 24 2 4" xfId="33327" xr:uid="{80E7C219-29CC-45DB-AF68-4C9383B0670D}"/>
    <cellStyle name="40% - Cor6 24 2 4 2" xfId="47194" xr:uid="{EBAA0B06-C348-48C0-B633-8E64357D1FE4}"/>
    <cellStyle name="40% - Cor6 24 2 5" xfId="23395" xr:uid="{902A3249-9CCD-4F52-9E15-C3E78455153A}"/>
    <cellStyle name="40% - Cor6 24 2 6" xfId="37366" xr:uid="{7EB111A9-857A-4FDC-888B-2A9C256BB5AE}"/>
    <cellStyle name="40% - Cor6 24 3" xfId="7564" xr:uid="{00000000-0005-0000-0000-000092030000}"/>
    <cellStyle name="40% - Cor6 24 3 2" xfId="16390" xr:uid="{00000000-0005-0000-0000-000092030000}"/>
    <cellStyle name="40% - Cor6 24 3 3" xfId="25816" xr:uid="{43821AA4-BFA9-4041-8989-B5F507DE97E5}"/>
    <cellStyle name="40% - Cor6 24 3 4" xfId="39768" xr:uid="{A33F40C4-B08E-47CA-ABEF-80551B7B23C4}"/>
    <cellStyle name="40% - Cor6 24 4" xfId="12031" xr:uid="{00000000-0005-0000-0000-000092030000}"/>
    <cellStyle name="40% - Cor6 24 4 2" xfId="29547" xr:uid="{39A1F368-01B3-40A9-A98D-5AA85C1971B4}"/>
    <cellStyle name="40% - Cor6 24 4 3" xfId="43428" xr:uid="{2B3510B9-8D53-42A9-B6F2-B24FB29731E1}"/>
    <cellStyle name="40% - Cor6 24 5" xfId="32149" xr:uid="{E6870F6D-18F0-4E65-9A43-B7E1D394B3FA}"/>
    <cellStyle name="40% - Cor6 24 5 2" xfId="46016" xr:uid="{2E37402B-3F55-46A3-AB59-152E647593DE}"/>
    <cellStyle name="40% - Cor6 24 6" xfId="21497" xr:uid="{769D391B-0C7B-4820-BCF2-C911772993F6}"/>
    <cellStyle name="40% - Cor6 24 7" xfId="35531" xr:uid="{A1EAD982-71A7-4D30-820F-E87F5DBF50F1}"/>
    <cellStyle name="40% - Cor6 25" xfId="3007" xr:uid="{00000000-0005-0000-0000-000093030000}"/>
    <cellStyle name="40% - Cor6 25 2" xfId="5054" xr:uid="{00000000-0005-0000-0000-000093030000}"/>
    <cellStyle name="40% - Cor6 25 2 2" xfId="9454" xr:uid="{00000000-0005-0000-0000-000093030000}"/>
    <cellStyle name="40% - Cor6 25 2 2 2" xfId="18276" xr:uid="{00000000-0005-0000-0000-000093030000}"/>
    <cellStyle name="40% - Cor6 25 2 2 3" xfId="27654" xr:uid="{9FCB9534-48F0-43D6-88AC-6440BDBA9092}"/>
    <cellStyle name="40% - Cor6 25 2 2 4" xfId="41610" xr:uid="{2CAFC4BD-9995-4F3F-8899-8309E6DF3A1F}"/>
    <cellStyle name="40% - Cor6 25 2 3" xfId="13923" xr:uid="{00000000-0005-0000-0000-000093030000}"/>
    <cellStyle name="40% - Cor6 25 2 3 2" xfId="30736" xr:uid="{7AF74F7E-5ABC-4576-B24B-F2CD64FB792F}"/>
    <cellStyle name="40% - Cor6 25 2 3 3" xfId="44610" xr:uid="{F2AB138E-7B01-4100-A7EA-B13578F3B57D}"/>
    <cellStyle name="40% - Cor6 25 2 4" xfId="33328" xr:uid="{7E2CA04F-4F28-44F8-AAF4-AEBF427DA94E}"/>
    <cellStyle name="40% - Cor6 25 2 4 2" xfId="47195" xr:uid="{144C7306-28E9-4E6E-B21E-D4C311B3810A}"/>
    <cellStyle name="40% - Cor6 25 2 5" xfId="23396" xr:uid="{7FFB7CCA-35E5-45C3-A6A4-A54AE12783B6}"/>
    <cellStyle name="40% - Cor6 25 2 6" xfId="37367" xr:uid="{80864292-5DC4-4908-8044-1D954A08FCA1}"/>
    <cellStyle name="40% - Cor6 25 3" xfId="7565" xr:uid="{00000000-0005-0000-0000-000093030000}"/>
    <cellStyle name="40% - Cor6 25 3 2" xfId="16391" xr:uid="{00000000-0005-0000-0000-000093030000}"/>
    <cellStyle name="40% - Cor6 25 3 3" xfId="25817" xr:uid="{FB3DA3BB-556D-4805-ABCF-A3D80CDB058E}"/>
    <cellStyle name="40% - Cor6 25 3 4" xfId="39769" xr:uid="{4EF9C526-3B21-4C0E-9EC2-596CDF8D3D61}"/>
    <cellStyle name="40% - Cor6 25 4" xfId="12032" xr:uid="{00000000-0005-0000-0000-000093030000}"/>
    <cellStyle name="40% - Cor6 25 4 2" xfId="29548" xr:uid="{A8A6FE5F-C72C-4361-82BB-B11DFC3FAB94}"/>
    <cellStyle name="40% - Cor6 25 4 3" xfId="43429" xr:uid="{C703B357-862D-4B78-8968-1B6C819300C6}"/>
    <cellStyle name="40% - Cor6 25 5" xfId="32150" xr:uid="{AF24C10A-99F9-44DA-A508-E45CE6F41BD3}"/>
    <cellStyle name="40% - Cor6 25 5 2" xfId="46017" xr:uid="{93B9E89D-814B-450E-ABAE-D649AF9450E2}"/>
    <cellStyle name="40% - Cor6 25 6" xfId="21498" xr:uid="{3AD88DE7-A14F-4B9C-BB31-9FAB0EAC8CF5}"/>
    <cellStyle name="40% - Cor6 25 7" xfId="35532" xr:uid="{2ED5B7AA-DF30-416B-8C96-F49AD9B78225}"/>
    <cellStyle name="40% - Cor6 26" xfId="3008" xr:uid="{00000000-0005-0000-0000-000094030000}"/>
    <cellStyle name="40% - Cor6 26 2" xfId="5055" xr:uid="{00000000-0005-0000-0000-000094030000}"/>
    <cellStyle name="40% - Cor6 26 2 2" xfId="9455" xr:uid="{00000000-0005-0000-0000-000094030000}"/>
    <cellStyle name="40% - Cor6 26 2 2 2" xfId="18277" xr:uid="{00000000-0005-0000-0000-000094030000}"/>
    <cellStyle name="40% - Cor6 26 2 2 3" xfId="27655" xr:uid="{B7CCD502-CDCE-4D3C-89D5-9F08E25FDC54}"/>
    <cellStyle name="40% - Cor6 26 2 2 4" xfId="41611" xr:uid="{3388A1AC-B08A-48F0-9F1F-1240B9A8989C}"/>
    <cellStyle name="40% - Cor6 26 2 3" xfId="13924" xr:uid="{00000000-0005-0000-0000-000094030000}"/>
    <cellStyle name="40% - Cor6 26 2 3 2" xfId="30737" xr:uid="{3A805487-252D-433B-AAB1-A6E5382B736B}"/>
    <cellStyle name="40% - Cor6 26 2 3 3" xfId="44611" xr:uid="{0B4ADC47-1688-4FA0-9A33-4FD272687F9D}"/>
    <cellStyle name="40% - Cor6 26 2 4" xfId="33329" xr:uid="{64653A83-FDF2-42D5-94DC-F621A4741B79}"/>
    <cellStyle name="40% - Cor6 26 2 4 2" xfId="47196" xr:uid="{523DAEFD-E2D3-44F0-97C4-99E1657A8D0F}"/>
    <cellStyle name="40% - Cor6 26 2 5" xfId="23397" xr:uid="{5E750DBC-34BE-4531-B75E-F39B7DF2D606}"/>
    <cellStyle name="40% - Cor6 26 2 6" xfId="37368" xr:uid="{2610520B-044C-4221-9E77-42214748A686}"/>
    <cellStyle name="40% - Cor6 26 3" xfId="7566" xr:uid="{00000000-0005-0000-0000-000094030000}"/>
    <cellStyle name="40% - Cor6 26 3 2" xfId="16392" xr:uid="{00000000-0005-0000-0000-000094030000}"/>
    <cellStyle name="40% - Cor6 26 3 3" xfId="25818" xr:uid="{764E08F0-0345-46B6-9395-C2EA45DC8995}"/>
    <cellStyle name="40% - Cor6 26 3 4" xfId="39770" xr:uid="{A30B4FE7-448F-4715-B29E-642D2704927E}"/>
    <cellStyle name="40% - Cor6 26 4" xfId="12033" xr:uid="{00000000-0005-0000-0000-000094030000}"/>
    <cellStyle name="40% - Cor6 26 4 2" xfId="29549" xr:uid="{59C8CE52-1227-4DF6-BFF7-9415E772D245}"/>
    <cellStyle name="40% - Cor6 26 4 3" xfId="43430" xr:uid="{49322399-290C-4E09-B056-79E9840A0FDF}"/>
    <cellStyle name="40% - Cor6 26 5" xfId="32151" xr:uid="{D7462A60-5AD4-4062-8D58-DA34F37E0094}"/>
    <cellStyle name="40% - Cor6 26 5 2" xfId="46018" xr:uid="{87C144CD-8458-49C1-A7D5-65CF4C29817C}"/>
    <cellStyle name="40% - Cor6 26 6" xfId="21499" xr:uid="{61D964D4-46B9-49B7-94CB-B2C658BC4D7E}"/>
    <cellStyle name="40% - Cor6 26 7" xfId="35533" xr:uid="{81034BEB-4D11-4261-9F0C-9EA8FCA5D83F}"/>
    <cellStyle name="40% - Cor6 27" xfId="3009" xr:uid="{00000000-0005-0000-0000-000095030000}"/>
    <cellStyle name="40% - Cor6 27 2" xfId="5056" xr:uid="{00000000-0005-0000-0000-000095030000}"/>
    <cellStyle name="40% - Cor6 27 2 2" xfId="9456" xr:uid="{00000000-0005-0000-0000-000095030000}"/>
    <cellStyle name="40% - Cor6 27 2 2 2" xfId="18278" xr:uid="{00000000-0005-0000-0000-000095030000}"/>
    <cellStyle name="40% - Cor6 27 2 2 3" xfId="27656" xr:uid="{89AE0443-47C5-4EE6-A5FA-CE5CE3DCADA3}"/>
    <cellStyle name="40% - Cor6 27 2 2 4" xfId="41612" xr:uid="{2D32E6A9-94CF-4D2E-A81F-4ABC77CF3C07}"/>
    <cellStyle name="40% - Cor6 27 2 3" xfId="13925" xr:uid="{00000000-0005-0000-0000-000095030000}"/>
    <cellStyle name="40% - Cor6 27 2 3 2" xfId="30738" xr:uid="{5FEC018D-CAAC-4AB9-AE83-42D6A45A8177}"/>
    <cellStyle name="40% - Cor6 27 2 3 3" xfId="44612" xr:uid="{F946069C-BEA3-4AF9-88AD-266067E83ED0}"/>
    <cellStyle name="40% - Cor6 27 2 4" xfId="33330" xr:uid="{A2BFF5BE-E57E-40DF-A65C-E7895CDC53F2}"/>
    <cellStyle name="40% - Cor6 27 2 4 2" xfId="47197" xr:uid="{62B2F9C1-6269-48A4-BE53-E698BA0D9B55}"/>
    <cellStyle name="40% - Cor6 27 2 5" xfId="23398" xr:uid="{AA5D32CF-63CC-4172-B0AF-13192D1AB192}"/>
    <cellStyle name="40% - Cor6 27 2 6" xfId="37369" xr:uid="{B9395886-C6D6-4E35-A797-A50DEA3CF3C6}"/>
    <cellStyle name="40% - Cor6 27 3" xfId="7567" xr:uid="{00000000-0005-0000-0000-000095030000}"/>
    <cellStyle name="40% - Cor6 27 3 2" xfId="16393" xr:uid="{00000000-0005-0000-0000-000095030000}"/>
    <cellStyle name="40% - Cor6 27 3 3" xfId="25819" xr:uid="{5C110A12-3EEE-4B3F-886E-923FB61EBFEB}"/>
    <cellStyle name="40% - Cor6 27 3 4" xfId="39771" xr:uid="{E5BC398D-75F6-4FE3-A22F-08ECBF702E2E}"/>
    <cellStyle name="40% - Cor6 27 4" xfId="12034" xr:uid="{00000000-0005-0000-0000-000095030000}"/>
    <cellStyle name="40% - Cor6 27 4 2" xfId="29550" xr:uid="{7C92B7A2-C6EC-4131-9314-10F1B6DBD8D8}"/>
    <cellStyle name="40% - Cor6 27 4 3" xfId="43431" xr:uid="{122EAA86-D51A-47F0-921C-F0017A4207B5}"/>
    <cellStyle name="40% - Cor6 27 5" xfId="32152" xr:uid="{9456139D-4143-4F61-BB4E-8A8172D6F0B0}"/>
    <cellStyle name="40% - Cor6 27 5 2" xfId="46019" xr:uid="{BDA6447F-DC55-454F-9BFB-6F42AC15E9A8}"/>
    <cellStyle name="40% - Cor6 27 6" xfId="21500" xr:uid="{5516AC57-DCE7-41A6-AF69-CE04E3A72101}"/>
    <cellStyle name="40% - Cor6 27 7" xfId="35534" xr:uid="{60041F00-5C50-4743-A7E9-E27E713B4CA9}"/>
    <cellStyle name="40% - Cor6 28" xfId="3010" xr:uid="{00000000-0005-0000-0000-000096030000}"/>
    <cellStyle name="40% - Cor6 28 2" xfId="5057" xr:uid="{00000000-0005-0000-0000-000096030000}"/>
    <cellStyle name="40% - Cor6 28 2 2" xfId="9457" xr:uid="{00000000-0005-0000-0000-000096030000}"/>
    <cellStyle name="40% - Cor6 28 2 2 2" xfId="18279" xr:uid="{00000000-0005-0000-0000-000096030000}"/>
    <cellStyle name="40% - Cor6 28 2 2 3" xfId="27657" xr:uid="{41C5D632-517D-42B3-9FB0-F1E86BF8D51A}"/>
    <cellStyle name="40% - Cor6 28 2 2 4" xfId="41613" xr:uid="{D378AA8F-6DD0-4DFB-8459-BF3F0E4E26FA}"/>
    <cellStyle name="40% - Cor6 28 2 3" xfId="13926" xr:uid="{00000000-0005-0000-0000-000096030000}"/>
    <cellStyle name="40% - Cor6 28 2 3 2" xfId="30739" xr:uid="{40BFD586-FDFF-4CF3-9163-ECC28F8E7716}"/>
    <cellStyle name="40% - Cor6 28 2 3 3" xfId="44613" xr:uid="{1D40DA4A-FAAD-4067-8899-0D44445F12BE}"/>
    <cellStyle name="40% - Cor6 28 2 4" xfId="33331" xr:uid="{C6233529-3FEC-41FA-84EA-6C1BCB96FDDD}"/>
    <cellStyle name="40% - Cor6 28 2 4 2" xfId="47198" xr:uid="{9839DD68-9AF6-4905-A850-8D0EAA8EB4C3}"/>
    <cellStyle name="40% - Cor6 28 2 5" xfId="23399" xr:uid="{22DB3052-3794-4BD5-BFF5-2E7B9A3ED08D}"/>
    <cellStyle name="40% - Cor6 28 2 6" xfId="37370" xr:uid="{4F6F5140-EE66-409F-A74A-993FDA00ACB5}"/>
    <cellStyle name="40% - Cor6 28 3" xfId="7568" xr:uid="{00000000-0005-0000-0000-000096030000}"/>
    <cellStyle name="40% - Cor6 28 3 2" xfId="16394" xr:uid="{00000000-0005-0000-0000-000096030000}"/>
    <cellStyle name="40% - Cor6 28 3 3" xfId="25820" xr:uid="{19725608-3CEC-45BC-A518-F2BD484DC986}"/>
    <cellStyle name="40% - Cor6 28 3 4" xfId="39772" xr:uid="{33840576-DE37-40B4-A153-E46814E4BEF1}"/>
    <cellStyle name="40% - Cor6 28 4" xfId="12035" xr:uid="{00000000-0005-0000-0000-000096030000}"/>
    <cellStyle name="40% - Cor6 28 4 2" xfId="29551" xr:uid="{1D52EB20-11B8-417F-9418-60C37B7CAAD1}"/>
    <cellStyle name="40% - Cor6 28 4 3" xfId="43432" xr:uid="{719A57BC-23A0-4859-B7DE-018D2A6B4478}"/>
    <cellStyle name="40% - Cor6 28 5" xfId="32153" xr:uid="{9497509A-7190-43B4-A189-CF2636369360}"/>
    <cellStyle name="40% - Cor6 28 5 2" xfId="46020" xr:uid="{E2E65565-57BF-4DF2-BE0C-C13133C95604}"/>
    <cellStyle name="40% - Cor6 28 6" xfId="21501" xr:uid="{D5078395-1120-4E44-8E78-B6F535F68945}"/>
    <cellStyle name="40% - Cor6 28 7" xfId="35535" xr:uid="{93051CDF-B025-41FD-92BD-B4D4A89BD37D}"/>
    <cellStyle name="40% - Cor6 29" xfId="3011" xr:uid="{00000000-0005-0000-0000-000097030000}"/>
    <cellStyle name="40% - Cor6 29 2" xfId="5058" xr:uid="{00000000-0005-0000-0000-000097030000}"/>
    <cellStyle name="40% - Cor6 29 2 2" xfId="9458" xr:uid="{00000000-0005-0000-0000-000097030000}"/>
    <cellStyle name="40% - Cor6 29 2 2 2" xfId="18280" xr:uid="{00000000-0005-0000-0000-000097030000}"/>
    <cellStyle name="40% - Cor6 29 2 2 3" xfId="27658" xr:uid="{5AE8E35D-5CA6-4EE5-937F-EB9F5048FF14}"/>
    <cellStyle name="40% - Cor6 29 2 2 4" xfId="41614" xr:uid="{A40C8B64-548F-478A-B50C-972923F0C8FC}"/>
    <cellStyle name="40% - Cor6 29 2 3" xfId="13927" xr:uid="{00000000-0005-0000-0000-000097030000}"/>
    <cellStyle name="40% - Cor6 29 2 3 2" xfId="30740" xr:uid="{F622428E-B86F-4DC0-93D9-775F4DFE502D}"/>
    <cellStyle name="40% - Cor6 29 2 3 3" xfId="44614" xr:uid="{48888B8A-6B0D-4148-8DCB-3F797F829F62}"/>
    <cellStyle name="40% - Cor6 29 2 4" xfId="33332" xr:uid="{70A069F1-24C2-4704-9F54-64738C31402E}"/>
    <cellStyle name="40% - Cor6 29 2 4 2" xfId="47199" xr:uid="{0B700D10-2B4B-4089-933A-92847081770C}"/>
    <cellStyle name="40% - Cor6 29 2 5" xfId="23400" xr:uid="{4DFDFCE1-1736-4FEF-8D93-5E2E0C0B76AD}"/>
    <cellStyle name="40% - Cor6 29 2 6" xfId="37371" xr:uid="{65A3E233-DCC9-4AB7-B592-489194725FA7}"/>
    <cellStyle name="40% - Cor6 29 3" xfId="7569" xr:uid="{00000000-0005-0000-0000-000097030000}"/>
    <cellStyle name="40% - Cor6 29 3 2" xfId="16395" xr:uid="{00000000-0005-0000-0000-000097030000}"/>
    <cellStyle name="40% - Cor6 29 3 3" xfId="25821" xr:uid="{18CB4D43-15A6-4121-AF31-162485EA839D}"/>
    <cellStyle name="40% - Cor6 29 3 4" xfId="39773" xr:uid="{B26C781A-1083-4900-AC2F-C346E32F4F3C}"/>
    <cellStyle name="40% - Cor6 29 4" xfId="12036" xr:uid="{00000000-0005-0000-0000-000097030000}"/>
    <cellStyle name="40% - Cor6 29 4 2" xfId="29552" xr:uid="{1BF20827-86F1-4C96-8CCD-E99FA49E5205}"/>
    <cellStyle name="40% - Cor6 29 4 3" xfId="43433" xr:uid="{E4B9452C-C2C1-43FC-B1EF-3F0456D94B28}"/>
    <cellStyle name="40% - Cor6 29 5" xfId="32154" xr:uid="{8BFA22A7-74E5-48EB-82C1-F3603D839890}"/>
    <cellStyle name="40% - Cor6 29 5 2" xfId="46021" xr:uid="{A4071554-2C62-452E-8999-E79C77C0A290}"/>
    <cellStyle name="40% - Cor6 29 6" xfId="21502" xr:uid="{B629AE9C-4A8A-4D0D-9134-D3C1C2A57037}"/>
    <cellStyle name="40% - Cor6 29 7" xfId="35536" xr:uid="{0B2A1A9C-BD11-4A65-B2D0-E8617568133F}"/>
    <cellStyle name="40% - Cor6 3" xfId="363" xr:uid="{00000000-0005-0000-0000-00006F000000}"/>
    <cellStyle name="40% - Cor6 3 2" xfId="3013" xr:uid="{00000000-0005-0000-0000-000099030000}"/>
    <cellStyle name="40% - Cor6 3 2 2" xfId="5060" xr:uid="{00000000-0005-0000-0000-000099030000}"/>
    <cellStyle name="40% - Cor6 3 2 2 2" xfId="9460" xr:uid="{00000000-0005-0000-0000-000099030000}"/>
    <cellStyle name="40% - Cor6 3 2 2 2 2" xfId="18282" xr:uid="{00000000-0005-0000-0000-000099030000}"/>
    <cellStyle name="40% - Cor6 3 2 2 2 3" xfId="27660" xr:uid="{C8D68D87-B299-4855-8E19-F1F4F21A9BBD}"/>
    <cellStyle name="40% - Cor6 3 2 2 2 4" xfId="41616" xr:uid="{160DAB40-B096-4F77-AE73-71F20644A4C1}"/>
    <cellStyle name="40% - Cor6 3 2 2 3" xfId="13929" xr:uid="{00000000-0005-0000-0000-000099030000}"/>
    <cellStyle name="40% - Cor6 3 2 2 3 2" xfId="30742" xr:uid="{A73B172E-62C7-4DAE-A93D-C1645B869322}"/>
    <cellStyle name="40% - Cor6 3 2 2 3 3" xfId="44616" xr:uid="{6C4C538E-E7E5-4343-89C6-8A9BA45110E0}"/>
    <cellStyle name="40% - Cor6 3 2 2 4" xfId="33334" xr:uid="{AEC5B41F-E65D-426C-96C9-C63ED58DD714}"/>
    <cellStyle name="40% - Cor6 3 2 2 4 2" xfId="47201" xr:uid="{8662BA21-1868-4195-9666-31A72F8EB8A7}"/>
    <cellStyle name="40% - Cor6 3 2 2 5" xfId="23402" xr:uid="{D59BB487-E385-44A7-8102-8E0B362E2552}"/>
    <cellStyle name="40% - Cor6 3 2 2 6" xfId="37373" xr:uid="{DA9EADFD-13AD-494B-9E5F-874044041D8F}"/>
    <cellStyle name="40% - Cor6 3 2 3" xfId="7571" xr:uid="{00000000-0005-0000-0000-000099030000}"/>
    <cellStyle name="40% - Cor6 3 2 3 2" xfId="16397" xr:uid="{00000000-0005-0000-0000-000099030000}"/>
    <cellStyle name="40% - Cor6 3 2 3 3" xfId="25823" xr:uid="{046C38DA-DFD4-49E7-A942-1D833FEF5D00}"/>
    <cellStyle name="40% - Cor6 3 2 3 4" xfId="39775" xr:uid="{EBE6C734-4A94-4F54-B774-5179CBAD0860}"/>
    <cellStyle name="40% - Cor6 3 2 4" xfId="12038" xr:uid="{00000000-0005-0000-0000-000099030000}"/>
    <cellStyle name="40% - Cor6 3 2 4 2" xfId="29554" xr:uid="{565F927A-16E9-469C-B556-28F4BB5BB5D9}"/>
    <cellStyle name="40% - Cor6 3 2 4 3" xfId="43435" xr:uid="{2BA273D1-D418-4F43-9F4E-19563FA86D38}"/>
    <cellStyle name="40% - Cor6 3 2 5" xfId="32156" xr:uid="{22CE654F-EF3C-4EBE-A3B4-A29C841D001A}"/>
    <cellStyle name="40% - Cor6 3 2 5 2" xfId="46023" xr:uid="{49E1F122-3B25-4274-BFF8-39C79B2B010B}"/>
    <cellStyle name="40% - Cor6 3 2 6" xfId="21504" xr:uid="{8BDFEBBC-3EAB-4594-BF95-E22C58C0C7DC}"/>
    <cellStyle name="40% - Cor6 3 2 7" xfId="35538" xr:uid="{BB31F4A4-27C5-4E9E-95D7-6B7356A91CC3}"/>
    <cellStyle name="40% - Cor6 3 3" xfId="3012" xr:uid="{00000000-0005-0000-0000-000098030000}"/>
    <cellStyle name="40% - Cor6 3 3 2" xfId="5059" xr:uid="{00000000-0005-0000-0000-000098030000}"/>
    <cellStyle name="40% - Cor6 3 3 2 2" xfId="9459" xr:uid="{00000000-0005-0000-0000-000098030000}"/>
    <cellStyle name="40% - Cor6 3 3 2 2 2" xfId="18281" xr:uid="{00000000-0005-0000-0000-000098030000}"/>
    <cellStyle name="40% - Cor6 3 3 2 2 3" xfId="27659" xr:uid="{A248AD74-7D03-4D54-A54D-1FCAB9883A4A}"/>
    <cellStyle name="40% - Cor6 3 3 2 2 4" xfId="41615" xr:uid="{B2E26C37-1DF1-47AC-94F6-37C6FC0E999A}"/>
    <cellStyle name="40% - Cor6 3 3 2 3" xfId="13928" xr:uid="{00000000-0005-0000-0000-000098030000}"/>
    <cellStyle name="40% - Cor6 3 3 2 4" xfId="23401" xr:uid="{5742304D-DEC0-4560-8352-CFF225890665}"/>
    <cellStyle name="40% - Cor6 3 3 2 5" xfId="37372" xr:uid="{A1AEED92-9925-413B-963C-C9D43F61E9A3}"/>
    <cellStyle name="40% - Cor6 3 3 3" xfId="7570" xr:uid="{00000000-0005-0000-0000-000098030000}"/>
    <cellStyle name="40% - Cor6 3 3 3 2" xfId="16396" xr:uid="{00000000-0005-0000-0000-000098030000}"/>
    <cellStyle name="40% - Cor6 3 3 3 3" xfId="25822" xr:uid="{8723BD0E-586F-4118-A758-37CC30A74D4B}"/>
    <cellStyle name="40% - Cor6 3 3 3 4" xfId="39774" xr:uid="{B3ADB4A0-8617-4BA5-8179-83E8FB602549}"/>
    <cellStyle name="40% - Cor6 3 3 4" xfId="12037" xr:uid="{00000000-0005-0000-0000-000098030000}"/>
    <cellStyle name="40% - Cor6 3 3 4 2" xfId="29553" xr:uid="{82F80FFB-BFE0-4909-826E-780B7A23FB27}"/>
    <cellStyle name="40% - Cor6 3 3 4 3" xfId="43434" xr:uid="{16EB19DC-7056-4E76-AAA0-1A95B5D7552F}"/>
    <cellStyle name="40% - Cor6 3 3 5" xfId="32155" xr:uid="{96C3B368-226D-4FDA-90B2-76F79E42001D}"/>
    <cellStyle name="40% - Cor6 3 3 5 2" xfId="46022" xr:uid="{F8145479-7838-405E-A967-3551C5E7DCFC}"/>
    <cellStyle name="40% - Cor6 3 3 6" xfId="21503" xr:uid="{F4E386F8-B2F3-4AF5-A917-DE479D030757}"/>
    <cellStyle name="40% - Cor6 3 3 7" xfId="35537" xr:uid="{46025EFA-2A8A-4C52-824C-4A83B72BD60D}"/>
    <cellStyle name="40% - Cor6 3 4" xfId="1708" xr:uid="{00000000-0005-0000-0000-000047000000}"/>
    <cellStyle name="40% - Cor6 3 4 2" xfId="6510" xr:uid="{00000000-0005-0000-0000-000047000000}"/>
    <cellStyle name="40% - Cor6 3 4 2 2" xfId="15341" xr:uid="{00000000-0005-0000-0000-000047000000}"/>
    <cellStyle name="40% - Cor6 3 4 2 3" xfId="24776" xr:uid="{7E867CB7-2ACC-4585-95CA-42BE2061EDD3}"/>
    <cellStyle name="40% - Cor6 3 4 2 4" xfId="38730" xr:uid="{F5CA188D-D526-4D0B-AD88-7BA384C8CDEB}"/>
    <cellStyle name="40% - Cor6 3 4 3" xfId="10955" xr:uid="{00000000-0005-0000-0000-000047000000}"/>
    <cellStyle name="40% - Cor6 3 4 3 2" xfId="30741" xr:uid="{D007FFC4-B519-4A17-99EA-BF9CCBDFE7A9}"/>
    <cellStyle name="40% - Cor6 3 4 3 3" xfId="44615" xr:uid="{234E6682-E9DC-42F8-9EEE-7736DF83EE3C}"/>
    <cellStyle name="40% - Cor6 3 4 4" xfId="33333" xr:uid="{CF2FF123-4E15-486E-9BA4-808D7A3ADF5E}"/>
    <cellStyle name="40% - Cor6 3 4 4 2" xfId="47200" xr:uid="{6FE61EAB-B42D-4026-9F1F-E6B7110B4616}"/>
    <cellStyle name="40% - Cor6 3 4 5" xfId="20365" xr:uid="{773B8299-F53E-4500-8969-378AD422F6A9}"/>
    <cellStyle name="40% - Cor6 3 4 6" xfId="34494" xr:uid="{330DB72E-FB7C-4556-8AD2-D15A15AFEB88}"/>
    <cellStyle name="40% - Cor6 3 5" xfId="3994" xr:uid="{00000000-0005-0000-0000-000047000000}"/>
    <cellStyle name="40% - Cor6 3 5 2" xfId="8398" xr:uid="{00000000-0005-0000-0000-000047000000}"/>
    <cellStyle name="40% - Cor6 3 5 2 2" xfId="17220" xr:uid="{00000000-0005-0000-0000-000047000000}"/>
    <cellStyle name="40% - Cor6 3 5 2 3" xfId="26601" xr:uid="{14293342-1EB1-4741-BDFE-12644F554325}"/>
    <cellStyle name="40% - Cor6 3 5 2 4" xfId="40555" xr:uid="{862D8742-7225-439B-9EA3-F699A5FA43FE}"/>
    <cellStyle name="40% - Cor6 3 5 3" xfId="12869" xr:uid="{00000000-0005-0000-0000-000047000000}"/>
    <cellStyle name="40% - Cor6 3 5 4" xfId="22341" xr:uid="{54332D1E-18F5-4643-8E5E-ADD832E30E93}"/>
    <cellStyle name="40% - Cor6 3 5 5" xfId="36314" xr:uid="{27ACB326-952D-40C2-814A-0CAE1E7F74B8}"/>
    <cellStyle name="40% - Cor6 3 6" xfId="28422" xr:uid="{12D74FE9-56D4-4146-A4CF-B667C63FC79B}"/>
    <cellStyle name="40% - Cor6 3 6 2" xfId="42392" xr:uid="{CA17ADCA-7ABF-4A1D-AC11-DCB40AB7F37D}"/>
    <cellStyle name="40% - Cor6 3 7" xfId="31115" xr:uid="{CFC489C2-DFB7-4992-A17D-452ACBD45EBA}"/>
    <cellStyle name="40% - Cor6 3 7 2" xfId="44964" xr:uid="{84536122-C764-4752-9FF9-16AB7477100C}"/>
    <cellStyle name="40% - Cor6 30" xfId="3014" xr:uid="{00000000-0005-0000-0000-00009A030000}"/>
    <cellStyle name="40% - Cor6 30 2" xfId="5061" xr:uid="{00000000-0005-0000-0000-00009A030000}"/>
    <cellStyle name="40% - Cor6 30 2 2" xfId="9461" xr:uid="{00000000-0005-0000-0000-00009A030000}"/>
    <cellStyle name="40% - Cor6 30 2 2 2" xfId="18283" xr:uid="{00000000-0005-0000-0000-00009A030000}"/>
    <cellStyle name="40% - Cor6 30 2 2 3" xfId="27661" xr:uid="{91CC5829-A16A-4EAA-8847-938F0D271E24}"/>
    <cellStyle name="40% - Cor6 30 2 2 4" xfId="41617" xr:uid="{FE294E35-433C-4C8E-BF33-777C9CB06D1B}"/>
    <cellStyle name="40% - Cor6 30 2 3" xfId="13930" xr:uid="{00000000-0005-0000-0000-00009A030000}"/>
    <cellStyle name="40% - Cor6 30 2 3 2" xfId="30743" xr:uid="{EF7AB250-E863-4CA4-BBC6-0A08C1801D90}"/>
    <cellStyle name="40% - Cor6 30 2 3 3" xfId="44617" xr:uid="{60FB2B42-B1B2-4F29-BD9E-7A1E0CBEF219}"/>
    <cellStyle name="40% - Cor6 30 2 4" xfId="33335" xr:uid="{B3AA514B-E33D-4DF5-9EEC-06397E34199F}"/>
    <cellStyle name="40% - Cor6 30 2 4 2" xfId="47202" xr:uid="{FF2A971D-AC57-4385-9D12-2EE043CD1B66}"/>
    <cellStyle name="40% - Cor6 30 2 5" xfId="23403" xr:uid="{5B20EA31-6414-4C7C-B833-3BBC3F28EB49}"/>
    <cellStyle name="40% - Cor6 30 2 6" xfId="37374" xr:uid="{6071289D-5FE6-43E1-B5A7-AB2C914A88CA}"/>
    <cellStyle name="40% - Cor6 30 3" xfId="7572" xr:uid="{00000000-0005-0000-0000-00009A030000}"/>
    <cellStyle name="40% - Cor6 30 3 2" xfId="16398" xr:uid="{00000000-0005-0000-0000-00009A030000}"/>
    <cellStyle name="40% - Cor6 30 3 3" xfId="25824" xr:uid="{8848E115-563D-4B5B-993B-C6F2D302F148}"/>
    <cellStyle name="40% - Cor6 30 3 4" xfId="39776" xr:uid="{F2975D19-1847-4EF7-B5CE-DA30E00536D5}"/>
    <cellStyle name="40% - Cor6 30 4" xfId="12039" xr:uid="{00000000-0005-0000-0000-00009A030000}"/>
    <cellStyle name="40% - Cor6 30 4 2" xfId="29555" xr:uid="{0273AA37-D5DB-4A79-BEC8-7FE1A985B623}"/>
    <cellStyle name="40% - Cor6 30 4 3" xfId="43436" xr:uid="{0165211E-331C-468A-9796-62133E3636DA}"/>
    <cellStyle name="40% - Cor6 30 5" xfId="32157" xr:uid="{81A2D238-BEA2-418F-B055-F20A371E5A74}"/>
    <cellStyle name="40% - Cor6 30 5 2" xfId="46024" xr:uid="{E1A34407-F6AD-4DE4-B687-46E037C2FAFF}"/>
    <cellStyle name="40% - Cor6 30 6" xfId="21505" xr:uid="{7347E5B2-5DED-4EB9-B9D8-C4C9B625E5C2}"/>
    <cellStyle name="40% - Cor6 30 7" xfId="35539" xr:uid="{204C87DF-64C4-41F3-8E91-FF925D7FD741}"/>
    <cellStyle name="40% - Cor6 31" xfId="3015" xr:uid="{00000000-0005-0000-0000-00009B030000}"/>
    <cellStyle name="40% - Cor6 31 2" xfId="5062" xr:uid="{00000000-0005-0000-0000-00009B030000}"/>
    <cellStyle name="40% - Cor6 31 2 2" xfId="9462" xr:uid="{00000000-0005-0000-0000-00009B030000}"/>
    <cellStyle name="40% - Cor6 31 2 2 2" xfId="18284" xr:uid="{00000000-0005-0000-0000-00009B030000}"/>
    <cellStyle name="40% - Cor6 31 2 2 3" xfId="27662" xr:uid="{023198B0-7CE3-4F78-9E6D-EC8F14662A7B}"/>
    <cellStyle name="40% - Cor6 31 2 2 4" xfId="41618" xr:uid="{A1CFBCA9-4703-4F2D-8ACD-6DC2384C1C19}"/>
    <cellStyle name="40% - Cor6 31 2 3" xfId="13931" xr:uid="{00000000-0005-0000-0000-00009B030000}"/>
    <cellStyle name="40% - Cor6 31 2 3 2" xfId="30744" xr:uid="{D203A820-6758-4808-9815-29AB24A4903C}"/>
    <cellStyle name="40% - Cor6 31 2 3 3" xfId="44618" xr:uid="{69149BFB-58CF-4949-B1AC-3F58DA00F017}"/>
    <cellStyle name="40% - Cor6 31 2 4" xfId="33336" xr:uid="{2729B990-BC13-4162-B7E1-DC3FB7F83216}"/>
    <cellStyle name="40% - Cor6 31 2 4 2" xfId="47203" xr:uid="{CEC79E8C-8C81-41D6-8B9F-121FBC7AE9A6}"/>
    <cellStyle name="40% - Cor6 31 2 5" xfId="23404" xr:uid="{9DC7ADBC-42D2-4E2B-9487-9BA235AFB197}"/>
    <cellStyle name="40% - Cor6 31 2 6" xfId="37375" xr:uid="{D23CA1B7-BF91-4772-B18E-7B6861EA7A0C}"/>
    <cellStyle name="40% - Cor6 31 3" xfId="7573" xr:uid="{00000000-0005-0000-0000-00009B030000}"/>
    <cellStyle name="40% - Cor6 31 3 2" xfId="16399" xr:uid="{00000000-0005-0000-0000-00009B030000}"/>
    <cellStyle name="40% - Cor6 31 3 3" xfId="25825" xr:uid="{D7EFDA32-282B-4786-A74C-E3984ECEAB2F}"/>
    <cellStyle name="40% - Cor6 31 3 4" xfId="39777" xr:uid="{AA1F6193-96E1-4155-B06C-E84432BBEA09}"/>
    <cellStyle name="40% - Cor6 31 4" xfId="12040" xr:uid="{00000000-0005-0000-0000-00009B030000}"/>
    <cellStyle name="40% - Cor6 31 4 2" xfId="29556" xr:uid="{68F2F901-DC0A-4F5C-BFF0-8D036D452E16}"/>
    <cellStyle name="40% - Cor6 31 4 3" xfId="43437" xr:uid="{D5293DF5-3BA9-48FF-85E3-B65B3D7BDC42}"/>
    <cellStyle name="40% - Cor6 31 5" xfId="32158" xr:uid="{CDA1971C-84ED-4385-930B-A4C9E1AAA0C9}"/>
    <cellStyle name="40% - Cor6 31 5 2" xfId="46025" xr:uid="{F7948DC9-24AD-4FA4-A463-6D7E05453396}"/>
    <cellStyle name="40% - Cor6 31 6" xfId="21506" xr:uid="{9A9573B2-71D6-4F90-8DFB-E11C33AB74FE}"/>
    <cellStyle name="40% - Cor6 31 7" xfId="35540" xr:uid="{75F6067D-4D86-431C-A095-1E0F36A84CB6}"/>
    <cellStyle name="40% - Cor6 32" xfId="3016" xr:uid="{00000000-0005-0000-0000-00009C030000}"/>
    <cellStyle name="40% - Cor6 32 2" xfId="5063" xr:uid="{00000000-0005-0000-0000-00009C030000}"/>
    <cellStyle name="40% - Cor6 32 2 2" xfId="9463" xr:uid="{00000000-0005-0000-0000-00009C030000}"/>
    <cellStyle name="40% - Cor6 32 2 2 2" xfId="18285" xr:uid="{00000000-0005-0000-0000-00009C030000}"/>
    <cellStyle name="40% - Cor6 32 2 2 3" xfId="27663" xr:uid="{CBCF130D-5E20-4BD2-BC38-C8FD26958963}"/>
    <cellStyle name="40% - Cor6 32 2 2 4" xfId="41619" xr:uid="{91DD6B11-D833-4796-A0D8-CEF90C76FFA3}"/>
    <cellStyle name="40% - Cor6 32 2 3" xfId="13932" xr:uid="{00000000-0005-0000-0000-00009C030000}"/>
    <cellStyle name="40% - Cor6 32 2 3 2" xfId="30745" xr:uid="{2CCB4C68-9E36-4093-B55A-457349148E2A}"/>
    <cellStyle name="40% - Cor6 32 2 3 3" xfId="44619" xr:uid="{211361CF-2C1B-47B3-A0AB-51C22A286FCA}"/>
    <cellStyle name="40% - Cor6 32 2 4" xfId="33337" xr:uid="{885B705A-14C4-461D-BFC9-EBB045439337}"/>
    <cellStyle name="40% - Cor6 32 2 4 2" xfId="47204" xr:uid="{BB42BC3C-0CD5-497D-A902-4F2A6B843424}"/>
    <cellStyle name="40% - Cor6 32 2 5" xfId="23405" xr:uid="{F5B720CA-56A3-49D2-9B6A-29B13A2E44F3}"/>
    <cellStyle name="40% - Cor6 32 2 6" xfId="37376" xr:uid="{F0B2959E-A552-41F3-9449-3C2CDED5ADF8}"/>
    <cellStyle name="40% - Cor6 32 3" xfId="7574" xr:uid="{00000000-0005-0000-0000-00009C030000}"/>
    <cellStyle name="40% - Cor6 32 3 2" xfId="16400" xr:uid="{00000000-0005-0000-0000-00009C030000}"/>
    <cellStyle name="40% - Cor6 32 3 3" xfId="25826" xr:uid="{8B02B31B-A7FD-43B5-BEC7-9BF8F84B082D}"/>
    <cellStyle name="40% - Cor6 32 3 4" xfId="39778" xr:uid="{F9280994-4FB0-4D2D-A054-D998BF5F491E}"/>
    <cellStyle name="40% - Cor6 32 4" xfId="12041" xr:uid="{00000000-0005-0000-0000-00009C030000}"/>
    <cellStyle name="40% - Cor6 32 4 2" xfId="29557" xr:uid="{6F147730-6AB7-4241-82BF-72620336F30A}"/>
    <cellStyle name="40% - Cor6 32 4 3" xfId="43438" xr:uid="{2B498E6B-06E8-4B31-A7A1-ABAF9B6FFEA3}"/>
    <cellStyle name="40% - Cor6 32 5" xfId="32159" xr:uid="{379B1FDA-3B17-404E-97DA-831E7FED0ED1}"/>
    <cellStyle name="40% - Cor6 32 5 2" xfId="46026" xr:uid="{A22C6FFA-28AC-45B2-8D5D-A74EEAF9A8D0}"/>
    <cellStyle name="40% - Cor6 32 6" xfId="21507" xr:uid="{749D5F6C-4709-4548-B51E-B0CF61DBB006}"/>
    <cellStyle name="40% - Cor6 32 7" xfId="35541" xr:uid="{49609AE3-0B63-484A-A62E-E3099F5F33A9}"/>
    <cellStyle name="40% - Cor6 33" xfId="3017" xr:uid="{00000000-0005-0000-0000-00009D030000}"/>
    <cellStyle name="40% - Cor6 33 2" xfId="5064" xr:uid="{00000000-0005-0000-0000-00009D030000}"/>
    <cellStyle name="40% - Cor6 33 2 2" xfId="9464" xr:uid="{00000000-0005-0000-0000-00009D030000}"/>
    <cellStyle name="40% - Cor6 33 2 2 2" xfId="18286" xr:uid="{00000000-0005-0000-0000-00009D030000}"/>
    <cellStyle name="40% - Cor6 33 2 2 3" xfId="27664" xr:uid="{9422BED8-DA94-4C69-B379-52988D99ADC8}"/>
    <cellStyle name="40% - Cor6 33 2 2 4" xfId="41620" xr:uid="{458B8C21-ABA4-4C69-AD7A-4B4810149DE2}"/>
    <cellStyle name="40% - Cor6 33 2 3" xfId="13933" xr:uid="{00000000-0005-0000-0000-00009D030000}"/>
    <cellStyle name="40% - Cor6 33 2 3 2" xfId="30746" xr:uid="{A841EB9A-18F0-4D75-B4B4-F5F6524C5971}"/>
    <cellStyle name="40% - Cor6 33 2 3 3" xfId="44620" xr:uid="{EA9C1E9F-928F-43C4-BC7E-003945269316}"/>
    <cellStyle name="40% - Cor6 33 2 4" xfId="33338" xr:uid="{6D3A316A-FD9A-4814-903E-9A4DD72CD921}"/>
    <cellStyle name="40% - Cor6 33 2 4 2" xfId="47205" xr:uid="{ED7736A6-4D43-4082-AD65-FA2B86372D6C}"/>
    <cellStyle name="40% - Cor6 33 2 5" xfId="23406" xr:uid="{6888A538-B034-4804-810B-E2E84B771E42}"/>
    <cellStyle name="40% - Cor6 33 2 6" xfId="37377" xr:uid="{65E649FE-F0DA-4878-8003-27919F7166E4}"/>
    <cellStyle name="40% - Cor6 33 3" xfId="7575" xr:uid="{00000000-0005-0000-0000-00009D030000}"/>
    <cellStyle name="40% - Cor6 33 3 2" xfId="16401" xr:uid="{00000000-0005-0000-0000-00009D030000}"/>
    <cellStyle name="40% - Cor6 33 3 3" xfId="25827" xr:uid="{AF20BC46-59B6-480B-8B5E-F836E973ED3D}"/>
    <cellStyle name="40% - Cor6 33 3 4" xfId="39779" xr:uid="{1CF6DC4F-64EA-4763-91CB-043C456A371B}"/>
    <cellStyle name="40% - Cor6 33 4" xfId="12042" xr:uid="{00000000-0005-0000-0000-00009D030000}"/>
    <cellStyle name="40% - Cor6 33 4 2" xfId="29558" xr:uid="{41C55000-0E49-4FCF-83C6-4D8EA41EFDD7}"/>
    <cellStyle name="40% - Cor6 33 4 3" xfId="43439" xr:uid="{801D3347-C2FC-4016-90C4-0677FE39AD4A}"/>
    <cellStyle name="40% - Cor6 33 5" xfId="32160" xr:uid="{3306FC11-69E6-439B-846A-8B01DDF65582}"/>
    <cellStyle name="40% - Cor6 33 5 2" xfId="46027" xr:uid="{1ECFE3A1-D574-4357-93A2-C7EB43C15991}"/>
    <cellStyle name="40% - Cor6 33 6" xfId="21508" xr:uid="{165D4012-1EDC-4387-99CC-422BCC1FE8C5}"/>
    <cellStyle name="40% - Cor6 33 7" xfId="35542" xr:uid="{300C47E2-6C39-49E2-A0C5-CD1C9D2F4205}"/>
    <cellStyle name="40% - Cor6 34" xfId="3018" xr:uid="{00000000-0005-0000-0000-00009E030000}"/>
    <cellStyle name="40% - Cor6 34 2" xfId="5065" xr:uid="{00000000-0005-0000-0000-00009E030000}"/>
    <cellStyle name="40% - Cor6 34 2 2" xfId="9465" xr:uid="{00000000-0005-0000-0000-00009E030000}"/>
    <cellStyle name="40% - Cor6 34 2 2 2" xfId="18287" xr:uid="{00000000-0005-0000-0000-00009E030000}"/>
    <cellStyle name="40% - Cor6 34 2 2 3" xfId="27665" xr:uid="{532548AE-E0A9-49C9-A2C8-42F2E6E60BAF}"/>
    <cellStyle name="40% - Cor6 34 2 2 4" xfId="41621" xr:uid="{E5BF6D4F-2181-4A37-93E3-5D4AC372E038}"/>
    <cellStyle name="40% - Cor6 34 2 3" xfId="13934" xr:uid="{00000000-0005-0000-0000-00009E030000}"/>
    <cellStyle name="40% - Cor6 34 2 3 2" xfId="30747" xr:uid="{71A15B5B-CD2A-4FAC-98AB-2F412BD44C2A}"/>
    <cellStyle name="40% - Cor6 34 2 3 3" xfId="44621" xr:uid="{EEF8CCDA-FD01-4986-8203-95A71925A9A2}"/>
    <cellStyle name="40% - Cor6 34 2 4" xfId="33339" xr:uid="{86518B38-AFD7-49BA-9E5D-CFE18F5D28CA}"/>
    <cellStyle name="40% - Cor6 34 2 4 2" xfId="47206" xr:uid="{65D7A4E1-AC55-4F1D-9719-2666E87A8F17}"/>
    <cellStyle name="40% - Cor6 34 2 5" xfId="23407" xr:uid="{551B17B2-014E-4C31-9F24-ED6426DED137}"/>
    <cellStyle name="40% - Cor6 34 2 6" xfId="37378" xr:uid="{4A522E93-7F8A-4344-A407-9BCB021617A4}"/>
    <cellStyle name="40% - Cor6 34 3" xfId="7576" xr:uid="{00000000-0005-0000-0000-00009E030000}"/>
    <cellStyle name="40% - Cor6 34 3 2" xfId="16402" xr:uid="{00000000-0005-0000-0000-00009E030000}"/>
    <cellStyle name="40% - Cor6 34 3 3" xfId="25828" xr:uid="{A0265EFE-4EC8-4B52-9A05-0E3303C2175F}"/>
    <cellStyle name="40% - Cor6 34 3 4" xfId="39780" xr:uid="{E0E7239F-E013-4D0C-93D8-8015CA4D6086}"/>
    <cellStyle name="40% - Cor6 34 4" xfId="12043" xr:uid="{00000000-0005-0000-0000-00009E030000}"/>
    <cellStyle name="40% - Cor6 34 4 2" xfId="29559" xr:uid="{17CDA123-D34C-47CD-BC5F-FD698A120745}"/>
    <cellStyle name="40% - Cor6 34 4 3" xfId="43440" xr:uid="{FAB4CA37-C6FE-4607-9450-DD54010888C0}"/>
    <cellStyle name="40% - Cor6 34 5" xfId="32161" xr:uid="{BF053541-52A3-4543-9F76-FEA0F8F4992C}"/>
    <cellStyle name="40% - Cor6 34 5 2" xfId="46028" xr:uid="{2D867251-089B-4CBF-9B4D-2BAF897F073E}"/>
    <cellStyle name="40% - Cor6 34 6" xfId="21509" xr:uid="{866483AD-EBA1-484C-BC07-EAA0F834761D}"/>
    <cellStyle name="40% - Cor6 34 7" xfId="35543" xr:uid="{7A7137FD-AAD6-45F9-A532-1C4F775580E6}"/>
    <cellStyle name="40% - Cor6 35" xfId="3019" xr:uid="{00000000-0005-0000-0000-00009F030000}"/>
    <cellStyle name="40% - Cor6 35 2" xfId="5066" xr:uid="{00000000-0005-0000-0000-00009F030000}"/>
    <cellStyle name="40% - Cor6 35 2 2" xfId="9466" xr:uid="{00000000-0005-0000-0000-00009F030000}"/>
    <cellStyle name="40% - Cor6 35 2 2 2" xfId="18288" xr:uid="{00000000-0005-0000-0000-00009F030000}"/>
    <cellStyle name="40% - Cor6 35 2 2 3" xfId="27666" xr:uid="{577F4DB8-294B-4B41-82EC-CDF932685373}"/>
    <cellStyle name="40% - Cor6 35 2 2 4" xfId="41622" xr:uid="{F132575B-C4C4-44AC-B780-99683FC387EE}"/>
    <cellStyle name="40% - Cor6 35 2 3" xfId="13935" xr:uid="{00000000-0005-0000-0000-00009F030000}"/>
    <cellStyle name="40% - Cor6 35 2 3 2" xfId="30748" xr:uid="{7AA98EC6-DDA6-4172-BB08-D850533BF4F3}"/>
    <cellStyle name="40% - Cor6 35 2 3 3" xfId="44622" xr:uid="{C78460B3-7BD0-4739-899F-5A85E03E2BE8}"/>
    <cellStyle name="40% - Cor6 35 2 4" xfId="33340" xr:uid="{7C141264-2043-43F5-9E6C-2CABE8D4D7DE}"/>
    <cellStyle name="40% - Cor6 35 2 4 2" xfId="47207" xr:uid="{F49788BF-7276-404C-9C13-F3ECF61F34AC}"/>
    <cellStyle name="40% - Cor6 35 2 5" xfId="23408" xr:uid="{1D18EC8A-BB5C-4C40-A6C8-337B21D07570}"/>
    <cellStyle name="40% - Cor6 35 2 6" xfId="37379" xr:uid="{B15D0689-F8D4-4480-A15E-8ED70A040B2C}"/>
    <cellStyle name="40% - Cor6 35 3" xfId="7577" xr:uid="{00000000-0005-0000-0000-00009F030000}"/>
    <cellStyle name="40% - Cor6 35 3 2" xfId="16403" xr:uid="{00000000-0005-0000-0000-00009F030000}"/>
    <cellStyle name="40% - Cor6 35 3 3" xfId="25829" xr:uid="{4DF48545-D264-43B5-A349-892DD4CF6C4B}"/>
    <cellStyle name="40% - Cor6 35 3 4" xfId="39781" xr:uid="{153F048F-891A-4DCC-9B16-AC6834A022DC}"/>
    <cellStyle name="40% - Cor6 35 4" xfId="12044" xr:uid="{00000000-0005-0000-0000-00009F030000}"/>
    <cellStyle name="40% - Cor6 35 4 2" xfId="29560" xr:uid="{8AAFC278-E38B-4EAC-BC42-607CE0B7FBCB}"/>
    <cellStyle name="40% - Cor6 35 4 3" xfId="43441" xr:uid="{E5AE7479-6F9A-4F4B-8017-243F76C77849}"/>
    <cellStyle name="40% - Cor6 35 5" xfId="32162" xr:uid="{AC579E73-D277-4875-83A6-2D057F1261CE}"/>
    <cellStyle name="40% - Cor6 35 5 2" xfId="46029" xr:uid="{F47570DA-C87D-4C24-BAE4-F76DFDCF4087}"/>
    <cellStyle name="40% - Cor6 35 6" xfId="21510" xr:uid="{3D128E8E-D4BB-4723-8AF8-EDCF190DB977}"/>
    <cellStyle name="40% - Cor6 35 7" xfId="35544" xr:uid="{48471659-4458-4326-81C6-FA416570DDB0}"/>
    <cellStyle name="40% - Cor6 36" xfId="3020" xr:uid="{00000000-0005-0000-0000-0000A0030000}"/>
    <cellStyle name="40% - Cor6 36 2" xfId="5067" xr:uid="{00000000-0005-0000-0000-0000A0030000}"/>
    <cellStyle name="40% - Cor6 36 2 2" xfId="9467" xr:uid="{00000000-0005-0000-0000-0000A0030000}"/>
    <cellStyle name="40% - Cor6 36 2 2 2" xfId="18289" xr:uid="{00000000-0005-0000-0000-0000A0030000}"/>
    <cellStyle name="40% - Cor6 36 2 2 3" xfId="27667" xr:uid="{79A4CF58-649D-4D5F-9050-B00C671E6E5B}"/>
    <cellStyle name="40% - Cor6 36 2 2 4" xfId="41623" xr:uid="{F72B85CB-2D52-4DD4-A6D3-D93D8ED12D4B}"/>
    <cellStyle name="40% - Cor6 36 2 3" xfId="13936" xr:uid="{00000000-0005-0000-0000-0000A0030000}"/>
    <cellStyle name="40% - Cor6 36 2 3 2" xfId="30749" xr:uid="{A27FBC5C-6456-4C18-A1AB-2C41904408B3}"/>
    <cellStyle name="40% - Cor6 36 2 3 3" xfId="44623" xr:uid="{13329549-E5AD-4E86-A74B-9547C8AA381D}"/>
    <cellStyle name="40% - Cor6 36 2 4" xfId="33341" xr:uid="{7095C7D3-9D3A-40FE-8588-BFD323D5EB98}"/>
    <cellStyle name="40% - Cor6 36 2 4 2" xfId="47208" xr:uid="{FCBFCD06-E44F-43B7-AD6F-657C44DD067A}"/>
    <cellStyle name="40% - Cor6 36 2 5" xfId="23409" xr:uid="{BCC81DAC-BC1F-40F4-A57A-64DDE54DF4C0}"/>
    <cellStyle name="40% - Cor6 36 2 6" xfId="37380" xr:uid="{DBDB11BB-CFAA-4AD1-AA74-2F2001AD959C}"/>
    <cellStyle name="40% - Cor6 36 3" xfId="7578" xr:uid="{00000000-0005-0000-0000-0000A0030000}"/>
    <cellStyle name="40% - Cor6 36 3 2" xfId="16404" xr:uid="{00000000-0005-0000-0000-0000A0030000}"/>
    <cellStyle name="40% - Cor6 36 3 3" xfId="25830" xr:uid="{68C0A902-2702-49C9-92CE-BACA8BF2B421}"/>
    <cellStyle name="40% - Cor6 36 3 4" xfId="39782" xr:uid="{B21E4D41-A1CF-4DAE-AD63-1628819B63DE}"/>
    <cellStyle name="40% - Cor6 36 4" xfId="12045" xr:uid="{00000000-0005-0000-0000-0000A0030000}"/>
    <cellStyle name="40% - Cor6 36 4 2" xfId="29561" xr:uid="{AD8A7D07-6C32-4632-823C-5FE1777D37C1}"/>
    <cellStyle name="40% - Cor6 36 4 3" xfId="43442" xr:uid="{371110BF-8C30-4071-B6A6-2A201549000E}"/>
    <cellStyle name="40% - Cor6 36 5" xfId="32163" xr:uid="{59B0187C-1A7B-4A40-AD10-C26E6D5BCD6C}"/>
    <cellStyle name="40% - Cor6 36 5 2" xfId="46030" xr:uid="{88CF73A8-0A4B-49EF-B585-A6AA908B9D41}"/>
    <cellStyle name="40% - Cor6 36 6" xfId="21511" xr:uid="{A82448A5-EEC3-4FCD-8088-60FD01FDE239}"/>
    <cellStyle name="40% - Cor6 36 7" xfId="35545" xr:uid="{613B1354-CDE9-4FB7-8EA6-FB20EF6402BA}"/>
    <cellStyle name="40% - Cor6 37" xfId="3021" xr:uid="{00000000-0005-0000-0000-0000A1030000}"/>
    <cellStyle name="40% - Cor6 37 2" xfId="5068" xr:uid="{00000000-0005-0000-0000-0000A1030000}"/>
    <cellStyle name="40% - Cor6 37 2 2" xfId="9468" xr:uid="{00000000-0005-0000-0000-0000A1030000}"/>
    <cellStyle name="40% - Cor6 37 2 2 2" xfId="18290" xr:uid="{00000000-0005-0000-0000-0000A1030000}"/>
    <cellStyle name="40% - Cor6 37 2 2 3" xfId="27668" xr:uid="{8D38CDFD-6C67-4C5C-BCE9-FF407E1464A3}"/>
    <cellStyle name="40% - Cor6 37 2 2 4" xfId="41624" xr:uid="{8E624D65-EEF5-469A-8196-0EA12C4DA7BD}"/>
    <cellStyle name="40% - Cor6 37 2 3" xfId="13937" xr:uid="{00000000-0005-0000-0000-0000A1030000}"/>
    <cellStyle name="40% - Cor6 37 2 3 2" xfId="30750" xr:uid="{5909BF18-BC34-47E5-ACCB-1FC97138F476}"/>
    <cellStyle name="40% - Cor6 37 2 3 3" xfId="44624" xr:uid="{2F4E4265-561D-4643-B856-84BD41180F7D}"/>
    <cellStyle name="40% - Cor6 37 2 4" xfId="33342" xr:uid="{6972F829-3A7D-43FF-8FA3-C41342567918}"/>
    <cellStyle name="40% - Cor6 37 2 4 2" xfId="47209" xr:uid="{60960601-4EDE-4727-8766-0EDA3063E96B}"/>
    <cellStyle name="40% - Cor6 37 2 5" xfId="23410" xr:uid="{CF535409-1DF9-4020-877A-3AFDEB417B2B}"/>
    <cellStyle name="40% - Cor6 37 2 6" xfId="37381" xr:uid="{BFDB17F9-6310-4DEA-8BA1-F8F87C9D39C9}"/>
    <cellStyle name="40% - Cor6 37 3" xfId="7579" xr:uid="{00000000-0005-0000-0000-0000A1030000}"/>
    <cellStyle name="40% - Cor6 37 3 2" xfId="16405" xr:uid="{00000000-0005-0000-0000-0000A1030000}"/>
    <cellStyle name="40% - Cor6 37 3 3" xfId="25831" xr:uid="{6687F804-48F8-450A-AF0C-5B5A6D56ADCD}"/>
    <cellStyle name="40% - Cor6 37 3 4" xfId="39783" xr:uid="{8514FBBD-4E4A-448A-97C4-10B2CDA73525}"/>
    <cellStyle name="40% - Cor6 37 4" xfId="12046" xr:uid="{00000000-0005-0000-0000-0000A1030000}"/>
    <cellStyle name="40% - Cor6 37 4 2" xfId="29562" xr:uid="{0FD2AC94-F899-410E-96FA-95791752CD24}"/>
    <cellStyle name="40% - Cor6 37 4 3" xfId="43443" xr:uid="{51D97AB2-69CB-4ED2-B043-718F041175D1}"/>
    <cellStyle name="40% - Cor6 37 5" xfId="32164" xr:uid="{B1F4492D-212C-4467-96DA-0D7B59591DC4}"/>
    <cellStyle name="40% - Cor6 37 5 2" xfId="46031" xr:uid="{9A9754C7-3802-4601-886B-6AAED382B599}"/>
    <cellStyle name="40% - Cor6 37 6" xfId="21512" xr:uid="{4ECA278E-B35D-4E22-95B9-94AFC93A46A3}"/>
    <cellStyle name="40% - Cor6 37 7" xfId="35546" xr:uid="{0790F3B5-9E88-4EF8-97A2-CF08CFEC6B94}"/>
    <cellStyle name="40% - Cor6 38" xfId="3022" xr:uid="{00000000-0005-0000-0000-0000A2030000}"/>
    <cellStyle name="40% - Cor6 38 2" xfId="5069" xr:uid="{00000000-0005-0000-0000-0000A2030000}"/>
    <cellStyle name="40% - Cor6 38 2 2" xfId="9469" xr:uid="{00000000-0005-0000-0000-0000A2030000}"/>
    <cellStyle name="40% - Cor6 38 2 2 2" xfId="18291" xr:uid="{00000000-0005-0000-0000-0000A2030000}"/>
    <cellStyle name="40% - Cor6 38 2 2 3" xfId="27669" xr:uid="{DDDFE206-CD08-48FC-AF03-FCCE6C7EBC5B}"/>
    <cellStyle name="40% - Cor6 38 2 2 4" xfId="41625" xr:uid="{56A48E28-F07B-43BA-9054-F31FA4438148}"/>
    <cellStyle name="40% - Cor6 38 2 3" xfId="13938" xr:uid="{00000000-0005-0000-0000-0000A2030000}"/>
    <cellStyle name="40% - Cor6 38 2 3 2" xfId="30751" xr:uid="{5F0030D5-17FE-42B5-8BD1-CE5004762563}"/>
    <cellStyle name="40% - Cor6 38 2 3 3" xfId="44625" xr:uid="{6CBD8991-F3D1-43B6-AB50-439AF231170A}"/>
    <cellStyle name="40% - Cor6 38 2 4" xfId="33343" xr:uid="{B9DEC276-3673-419B-9418-92AD7A8D5705}"/>
    <cellStyle name="40% - Cor6 38 2 4 2" xfId="47210" xr:uid="{0825803A-3866-4AB6-B308-9BD5D55CCB74}"/>
    <cellStyle name="40% - Cor6 38 2 5" xfId="23411" xr:uid="{AD5137BD-6AA3-49FB-9934-E3A43D5756CA}"/>
    <cellStyle name="40% - Cor6 38 2 6" xfId="37382" xr:uid="{E264542A-436A-4EFA-AFD8-84AAC6BDF01C}"/>
    <cellStyle name="40% - Cor6 38 3" xfId="7580" xr:uid="{00000000-0005-0000-0000-0000A2030000}"/>
    <cellStyle name="40% - Cor6 38 3 2" xfId="16406" xr:uid="{00000000-0005-0000-0000-0000A2030000}"/>
    <cellStyle name="40% - Cor6 38 3 3" xfId="25832" xr:uid="{B0CA918C-293F-4313-8254-12C4B67F81DB}"/>
    <cellStyle name="40% - Cor6 38 3 4" xfId="39784" xr:uid="{92DB8A5C-799A-4483-AA61-6E88725A42BF}"/>
    <cellStyle name="40% - Cor6 38 4" xfId="12047" xr:uid="{00000000-0005-0000-0000-0000A2030000}"/>
    <cellStyle name="40% - Cor6 38 4 2" xfId="29563" xr:uid="{1DA5F8A9-7646-4C8F-8299-124C11FC1355}"/>
    <cellStyle name="40% - Cor6 38 4 3" xfId="43444" xr:uid="{68432E13-4B90-4FE5-923D-5B6CE6454C37}"/>
    <cellStyle name="40% - Cor6 38 5" xfId="32165" xr:uid="{C497AFF2-518A-40FA-A4AE-F25CA97B04BE}"/>
    <cellStyle name="40% - Cor6 38 5 2" xfId="46032" xr:uid="{68CED3E7-FFBF-44F2-9544-361B88168C6D}"/>
    <cellStyle name="40% - Cor6 38 6" xfId="21513" xr:uid="{AE53489F-D986-47EC-AA94-2022AE56692E}"/>
    <cellStyle name="40% - Cor6 38 7" xfId="35547" xr:uid="{AB70BEEA-0EE0-41DD-B152-404FE1E2B056}"/>
    <cellStyle name="40% - Cor6 39" xfId="3023" xr:uid="{00000000-0005-0000-0000-0000A3030000}"/>
    <cellStyle name="40% - Cor6 39 2" xfId="5070" xr:uid="{00000000-0005-0000-0000-0000A3030000}"/>
    <cellStyle name="40% - Cor6 39 2 2" xfId="9470" xr:uid="{00000000-0005-0000-0000-0000A3030000}"/>
    <cellStyle name="40% - Cor6 39 2 2 2" xfId="18292" xr:uid="{00000000-0005-0000-0000-0000A3030000}"/>
    <cellStyle name="40% - Cor6 39 2 2 3" xfId="27670" xr:uid="{899F8E94-4A93-4424-8B25-22B26B690F18}"/>
    <cellStyle name="40% - Cor6 39 2 2 4" xfId="41626" xr:uid="{1C24C002-A805-433C-AEDE-D0539ABAADED}"/>
    <cellStyle name="40% - Cor6 39 2 3" xfId="13939" xr:uid="{00000000-0005-0000-0000-0000A3030000}"/>
    <cellStyle name="40% - Cor6 39 2 3 2" xfId="30752" xr:uid="{B87B8A91-889B-4C04-BA52-E43F85D45979}"/>
    <cellStyle name="40% - Cor6 39 2 3 3" xfId="44626" xr:uid="{7CE2C2F2-70B9-440E-AE45-07654FE04B79}"/>
    <cellStyle name="40% - Cor6 39 2 4" xfId="33344" xr:uid="{B8D7D704-D690-4B1B-AD89-43E29DC17ED4}"/>
    <cellStyle name="40% - Cor6 39 2 4 2" xfId="47211" xr:uid="{7A1556B7-62C5-48B9-A329-38926E0C9BF3}"/>
    <cellStyle name="40% - Cor6 39 2 5" xfId="23412" xr:uid="{1E087BA1-E395-4D5D-913E-EE4EA8F9A4B5}"/>
    <cellStyle name="40% - Cor6 39 2 6" xfId="37383" xr:uid="{956ABACC-8FB4-4281-9AC6-59857760CB64}"/>
    <cellStyle name="40% - Cor6 39 3" xfId="7581" xr:uid="{00000000-0005-0000-0000-0000A3030000}"/>
    <cellStyle name="40% - Cor6 39 3 2" xfId="16407" xr:uid="{00000000-0005-0000-0000-0000A3030000}"/>
    <cellStyle name="40% - Cor6 39 3 3" xfId="25833" xr:uid="{5B11A9F6-E326-4199-829B-02D24F963D5C}"/>
    <cellStyle name="40% - Cor6 39 3 4" xfId="39785" xr:uid="{4F4F04CA-CA28-4BE1-A7C4-3F1C60DE644C}"/>
    <cellStyle name="40% - Cor6 39 4" xfId="12048" xr:uid="{00000000-0005-0000-0000-0000A3030000}"/>
    <cellStyle name="40% - Cor6 39 4 2" xfId="29564" xr:uid="{CC66C876-9C8A-4116-A8DC-D106817922AE}"/>
    <cellStyle name="40% - Cor6 39 4 3" xfId="43445" xr:uid="{8F3D077C-8DF3-4E89-B131-38F0AE668D33}"/>
    <cellStyle name="40% - Cor6 39 5" xfId="32166" xr:uid="{0F599C9E-39F7-4CD9-AAF2-C092018086D2}"/>
    <cellStyle name="40% - Cor6 39 5 2" xfId="46033" xr:uid="{3E0EEFA7-CC06-424B-9F14-8DF6F9AFB764}"/>
    <cellStyle name="40% - Cor6 39 6" xfId="21514" xr:uid="{2104990C-D541-4B1B-BD09-5C0985C6ED52}"/>
    <cellStyle name="40% - Cor6 39 7" xfId="35548" xr:uid="{D079D268-2661-45B1-9C7D-8CF822504F31}"/>
    <cellStyle name="40% - Cor6 4" xfId="364" xr:uid="{00000000-0005-0000-0000-000070000000}"/>
    <cellStyle name="40% - Cor6 4 2" xfId="3025" xr:uid="{00000000-0005-0000-0000-0000A5030000}"/>
    <cellStyle name="40% - Cor6 4 2 2" xfId="5072" xr:uid="{00000000-0005-0000-0000-0000A5030000}"/>
    <cellStyle name="40% - Cor6 4 2 2 2" xfId="9472" xr:uid="{00000000-0005-0000-0000-0000A5030000}"/>
    <cellStyle name="40% - Cor6 4 2 2 2 2" xfId="18294" xr:uid="{00000000-0005-0000-0000-0000A5030000}"/>
    <cellStyle name="40% - Cor6 4 2 2 2 3" xfId="27672" xr:uid="{B24AE164-1EF7-4524-AF06-C827FE2279AC}"/>
    <cellStyle name="40% - Cor6 4 2 2 2 4" xfId="41628" xr:uid="{62F9AAED-8571-4970-8A84-E85514530735}"/>
    <cellStyle name="40% - Cor6 4 2 2 3" xfId="13941" xr:uid="{00000000-0005-0000-0000-0000A5030000}"/>
    <cellStyle name="40% - Cor6 4 2 2 3 2" xfId="30754" xr:uid="{334FF66E-B0F2-4290-9A1A-CA84A540EBD4}"/>
    <cellStyle name="40% - Cor6 4 2 2 3 3" xfId="44628" xr:uid="{E969574B-CF03-4566-BE9E-365D00362E17}"/>
    <cellStyle name="40% - Cor6 4 2 2 4" xfId="33346" xr:uid="{61A344C0-041D-4B83-A5EB-75CB0921317A}"/>
    <cellStyle name="40% - Cor6 4 2 2 4 2" xfId="47213" xr:uid="{E48211A5-F9A0-489E-9DA3-8B4DF8E968C0}"/>
    <cellStyle name="40% - Cor6 4 2 2 5" xfId="23414" xr:uid="{91B3517B-FF43-4268-B1BA-FF7A70B801E5}"/>
    <cellStyle name="40% - Cor6 4 2 2 6" xfId="37385" xr:uid="{2ECB05EA-F9FC-4AC6-9E3B-00F74D19D2C2}"/>
    <cellStyle name="40% - Cor6 4 2 3" xfId="7583" xr:uid="{00000000-0005-0000-0000-0000A5030000}"/>
    <cellStyle name="40% - Cor6 4 2 3 2" xfId="16409" xr:uid="{00000000-0005-0000-0000-0000A5030000}"/>
    <cellStyle name="40% - Cor6 4 2 3 3" xfId="25835" xr:uid="{FDBB343F-29A5-4947-B8CF-7D1916E43B2A}"/>
    <cellStyle name="40% - Cor6 4 2 3 4" xfId="39787" xr:uid="{61E73CE3-EF53-45B3-A8EF-F2ABF839BE9F}"/>
    <cellStyle name="40% - Cor6 4 2 4" xfId="12050" xr:uid="{00000000-0005-0000-0000-0000A5030000}"/>
    <cellStyle name="40% - Cor6 4 2 4 2" xfId="29566" xr:uid="{5734C322-21D8-408A-8044-7B69DEFB4CFA}"/>
    <cellStyle name="40% - Cor6 4 2 4 3" xfId="43447" xr:uid="{A4E0D12E-CD23-43C1-8F96-044F6E983795}"/>
    <cellStyle name="40% - Cor6 4 2 5" xfId="32168" xr:uid="{8AB7C00F-83F7-4334-AF14-E51748E7F467}"/>
    <cellStyle name="40% - Cor6 4 2 5 2" xfId="46035" xr:uid="{B8E7F2EC-51C6-43A4-9B78-A8D0C5ABBC73}"/>
    <cellStyle name="40% - Cor6 4 2 6" xfId="21516" xr:uid="{1B3FAE46-4322-476B-9BEC-72F16A94BDCA}"/>
    <cellStyle name="40% - Cor6 4 2 7" xfId="35550" xr:uid="{BC9949E9-E69C-4467-8BA2-8FC0D5005B78}"/>
    <cellStyle name="40% - Cor6 4 3" xfId="3024" xr:uid="{00000000-0005-0000-0000-0000A4030000}"/>
    <cellStyle name="40% - Cor6 4 3 2" xfId="5071" xr:uid="{00000000-0005-0000-0000-0000A4030000}"/>
    <cellStyle name="40% - Cor6 4 3 2 2" xfId="9471" xr:uid="{00000000-0005-0000-0000-0000A4030000}"/>
    <cellStyle name="40% - Cor6 4 3 2 2 2" xfId="18293" xr:uid="{00000000-0005-0000-0000-0000A4030000}"/>
    <cellStyle name="40% - Cor6 4 3 2 2 3" xfId="27671" xr:uid="{0495DB6E-DAF4-4165-A0F5-2C72B0E5DC35}"/>
    <cellStyle name="40% - Cor6 4 3 2 2 4" xfId="41627" xr:uid="{A6B59986-BE63-44D4-AECF-DFA093940425}"/>
    <cellStyle name="40% - Cor6 4 3 2 3" xfId="13940" xr:uid="{00000000-0005-0000-0000-0000A4030000}"/>
    <cellStyle name="40% - Cor6 4 3 2 4" xfId="23413" xr:uid="{D397515D-DA2B-4F3C-84D5-399153B516DE}"/>
    <cellStyle name="40% - Cor6 4 3 2 5" xfId="37384" xr:uid="{CFAC9DEF-DCD2-45DB-B0FD-C5AAA0EB9A79}"/>
    <cellStyle name="40% - Cor6 4 3 3" xfId="7582" xr:uid="{00000000-0005-0000-0000-0000A4030000}"/>
    <cellStyle name="40% - Cor6 4 3 3 2" xfId="16408" xr:uid="{00000000-0005-0000-0000-0000A4030000}"/>
    <cellStyle name="40% - Cor6 4 3 3 3" xfId="25834" xr:uid="{50C45029-3F60-4B01-A1F7-629D4304A172}"/>
    <cellStyle name="40% - Cor6 4 3 3 4" xfId="39786" xr:uid="{9E834A94-B3C0-4E51-8A05-E2AD4262F5C8}"/>
    <cellStyle name="40% - Cor6 4 3 4" xfId="12049" xr:uid="{00000000-0005-0000-0000-0000A4030000}"/>
    <cellStyle name="40% - Cor6 4 3 4 2" xfId="29565" xr:uid="{F1A45529-EBFA-4D34-8224-3EFEC8DF89F5}"/>
    <cellStyle name="40% - Cor6 4 3 4 3" xfId="43446" xr:uid="{7FA3DA08-C14B-42C8-ACDC-0D7E17BD5ACA}"/>
    <cellStyle name="40% - Cor6 4 3 5" xfId="32167" xr:uid="{3C27643C-6F72-449A-98ED-2C443B82EC65}"/>
    <cellStyle name="40% - Cor6 4 3 5 2" xfId="46034" xr:uid="{1C990198-AAD2-45BB-9023-FAEF21A2F09B}"/>
    <cellStyle name="40% - Cor6 4 3 6" xfId="21515" xr:uid="{BC111688-07F4-42C1-8D99-5BBAE565159C}"/>
    <cellStyle name="40% - Cor6 4 3 7" xfId="35549" xr:uid="{187507FE-A0D9-4D26-BE26-7C8B2A2BD6A7}"/>
    <cellStyle name="40% - Cor6 4 4" xfId="2016" xr:uid="{00000000-0005-0000-0000-000030020000}"/>
    <cellStyle name="40% - Cor6 4 4 2" xfId="6632" xr:uid="{00000000-0005-0000-0000-000030020000}"/>
    <cellStyle name="40% - Cor6 4 4 2 2" xfId="15460" xr:uid="{00000000-0005-0000-0000-000030020000}"/>
    <cellStyle name="40% - Cor6 4 4 2 3" xfId="24885" xr:uid="{4DE35A9F-052F-4F34-9CF8-DBF5F0E0B417}"/>
    <cellStyle name="40% - Cor6 4 4 2 4" xfId="38839" xr:uid="{A3E0FA0F-C00F-40F0-8D3E-D97B8C09AF2F}"/>
    <cellStyle name="40% - Cor6 4 4 3" xfId="11092" xr:uid="{00000000-0005-0000-0000-000030020000}"/>
    <cellStyle name="40% - Cor6 4 4 3 2" xfId="30753" xr:uid="{8825C4A8-CC24-4AEB-B9B7-5B8C086A0D0B}"/>
    <cellStyle name="40% - Cor6 4 4 3 3" xfId="44627" xr:uid="{8DAB45D2-C8BC-4B03-B222-15C481B66212}"/>
    <cellStyle name="40% - Cor6 4 4 4" xfId="33345" xr:uid="{E97AB231-FB12-4482-AB16-DDCDFFFF5763}"/>
    <cellStyle name="40% - Cor6 4 4 4 2" xfId="47212" xr:uid="{04ADD45F-BE7D-4389-9C5B-01A34BA56EFB}"/>
    <cellStyle name="40% - Cor6 4 4 5" xfId="20540" xr:uid="{F5A10174-407D-45D2-BD5D-19A2D789EBF6}"/>
    <cellStyle name="40% - Cor6 4 4 6" xfId="34602" xr:uid="{CA0B5B64-B0AE-4172-8FB6-096A493D5C56}"/>
    <cellStyle name="40% - Cor6 4 5" xfId="4116" xr:uid="{00000000-0005-0000-0000-000030020000}"/>
    <cellStyle name="40% - Cor6 4 5 2" xfId="8516" xr:uid="{00000000-0005-0000-0000-000030020000}"/>
    <cellStyle name="40% - Cor6 4 5 2 2" xfId="17338" xr:uid="{00000000-0005-0000-0000-000030020000}"/>
    <cellStyle name="40% - Cor6 4 5 2 3" xfId="26717" xr:uid="{3D7770CD-F70D-4670-BFC8-7B295A354744}"/>
    <cellStyle name="40% - Cor6 4 5 2 4" xfId="40673" xr:uid="{67313817-6334-4F2F-A497-096D4E05645F}"/>
    <cellStyle name="40% - Cor6 4 5 3" xfId="12985" xr:uid="{00000000-0005-0000-0000-000030020000}"/>
    <cellStyle name="40% - Cor6 4 5 4" xfId="22459" xr:uid="{22E772CE-079F-4543-8309-C53B9D4A1D81}"/>
    <cellStyle name="40% - Cor6 4 5 5" xfId="36430" xr:uid="{729B316E-5AA8-41A3-BFAF-92CFB09DABA1}"/>
    <cellStyle name="40% - Cor6 4 6" xfId="28594" xr:uid="{6B688038-83D8-4134-9F9A-FFB61023C488}"/>
    <cellStyle name="40% - Cor6 4 6 2" xfId="42501" xr:uid="{D17CC6A1-3A6B-4309-B24D-0B28AEF4F053}"/>
    <cellStyle name="40% - Cor6 4 7" xfId="31221" xr:uid="{741ECE69-EFEE-4E20-AE5B-08B308A30C67}"/>
    <cellStyle name="40% - Cor6 4 7 2" xfId="45089" xr:uid="{D7C73E0B-142E-481C-AEB1-6722DF6328C8}"/>
    <cellStyle name="40% - Cor6 40" xfId="3026" xr:uid="{00000000-0005-0000-0000-0000A6030000}"/>
    <cellStyle name="40% - Cor6 40 2" xfId="5073" xr:uid="{00000000-0005-0000-0000-0000A6030000}"/>
    <cellStyle name="40% - Cor6 40 2 2" xfId="9473" xr:uid="{00000000-0005-0000-0000-0000A6030000}"/>
    <cellStyle name="40% - Cor6 40 2 2 2" xfId="18295" xr:uid="{00000000-0005-0000-0000-0000A6030000}"/>
    <cellStyle name="40% - Cor6 40 2 2 3" xfId="27673" xr:uid="{6D8B763E-8530-47F3-84D3-6441CAA179D1}"/>
    <cellStyle name="40% - Cor6 40 2 2 4" xfId="41629" xr:uid="{8582ACA8-93E0-47F0-B04C-4CB80E1BE0FB}"/>
    <cellStyle name="40% - Cor6 40 2 3" xfId="13942" xr:uid="{00000000-0005-0000-0000-0000A6030000}"/>
    <cellStyle name="40% - Cor6 40 2 3 2" xfId="30755" xr:uid="{6DC7278E-52C9-440C-977A-D5FF56CCD58C}"/>
    <cellStyle name="40% - Cor6 40 2 3 3" xfId="44629" xr:uid="{03655ECB-B56C-4F01-954E-48AA05E7491A}"/>
    <cellStyle name="40% - Cor6 40 2 4" xfId="33347" xr:uid="{A4876E6B-7553-4CB5-B4A9-791D16236650}"/>
    <cellStyle name="40% - Cor6 40 2 4 2" xfId="47214" xr:uid="{4C11A150-E70C-4A5B-94CC-35942742F19D}"/>
    <cellStyle name="40% - Cor6 40 2 5" xfId="23415" xr:uid="{F408F005-E996-4FFC-8E3B-E468475B7CA2}"/>
    <cellStyle name="40% - Cor6 40 2 6" xfId="37386" xr:uid="{C6E8111D-22D5-4D98-8360-9871D10E1A59}"/>
    <cellStyle name="40% - Cor6 40 3" xfId="7584" xr:uid="{00000000-0005-0000-0000-0000A6030000}"/>
    <cellStyle name="40% - Cor6 40 3 2" xfId="16410" xr:uid="{00000000-0005-0000-0000-0000A6030000}"/>
    <cellStyle name="40% - Cor6 40 3 3" xfId="25836" xr:uid="{386D3122-2466-48C6-B52A-C56102D85E54}"/>
    <cellStyle name="40% - Cor6 40 3 4" xfId="39788" xr:uid="{91754172-2DA1-4CF8-B40D-DC8E1851CCB5}"/>
    <cellStyle name="40% - Cor6 40 4" xfId="12051" xr:uid="{00000000-0005-0000-0000-0000A6030000}"/>
    <cellStyle name="40% - Cor6 40 4 2" xfId="29567" xr:uid="{EC4DD6D0-68FE-4A3E-83FC-D3F95A5C9423}"/>
    <cellStyle name="40% - Cor6 40 4 3" xfId="43448" xr:uid="{3E9E5CFF-CFD4-4890-A541-B7D1F5C5076C}"/>
    <cellStyle name="40% - Cor6 40 5" xfId="32169" xr:uid="{6A22757D-17E4-4D32-B2A3-D306A0B8B0B6}"/>
    <cellStyle name="40% - Cor6 40 5 2" xfId="46036" xr:uid="{574BBFEE-902E-4C41-8476-6396CA745D73}"/>
    <cellStyle name="40% - Cor6 40 6" xfId="21517" xr:uid="{D6D7EE88-E7A9-4741-AF01-193C743AD320}"/>
    <cellStyle name="40% - Cor6 40 7" xfId="35551" xr:uid="{72A51D3A-D9AF-42F5-B999-07CD4076F2AA}"/>
    <cellStyle name="40% - Cor6 41" xfId="3027" xr:uid="{00000000-0005-0000-0000-0000A7030000}"/>
    <cellStyle name="40% - Cor6 41 2" xfId="5074" xr:uid="{00000000-0005-0000-0000-0000A7030000}"/>
    <cellStyle name="40% - Cor6 41 2 2" xfId="9474" xr:uid="{00000000-0005-0000-0000-0000A7030000}"/>
    <cellStyle name="40% - Cor6 41 2 2 2" xfId="18296" xr:uid="{00000000-0005-0000-0000-0000A7030000}"/>
    <cellStyle name="40% - Cor6 41 2 2 3" xfId="27674" xr:uid="{F2269FD4-4B1B-4716-8E26-686D587F69A7}"/>
    <cellStyle name="40% - Cor6 41 2 2 4" xfId="41630" xr:uid="{7212EC93-454C-4E26-B375-C7979AF81850}"/>
    <cellStyle name="40% - Cor6 41 2 3" xfId="13943" xr:uid="{00000000-0005-0000-0000-0000A7030000}"/>
    <cellStyle name="40% - Cor6 41 2 3 2" xfId="30756" xr:uid="{33E3D8B9-42FC-4FFE-A771-1629FEC087C5}"/>
    <cellStyle name="40% - Cor6 41 2 3 3" xfId="44630" xr:uid="{CB0554A8-9C8B-49E4-999B-7AB6EFFCDD73}"/>
    <cellStyle name="40% - Cor6 41 2 4" xfId="33348" xr:uid="{DD8B45E4-0BF8-49C6-9628-0ED8E5AC1503}"/>
    <cellStyle name="40% - Cor6 41 2 4 2" xfId="47215" xr:uid="{E3E3F45E-35B7-4312-BE71-8BEE864DA493}"/>
    <cellStyle name="40% - Cor6 41 2 5" xfId="23416" xr:uid="{A2683BEC-E7D0-4481-B86F-7D79E18B5258}"/>
    <cellStyle name="40% - Cor6 41 2 6" xfId="37387" xr:uid="{6F3DFC85-7B4E-4825-A534-6F58586B894E}"/>
    <cellStyle name="40% - Cor6 41 3" xfId="7585" xr:uid="{00000000-0005-0000-0000-0000A7030000}"/>
    <cellStyle name="40% - Cor6 41 3 2" xfId="16411" xr:uid="{00000000-0005-0000-0000-0000A7030000}"/>
    <cellStyle name="40% - Cor6 41 3 3" xfId="25837" xr:uid="{439BEF0F-9E33-4043-AA63-A395F566586E}"/>
    <cellStyle name="40% - Cor6 41 3 4" xfId="39789" xr:uid="{013C4C2A-BBD2-42AF-ADAE-A6FAD7F68E51}"/>
    <cellStyle name="40% - Cor6 41 4" xfId="12052" xr:uid="{00000000-0005-0000-0000-0000A7030000}"/>
    <cellStyle name="40% - Cor6 41 4 2" xfId="29568" xr:uid="{41DB184E-FB68-4F83-97D5-736EF08D0A9E}"/>
    <cellStyle name="40% - Cor6 41 4 3" xfId="43449" xr:uid="{4E160F33-9328-4E98-BAE3-7037099158F2}"/>
    <cellStyle name="40% - Cor6 41 5" xfId="32170" xr:uid="{09CAE2DA-E369-4A9C-A07D-123AF07890EA}"/>
    <cellStyle name="40% - Cor6 41 5 2" xfId="46037" xr:uid="{21238A15-4865-44D0-9518-859618C91A5D}"/>
    <cellStyle name="40% - Cor6 41 6" xfId="21518" xr:uid="{06AFB89C-3B6C-4B85-99A9-A0809BD55569}"/>
    <cellStyle name="40% - Cor6 41 7" xfId="35552" xr:uid="{B102D37A-92F3-4A43-AC82-7C8CFCFE5F00}"/>
    <cellStyle name="40% - Cor6 42" xfId="3028" xr:uid="{00000000-0005-0000-0000-0000A8030000}"/>
    <cellStyle name="40% - Cor6 42 2" xfId="5075" xr:uid="{00000000-0005-0000-0000-0000A8030000}"/>
    <cellStyle name="40% - Cor6 42 2 2" xfId="9475" xr:uid="{00000000-0005-0000-0000-0000A8030000}"/>
    <cellStyle name="40% - Cor6 42 2 2 2" xfId="18297" xr:uid="{00000000-0005-0000-0000-0000A8030000}"/>
    <cellStyle name="40% - Cor6 42 2 2 3" xfId="27675" xr:uid="{C0D72A02-8C88-40D9-8367-57A4061D406D}"/>
    <cellStyle name="40% - Cor6 42 2 2 4" xfId="41631" xr:uid="{EC7A9622-3D6C-45D0-A921-9D3CD0732884}"/>
    <cellStyle name="40% - Cor6 42 2 3" xfId="13944" xr:uid="{00000000-0005-0000-0000-0000A8030000}"/>
    <cellStyle name="40% - Cor6 42 2 3 2" xfId="30757" xr:uid="{DBA7396B-CBA7-49BD-9F49-67E73EF8E9CA}"/>
    <cellStyle name="40% - Cor6 42 2 3 3" xfId="44631" xr:uid="{5CD25B8A-8620-42A1-8B04-F9E08054DE0E}"/>
    <cellStyle name="40% - Cor6 42 2 4" xfId="33349" xr:uid="{31173C78-8362-47E4-95A7-C88BDCD28585}"/>
    <cellStyle name="40% - Cor6 42 2 4 2" xfId="47216" xr:uid="{AD622AEF-EF78-4E24-8A59-1A3AB486C6B0}"/>
    <cellStyle name="40% - Cor6 42 2 5" xfId="23417" xr:uid="{48C3A748-43D5-4364-A5BF-8F6892506517}"/>
    <cellStyle name="40% - Cor6 42 2 6" xfId="37388" xr:uid="{85E97A6F-F4B4-4B35-9B52-8FFFA43FB003}"/>
    <cellStyle name="40% - Cor6 42 3" xfId="7586" xr:uid="{00000000-0005-0000-0000-0000A8030000}"/>
    <cellStyle name="40% - Cor6 42 3 2" xfId="16412" xr:uid="{00000000-0005-0000-0000-0000A8030000}"/>
    <cellStyle name="40% - Cor6 42 3 3" xfId="25838" xr:uid="{338EC36B-ACB6-49D7-8904-FEE5E681C798}"/>
    <cellStyle name="40% - Cor6 42 3 4" xfId="39790" xr:uid="{60B438AB-CE93-4C7D-ADAE-CF2638593179}"/>
    <cellStyle name="40% - Cor6 42 4" xfId="12053" xr:uid="{00000000-0005-0000-0000-0000A8030000}"/>
    <cellStyle name="40% - Cor6 42 4 2" xfId="29569" xr:uid="{CEE5E4D4-BA8D-40C6-9938-1F36F378345F}"/>
    <cellStyle name="40% - Cor6 42 4 3" xfId="43450" xr:uid="{BD1A2AB3-CD07-4AFA-8D90-001663D3FE45}"/>
    <cellStyle name="40% - Cor6 42 5" xfId="32171" xr:uid="{5E1C1CD0-0E36-47AD-801C-0DFBF0C1F8AA}"/>
    <cellStyle name="40% - Cor6 42 5 2" xfId="46038" xr:uid="{F286B8EE-C232-4DA8-9720-81B44DA85E54}"/>
    <cellStyle name="40% - Cor6 42 6" xfId="21519" xr:uid="{AFB33A68-8683-43E2-A256-4811700480E8}"/>
    <cellStyle name="40% - Cor6 42 7" xfId="35553" xr:uid="{C7532A6D-47C0-4DF4-8367-DAAC8421F77C}"/>
    <cellStyle name="40% - Cor6 43" xfId="3029" xr:uid="{00000000-0005-0000-0000-0000A9030000}"/>
    <cellStyle name="40% - Cor6 43 2" xfId="5076" xr:uid="{00000000-0005-0000-0000-0000A9030000}"/>
    <cellStyle name="40% - Cor6 43 2 2" xfId="9476" xr:uid="{00000000-0005-0000-0000-0000A9030000}"/>
    <cellStyle name="40% - Cor6 43 2 2 2" xfId="18298" xr:uid="{00000000-0005-0000-0000-0000A9030000}"/>
    <cellStyle name="40% - Cor6 43 2 2 3" xfId="27676" xr:uid="{7947B08B-EE48-44CD-A6EC-FF0DFFA8AC41}"/>
    <cellStyle name="40% - Cor6 43 2 2 4" xfId="41632" xr:uid="{42E94483-9849-446E-A58E-54EDDDF3C9B0}"/>
    <cellStyle name="40% - Cor6 43 2 3" xfId="13945" xr:uid="{00000000-0005-0000-0000-0000A9030000}"/>
    <cellStyle name="40% - Cor6 43 2 3 2" xfId="30758" xr:uid="{08E453DC-3AB0-449A-803B-5A72606D197D}"/>
    <cellStyle name="40% - Cor6 43 2 3 3" xfId="44632" xr:uid="{33EEB269-939D-4543-B6A9-07A295DD30D8}"/>
    <cellStyle name="40% - Cor6 43 2 4" xfId="33350" xr:uid="{9E080EBC-07E3-4670-921A-4C5206D73B29}"/>
    <cellStyle name="40% - Cor6 43 2 4 2" xfId="47217" xr:uid="{2F65897B-9780-4BFA-BF68-9022E88DDEA2}"/>
    <cellStyle name="40% - Cor6 43 2 5" xfId="23418" xr:uid="{304CD722-9351-41EC-9EB2-66C452A2E0FA}"/>
    <cellStyle name="40% - Cor6 43 2 6" xfId="37389" xr:uid="{071162C4-0FAC-45F2-9F88-11C8FADD7F0A}"/>
    <cellStyle name="40% - Cor6 43 3" xfId="7587" xr:uid="{00000000-0005-0000-0000-0000A9030000}"/>
    <cellStyle name="40% - Cor6 43 3 2" xfId="16413" xr:uid="{00000000-0005-0000-0000-0000A9030000}"/>
    <cellStyle name="40% - Cor6 43 3 3" xfId="25839" xr:uid="{FD0531AC-D457-4E71-A482-4B44E409D04F}"/>
    <cellStyle name="40% - Cor6 43 3 4" xfId="39791" xr:uid="{E0476E5E-B655-4F03-A5DA-AE46B4EAB4D6}"/>
    <cellStyle name="40% - Cor6 43 4" xfId="12054" xr:uid="{00000000-0005-0000-0000-0000A9030000}"/>
    <cellStyle name="40% - Cor6 43 4 2" xfId="29570" xr:uid="{31575D3C-4889-4846-8712-017E4D3AFC76}"/>
    <cellStyle name="40% - Cor6 43 4 3" xfId="43451" xr:uid="{A83CDD18-1D9A-47D8-8BCA-59D5854C06A8}"/>
    <cellStyle name="40% - Cor6 43 5" xfId="32172" xr:uid="{A9D514DE-AA54-47FD-85B7-4FF1AB227F35}"/>
    <cellStyle name="40% - Cor6 43 5 2" xfId="46039" xr:uid="{F9D5B024-5FB3-4F28-9631-8E4DCA334518}"/>
    <cellStyle name="40% - Cor6 43 6" xfId="21520" xr:uid="{F658016A-E8D8-4207-A50C-C8F08BB7DFF9}"/>
    <cellStyle name="40% - Cor6 43 7" xfId="35554" xr:uid="{DA3DF867-A03D-4CC4-BE77-4C568F0259BF}"/>
    <cellStyle name="40% - Cor6 44" xfId="3030" xr:uid="{00000000-0005-0000-0000-0000AA030000}"/>
    <cellStyle name="40% - Cor6 44 2" xfId="5077" xr:uid="{00000000-0005-0000-0000-0000AA030000}"/>
    <cellStyle name="40% - Cor6 44 2 2" xfId="9477" xr:uid="{00000000-0005-0000-0000-0000AA030000}"/>
    <cellStyle name="40% - Cor6 44 2 2 2" xfId="18299" xr:uid="{00000000-0005-0000-0000-0000AA030000}"/>
    <cellStyle name="40% - Cor6 44 2 2 3" xfId="27677" xr:uid="{91368D07-E0CB-4266-BE79-6CF154215975}"/>
    <cellStyle name="40% - Cor6 44 2 2 4" xfId="41633" xr:uid="{E83F5109-628A-49E0-9BA9-1D7C8E8705A4}"/>
    <cellStyle name="40% - Cor6 44 2 3" xfId="13946" xr:uid="{00000000-0005-0000-0000-0000AA030000}"/>
    <cellStyle name="40% - Cor6 44 2 3 2" xfId="30759" xr:uid="{E4191FC9-1D97-42D3-9E12-6CC391FF9621}"/>
    <cellStyle name="40% - Cor6 44 2 3 3" xfId="44633" xr:uid="{3FA788B5-EF73-49BD-9403-A74F2DC66621}"/>
    <cellStyle name="40% - Cor6 44 2 4" xfId="33351" xr:uid="{ED6A314A-E5C7-46C8-8208-BDEF92F7722B}"/>
    <cellStyle name="40% - Cor6 44 2 4 2" xfId="47218" xr:uid="{9243B85E-8B09-4B5D-80AC-5CA750BCC7B1}"/>
    <cellStyle name="40% - Cor6 44 2 5" xfId="23419" xr:uid="{B02FC31F-FE8C-4DBA-B2EE-207AD3EF0D4C}"/>
    <cellStyle name="40% - Cor6 44 2 6" xfId="37390" xr:uid="{1D331B18-3189-4B7E-A723-CB5557C0D0F4}"/>
    <cellStyle name="40% - Cor6 44 3" xfId="7588" xr:uid="{00000000-0005-0000-0000-0000AA030000}"/>
    <cellStyle name="40% - Cor6 44 3 2" xfId="16414" xr:uid="{00000000-0005-0000-0000-0000AA030000}"/>
    <cellStyle name="40% - Cor6 44 3 3" xfId="25840" xr:uid="{1F10EC79-F196-41CA-9460-33E0AA8A9B3A}"/>
    <cellStyle name="40% - Cor6 44 3 4" xfId="39792" xr:uid="{24CA13C1-37F5-4037-9DBE-E951E9013F64}"/>
    <cellStyle name="40% - Cor6 44 4" xfId="12055" xr:uid="{00000000-0005-0000-0000-0000AA030000}"/>
    <cellStyle name="40% - Cor6 44 4 2" xfId="29571" xr:uid="{45A29D72-02C6-4966-9146-C4B8184B805A}"/>
    <cellStyle name="40% - Cor6 44 4 3" xfId="43452" xr:uid="{E3E4A9B3-0CD3-43E0-82FA-A4F49CA96965}"/>
    <cellStyle name="40% - Cor6 44 5" xfId="32173" xr:uid="{63F67BCB-62F5-4349-B9AE-67954D5DFFCD}"/>
    <cellStyle name="40% - Cor6 44 5 2" xfId="46040" xr:uid="{60AC5A44-52CD-4460-9287-A0EAEBB58DC4}"/>
    <cellStyle name="40% - Cor6 44 6" xfId="21521" xr:uid="{95BE4126-E802-48BF-8DE0-9D5C07821D40}"/>
    <cellStyle name="40% - Cor6 44 7" xfId="35555" xr:uid="{79A833CC-E21F-4F2A-932C-4D691BAD305C}"/>
    <cellStyle name="40% - Cor6 45" xfId="3031" xr:uid="{00000000-0005-0000-0000-0000AB030000}"/>
    <cellStyle name="40% - Cor6 45 2" xfId="5078" xr:uid="{00000000-0005-0000-0000-0000AB030000}"/>
    <cellStyle name="40% - Cor6 45 2 2" xfId="9478" xr:uid="{00000000-0005-0000-0000-0000AB030000}"/>
    <cellStyle name="40% - Cor6 45 2 2 2" xfId="18300" xr:uid="{00000000-0005-0000-0000-0000AB030000}"/>
    <cellStyle name="40% - Cor6 45 2 2 3" xfId="27678" xr:uid="{D65CBE06-185D-4C55-91F1-0FAAEC7E3585}"/>
    <cellStyle name="40% - Cor6 45 2 2 4" xfId="41634" xr:uid="{A4DD3F51-E93D-432E-A7AE-C2405B54003B}"/>
    <cellStyle name="40% - Cor6 45 2 3" xfId="13947" xr:uid="{00000000-0005-0000-0000-0000AB030000}"/>
    <cellStyle name="40% - Cor6 45 2 3 2" xfId="30760" xr:uid="{07589362-2167-4095-85F9-02FBC0639DF7}"/>
    <cellStyle name="40% - Cor6 45 2 3 3" xfId="44634" xr:uid="{7162124E-D580-4C42-A484-49CFE67CF9E1}"/>
    <cellStyle name="40% - Cor6 45 2 4" xfId="33352" xr:uid="{B9886EC3-C539-4D5E-A416-A15151740365}"/>
    <cellStyle name="40% - Cor6 45 2 4 2" xfId="47219" xr:uid="{18F10035-054A-4E5F-86F6-A69B2021E99F}"/>
    <cellStyle name="40% - Cor6 45 2 5" xfId="23420" xr:uid="{ED90F879-47EE-4FD9-8FFD-CEC27F98F0E5}"/>
    <cellStyle name="40% - Cor6 45 2 6" xfId="37391" xr:uid="{8F02B893-E47A-4CBC-A447-E39D058AA7E6}"/>
    <cellStyle name="40% - Cor6 45 3" xfId="7589" xr:uid="{00000000-0005-0000-0000-0000AB030000}"/>
    <cellStyle name="40% - Cor6 45 3 2" xfId="16415" xr:uid="{00000000-0005-0000-0000-0000AB030000}"/>
    <cellStyle name="40% - Cor6 45 3 3" xfId="25841" xr:uid="{7395ACF9-5DDF-48B7-BE59-5CB528EE673A}"/>
    <cellStyle name="40% - Cor6 45 3 4" xfId="39793" xr:uid="{6D0F88EC-31CE-4CE4-AF6B-62D8135C6507}"/>
    <cellStyle name="40% - Cor6 45 4" xfId="12056" xr:uid="{00000000-0005-0000-0000-0000AB030000}"/>
    <cellStyle name="40% - Cor6 45 4 2" xfId="29572" xr:uid="{9C60DC96-1F77-452B-A5A6-BE0058A21542}"/>
    <cellStyle name="40% - Cor6 45 4 3" xfId="43453" xr:uid="{C0D353E1-D189-414F-9326-AE1BAD7F35EA}"/>
    <cellStyle name="40% - Cor6 45 5" xfId="32174" xr:uid="{B3E631DE-477B-4E73-B9B7-1938D544055C}"/>
    <cellStyle name="40% - Cor6 45 5 2" xfId="46041" xr:uid="{9C095129-EFAE-4786-AA29-E581B505941D}"/>
    <cellStyle name="40% - Cor6 45 6" xfId="21522" xr:uid="{54C384E9-04CD-447F-B8FD-B653D4695759}"/>
    <cellStyle name="40% - Cor6 45 7" xfId="35556" xr:uid="{BD8F5FDB-650E-4511-9B86-27CAC5EAA5A6}"/>
    <cellStyle name="40% - Cor6 46" xfId="3032" xr:uid="{00000000-0005-0000-0000-0000AC030000}"/>
    <cellStyle name="40% - Cor6 46 2" xfId="5079" xr:uid="{00000000-0005-0000-0000-0000AC030000}"/>
    <cellStyle name="40% - Cor6 46 2 2" xfId="9479" xr:uid="{00000000-0005-0000-0000-0000AC030000}"/>
    <cellStyle name="40% - Cor6 46 2 2 2" xfId="18301" xr:uid="{00000000-0005-0000-0000-0000AC030000}"/>
    <cellStyle name="40% - Cor6 46 2 2 3" xfId="27679" xr:uid="{2A3D26BB-FD56-43A5-94AB-5EB3D68A5039}"/>
    <cellStyle name="40% - Cor6 46 2 2 4" xfId="41635" xr:uid="{F2DA348C-C2DD-4F43-AEDD-6D3B4B0C3C05}"/>
    <cellStyle name="40% - Cor6 46 2 3" xfId="13948" xr:uid="{00000000-0005-0000-0000-0000AC030000}"/>
    <cellStyle name="40% - Cor6 46 2 3 2" xfId="30761" xr:uid="{038A822F-4181-4968-888F-492ECA59B829}"/>
    <cellStyle name="40% - Cor6 46 2 3 3" xfId="44635" xr:uid="{D5788EAF-5740-4624-B032-07EBAFE9B935}"/>
    <cellStyle name="40% - Cor6 46 2 4" xfId="33353" xr:uid="{7A1947C2-037A-4C80-9DDF-434F4635241F}"/>
    <cellStyle name="40% - Cor6 46 2 4 2" xfId="47220" xr:uid="{5A81D5B4-4093-4F97-92B8-F692416496A7}"/>
    <cellStyle name="40% - Cor6 46 2 5" xfId="23421" xr:uid="{69648015-0B65-4620-B700-F9F2C2084AF9}"/>
    <cellStyle name="40% - Cor6 46 2 6" xfId="37392" xr:uid="{FBF30927-0C0F-4A87-830B-FD68C4A5CE70}"/>
    <cellStyle name="40% - Cor6 46 3" xfId="7590" xr:uid="{00000000-0005-0000-0000-0000AC030000}"/>
    <cellStyle name="40% - Cor6 46 3 2" xfId="16416" xr:uid="{00000000-0005-0000-0000-0000AC030000}"/>
    <cellStyle name="40% - Cor6 46 3 3" xfId="25842" xr:uid="{930CBE72-82A4-4F78-8A75-46492E42D834}"/>
    <cellStyle name="40% - Cor6 46 3 4" xfId="39794" xr:uid="{28DA0B57-2B06-489C-834B-5795DC55514F}"/>
    <cellStyle name="40% - Cor6 46 4" xfId="12057" xr:uid="{00000000-0005-0000-0000-0000AC030000}"/>
    <cellStyle name="40% - Cor6 46 4 2" xfId="29573" xr:uid="{C507455E-1093-484A-A123-B7BF18A46C0D}"/>
    <cellStyle name="40% - Cor6 46 4 3" xfId="43454" xr:uid="{78BB5E8A-ED55-4474-9A91-B4AF364AE042}"/>
    <cellStyle name="40% - Cor6 46 5" xfId="32175" xr:uid="{111A07AD-6CF9-4317-98CE-E94BB4C3BEB7}"/>
    <cellStyle name="40% - Cor6 46 5 2" xfId="46042" xr:uid="{A56088C1-A1C5-4827-B0C4-EE47B58C8E8B}"/>
    <cellStyle name="40% - Cor6 46 6" xfId="21523" xr:uid="{58C7B17C-A797-412E-8E53-242AFC8B5658}"/>
    <cellStyle name="40% - Cor6 46 7" xfId="35557" xr:uid="{2DB0700F-B6AE-40ED-BB19-9C2A1AEBE4B3}"/>
    <cellStyle name="40% - Cor6 47" xfId="3033" xr:uid="{00000000-0005-0000-0000-0000AD030000}"/>
    <cellStyle name="40% - Cor6 47 2" xfId="5080" xr:uid="{00000000-0005-0000-0000-0000AD030000}"/>
    <cellStyle name="40% - Cor6 47 2 2" xfId="9480" xr:uid="{00000000-0005-0000-0000-0000AD030000}"/>
    <cellStyle name="40% - Cor6 47 2 2 2" xfId="18302" xr:uid="{00000000-0005-0000-0000-0000AD030000}"/>
    <cellStyle name="40% - Cor6 47 2 2 3" xfId="27680" xr:uid="{C5ECF533-A562-41F4-ACED-1FF484A17888}"/>
    <cellStyle name="40% - Cor6 47 2 2 4" xfId="41636" xr:uid="{8D8AB75E-6EA1-4B65-BCC4-FCE530DBFFCF}"/>
    <cellStyle name="40% - Cor6 47 2 3" xfId="13949" xr:uid="{00000000-0005-0000-0000-0000AD030000}"/>
    <cellStyle name="40% - Cor6 47 2 3 2" xfId="30762" xr:uid="{11CB5594-79F9-46C1-8519-E2528FF1924A}"/>
    <cellStyle name="40% - Cor6 47 2 3 3" xfId="44636" xr:uid="{FA4C72D7-6DB2-4D6E-99EE-3FFEF044899B}"/>
    <cellStyle name="40% - Cor6 47 2 4" xfId="33354" xr:uid="{3E9C60DA-738D-43DD-A344-62F63822B4C6}"/>
    <cellStyle name="40% - Cor6 47 2 4 2" xfId="47221" xr:uid="{19136547-AB52-4B2D-8F06-2176A2C9FDE1}"/>
    <cellStyle name="40% - Cor6 47 2 5" xfId="23422" xr:uid="{EA13376F-34CA-40FD-82D7-EC63D715670B}"/>
    <cellStyle name="40% - Cor6 47 2 6" xfId="37393" xr:uid="{36D74B19-F686-4FE0-80A6-661F9EEAE4AD}"/>
    <cellStyle name="40% - Cor6 47 3" xfId="7591" xr:uid="{00000000-0005-0000-0000-0000AD030000}"/>
    <cellStyle name="40% - Cor6 47 3 2" xfId="16417" xr:uid="{00000000-0005-0000-0000-0000AD030000}"/>
    <cellStyle name="40% - Cor6 47 3 3" xfId="25843" xr:uid="{B855E58B-AB1A-4AAD-BB1E-16248CA43D85}"/>
    <cellStyle name="40% - Cor6 47 3 4" xfId="39795" xr:uid="{74CAE854-4253-48CC-89FD-0DF5114CE309}"/>
    <cellStyle name="40% - Cor6 47 4" xfId="12058" xr:uid="{00000000-0005-0000-0000-0000AD030000}"/>
    <cellStyle name="40% - Cor6 47 4 2" xfId="29574" xr:uid="{6559FF4E-092C-4DE2-9B76-3E236C71245B}"/>
    <cellStyle name="40% - Cor6 47 4 3" xfId="43455" xr:uid="{018BE0F6-0896-494C-968B-244B2E665EB3}"/>
    <cellStyle name="40% - Cor6 47 5" xfId="32176" xr:uid="{0BC0CFD9-6974-4B74-BC77-673ADBC7AFAB}"/>
    <cellStyle name="40% - Cor6 47 5 2" xfId="46043" xr:uid="{A72C27CA-918A-470D-9008-08E50292325B}"/>
    <cellStyle name="40% - Cor6 47 6" xfId="21524" xr:uid="{84E17913-CD77-46F8-BC72-49E91F490B9A}"/>
    <cellStyle name="40% - Cor6 47 7" xfId="35558" xr:uid="{FA7A3C71-EE43-4DC5-97F4-31D1246CDD6D}"/>
    <cellStyle name="40% - Cor6 48" xfId="3034" xr:uid="{00000000-0005-0000-0000-0000AE030000}"/>
    <cellStyle name="40% - Cor6 48 2" xfId="5081" xr:uid="{00000000-0005-0000-0000-0000AE030000}"/>
    <cellStyle name="40% - Cor6 48 2 2" xfId="9481" xr:uid="{00000000-0005-0000-0000-0000AE030000}"/>
    <cellStyle name="40% - Cor6 48 2 2 2" xfId="18303" xr:uid="{00000000-0005-0000-0000-0000AE030000}"/>
    <cellStyle name="40% - Cor6 48 2 2 3" xfId="27681" xr:uid="{0AB89C9A-1469-4428-BB19-934FE369FE8F}"/>
    <cellStyle name="40% - Cor6 48 2 2 4" xfId="41637" xr:uid="{C010073E-6A2A-4F81-A0FE-7FCFBEAF5523}"/>
    <cellStyle name="40% - Cor6 48 2 3" xfId="13950" xr:uid="{00000000-0005-0000-0000-0000AE030000}"/>
    <cellStyle name="40% - Cor6 48 2 3 2" xfId="30763" xr:uid="{514C6434-BCFA-4D75-9F90-00F922DCB365}"/>
    <cellStyle name="40% - Cor6 48 2 3 3" xfId="44637" xr:uid="{1CF0C9A6-9450-47A5-97FA-280210DFE242}"/>
    <cellStyle name="40% - Cor6 48 2 4" xfId="33355" xr:uid="{A82AC6E7-237A-4779-85E7-73C9C8C16902}"/>
    <cellStyle name="40% - Cor6 48 2 4 2" xfId="47222" xr:uid="{94D48B7A-77A3-4972-A3BB-EC577EFDBBE1}"/>
    <cellStyle name="40% - Cor6 48 2 5" xfId="23423" xr:uid="{6ED3ACF4-C4E0-4803-B400-5B0BB7304C30}"/>
    <cellStyle name="40% - Cor6 48 2 6" xfId="37394" xr:uid="{9CF9B89D-3E25-4AD9-8B31-DFFC5A828D9A}"/>
    <cellStyle name="40% - Cor6 48 3" xfId="7592" xr:uid="{00000000-0005-0000-0000-0000AE030000}"/>
    <cellStyle name="40% - Cor6 48 3 2" xfId="16418" xr:uid="{00000000-0005-0000-0000-0000AE030000}"/>
    <cellStyle name="40% - Cor6 48 3 3" xfId="25844" xr:uid="{50EFC70A-538C-4B5A-98E2-4F374EABB4A5}"/>
    <cellStyle name="40% - Cor6 48 3 4" xfId="39796" xr:uid="{172075A2-8813-4C8E-867A-830DC6924DA9}"/>
    <cellStyle name="40% - Cor6 48 4" xfId="12059" xr:uid="{00000000-0005-0000-0000-0000AE030000}"/>
    <cellStyle name="40% - Cor6 48 4 2" xfId="29575" xr:uid="{40F7401B-BBB4-436D-A7A5-30ADA82A9663}"/>
    <cellStyle name="40% - Cor6 48 4 3" xfId="43456" xr:uid="{8B025046-8A97-4807-A8D7-6FBBEE124CBE}"/>
    <cellStyle name="40% - Cor6 48 5" xfId="32177" xr:uid="{3D6E6A75-E8DB-4693-9AB4-1A70AD44B53F}"/>
    <cellStyle name="40% - Cor6 48 5 2" xfId="46044" xr:uid="{B6AB8A9F-C4EE-485F-9CF0-5483AFBFE507}"/>
    <cellStyle name="40% - Cor6 48 6" xfId="21525" xr:uid="{377A1E13-729F-4439-BF42-9A267C930913}"/>
    <cellStyle name="40% - Cor6 48 7" xfId="35559" xr:uid="{0571B758-0763-465D-8E49-85CC2609DF67}"/>
    <cellStyle name="40% - Cor6 49" xfId="3035" xr:uid="{00000000-0005-0000-0000-0000AF030000}"/>
    <cellStyle name="40% - Cor6 49 2" xfId="5082" xr:uid="{00000000-0005-0000-0000-0000AF030000}"/>
    <cellStyle name="40% - Cor6 49 2 2" xfId="9482" xr:uid="{00000000-0005-0000-0000-0000AF030000}"/>
    <cellStyle name="40% - Cor6 49 2 2 2" xfId="18304" xr:uid="{00000000-0005-0000-0000-0000AF030000}"/>
    <cellStyle name="40% - Cor6 49 2 2 3" xfId="27682" xr:uid="{562956E0-4A5C-4EDC-A905-CA4A81ABEB8D}"/>
    <cellStyle name="40% - Cor6 49 2 2 4" xfId="41638" xr:uid="{C612800A-FDF1-4558-B0D4-636A8AACF5E5}"/>
    <cellStyle name="40% - Cor6 49 2 3" xfId="13951" xr:uid="{00000000-0005-0000-0000-0000AF030000}"/>
    <cellStyle name="40% - Cor6 49 2 3 2" xfId="30764" xr:uid="{6228679C-FE7B-4E36-80A6-F7B92255FA75}"/>
    <cellStyle name="40% - Cor6 49 2 3 3" xfId="44638" xr:uid="{E921265F-072F-4EB6-9F86-401ED484D272}"/>
    <cellStyle name="40% - Cor6 49 2 4" xfId="33356" xr:uid="{7F78848F-2C53-4E8C-8792-501EC0753A86}"/>
    <cellStyle name="40% - Cor6 49 2 4 2" xfId="47223" xr:uid="{0444D821-6BC0-493F-8E34-91C7AE3F9C6A}"/>
    <cellStyle name="40% - Cor6 49 2 5" xfId="23424" xr:uid="{87C48F0E-1DE3-4C47-84F3-D2DF1E544F29}"/>
    <cellStyle name="40% - Cor6 49 2 6" xfId="37395" xr:uid="{CDF5FC61-5789-4137-9A88-3F2285753CE7}"/>
    <cellStyle name="40% - Cor6 49 3" xfId="7593" xr:uid="{00000000-0005-0000-0000-0000AF030000}"/>
    <cellStyle name="40% - Cor6 49 3 2" xfId="16419" xr:uid="{00000000-0005-0000-0000-0000AF030000}"/>
    <cellStyle name="40% - Cor6 49 3 3" xfId="25845" xr:uid="{FC141007-DF7D-4DDF-A73B-F3A6D6B30081}"/>
    <cellStyle name="40% - Cor6 49 3 4" xfId="39797" xr:uid="{E53BAA35-DFA5-4617-8C00-F46446C24422}"/>
    <cellStyle name="40% - Cor6 49 4" xfId="12060" xr:uid="{00000000-0005-0000-0000-0000AF030000}"/>
    <cellStyle name="40% - Cor6 49 4 2" xfId="29576" xr:uid="{AD6ED549-4C1F-4BE9-87EE-CAD2AA6DF153}"/>
    <cellStyle name="40% - Cor6 49 4 3" xfId="43457" xr:uid="{2F78B5E4-FB2F-4E3E-86BF-3CCEE8C47687}"/>
    <cellStyle name="40% - Cor6 49 5" xfId="32178" xr:uid="{AC91CD13-4BE4-434A-B398-57D7D40DF0E9}"/>
    <cellStyle name="40% - Cor6 49 5 2" xfId="46045" xr:uid="{983188AD-C0C6-4B1C-A4BB-79DAA148BF43}"/>
    <cellStyle name="40% - Cor6 49 6" xfId="21526" xr:uid="{FD5B13BD-32CA-44A4-98CE-4238C6A0F067}"/>
    <cellStyle name="40% - Cor6 49 7" xfId="35560" xr:uid="{4D356F90-B7D2-4D86-B14B-A02284D52A07}"/>
    <cellStyle name="40% - Cor6 5" xfId="2042" xr:uid="{00000000-0005-0000-0000-00005A020000}"/>
    <cellStyle name="40% - Cor6 5 2" xfId="3037" xr:uid="{00000000-0005-0000-0000-0000B1030000}"/>
    <cellStyle name="40% - Cor6 5 2 2" xfId="5084" xr:uid="{00000000-0005-0000-0000-0000B1030000}"/>
    <cellStyle name="40% - Cor6 5 2 2 2" xfId="9484" xr:uid="{00000000-0005-0000-0000-0000B1030000}"/>
    <cellStyle name="40% - Cor6 5 2 2 2 2" xfId="18306" xr:uid="{00000000-0005-0000-0000-0000B1030000}"/>
    <cellStyle name="40% - Cor6 5 2 2 2 3" xfId="27684" xr:uid="{DD967D73-A4F3-4938-836C-898731D0D4F4}"/>
    <cellStyle name="40% - Cor6 5 2 2 2 4" xfId="41640" xr:uid="{7B21B91B-FA0F-40F4-B5CC-4FE4CF68580D}"/>
    <cellStyle name="40% - Cor6 5 2 2 3" xfId="13953" xr:uid="{00000000-0005-0000-0000-0000B1030000}"/>
    <cellStyle name="40% - Cor6 5 2 2 3 2" xfId="30766" xr:uid="{A433507A-161B-4678-8F1A-3C28FEF92FE6}"/>
    <cellStyle name="40% - Cor6 5 2 2 3 3" xfId="44640" xr:uid="{8DE61584-D3BE-409E-89A6-1C13CC7CAC27}"/>
    <cellStyle name="40% - Cor6 5 2 2 4" xfId="33358" xr:uid="{B86EEDDC-C2B5-4091-A8BD-2B1ADF2C0521}"/>
    <cellStyle name="40% - Cor6 5 2 2 4 2" xfId="47225" xr:uid="{1015C938-3316-4ECA-A638-E64B442E9D1C}"/>
    <cellStyle name="40% - Cor6 5 2 2 5" xfId="23426" xr:uid="{0D368698-A39C-4019-8AFA-6F57CA94E105}"/>
    <cellStyle name="40% - Cor6 5 2 2 6" xfId="37397" xr:uid="{0DB5E323-9F39-41BD-A2F1-07AB91D7AFEA}"/>
    <cellStyle name="40% - Cor6 5 2 3" xfId="7595" xr:uid="{00000000-0005-0000-0000-0000B1030000}"/>
    <cellStyle name="40% - Cor6 5 2 3 2" xfId="16421" xr:uid="{00000000-0005-0000-0000-0000B1030000}"/>
    <cellStyle name="40% - Cor6 5 2 3 3" xfId="25847" xr:uid="{BA3FE1AE-F355-4B11-8F1B-82E8758CB254}"/>
    <cellStyle name="40% - Cor6 5 2 3 4" xfId="39799" xr:uid="{D2BD46BE-30EF-4F04-827A-9720FA7B4BDD}"/>
    <cellStyle name="40% - Cor6 5 2 4" xfId="12062" xr:uid="{00000000-0005-0000-0000-0000B1030000}"/>
    <cellStyle name="40% - Cor6 5 2 4 2" xfId="29578" xr:uid="{F407B29F-BEAA-4932-AA1D-EE15B576BC06}"/>
    <cellStyle name="40% - Cor6 5 2 4 3" xfId="43459" xr:uid="{AAA638CC-ACBB-4E36-BAC8-E3EC012D235B}"/>
    <cellStyle name="40% - Cor6 5 2 5" xfId="32180" xr:uid="{2B652041-14AA-4BF6-9AAB-D448AB697CF2}"/>
    <cellStyle name="40% - Cor6 5 2 5 2" xfId="46047" xr:uid="{C0597259-6AB5-4F63-B90B-E60186580464}"/>
    <cellStyle name="40% - Cor6 5 2 6" xfId="21528" xr:uid="{7CC93805-A625-46B8-8C6A-0CA96AA54103}"/>
    <cellStyle name="40% - Cor6 5 2 7" xfId="35562" xr:uid="{78AB9FC6-72D1-453A-8503-73836751D7AF}"/>
    <cellStyle name="40% - Cor6 5 3" xfId="3036" xr:uid="{00000000-0005-0000-0000-0000B0030000}"/>
    <cellStyle name="40% - Cor6 5 3 2" xfId="5083" xr:uid="{00000000-0005-0000-0000-0000B0030000}"/>
    <cellStyle name="40% - Cor6 5 3 2 2" xfId="9483" xr:uid="{00000000-0005-0000-0000-0000B0030000}"/>
    <cellStyle name="40% - Cor6 5 3 2 2 2" xfId="18305" xr:uid="{00000000-0005-0000-0000-0000B0030000}"/>
    <cellStyle name="40% - Cor6 5 3 2 2 3" xfId="27683" xr:uid="{8B35CFEE-049C-4B72-8804-82CE072740FC}"/>
    <cellStyle name="40% - Cor6 5 3 2 2 4" xfId="41639" xr:uid="{BC3A27FF-28CD-47CF-911D-0C925C0E4D36}"/>
    <cellStyle name="40% - Cor6 5 3 2 3" xfId="13952" xr:uid="{00000000-0005-0000-0000-0000B0030000}"/>
    <cellStyle name="40% - Cor6 5 3 2 4" xfId="23425" xr:uid="{212F0301-1320-44F7-BC9D-9E976BC28F43}"/>
    <cellStyle name="40% - Cor6 5 3 2 5" xfId="37396" xr:uid="{3536CB99-7222-4EB2-81F9-DBB24C71D463}"/>
    <cellStyle name="40% - Cor6 5 3 3" xfId="7594" xr:uid="{00000000-0005-0000-0000-0000B0030000}"/>
    <cellStyle name="40% - Cor6 5 3 3 2" xfId="16420" xr:uid="{00000000-0005-0000-0000-0000B0030000}"/>
    <cellStyle name="40% - Cor6 5 3 3 3" xfId="25846" xr:uid="{FB1800B0-7946-475E-9CDB-6B85D679EB7C}"/>
    <cellStyle name="40% - Cor6 5 3 3 4" xfId="39798" xr:uid="{7643B6F5-EE49-4B61-9B8C-F29222CE3E1C}"/>
    <cellStyle name="40% - Cor6 5 3 4" xfId="12061" xr:uid="{00000000-0005-0000-0000-0000B0030000}"/>
    <cellStyle name="40% - Cor6 5 3 4 2" xfId="29577" xr:uid="{4B569FFF-F9B9-45A9-99F2-2ED97C213EC6}"/>
    <cellStyle name="40% - Cor6 5 3 4 3" xfId="43458" xr:uid="{30D60728-7341-492E-940F-A4DCB9192B58}"/>
    <cellStyle name="40% - Cor6 5 3 5" xfId="32179" xr:uid="{AA9B0272-2861-4077-AFB2-A4FF682806AB}"/>
    <cellStyle name="40% - Cor6 5 3 5 2" xfId="46046" xr:uid="{A407B0BE-C9FC-4A80-9E62-2D0FA28780B9}"/>
    <cellStyle name="40% - Cor6 5 3 6" xfId="21527" xr:uid="{981D6695-D956-4B59-B132-B49E9A6897CF}"/>
    <cellStyle name="40% - Cor6 5 3 7" xfId="35561" xr:uid="{714DCF77-405C-443B-A2FD-685DDF5E3E35}"/>
    <cellStyle name="40% - Cor6 5 4" xfId="4140" xr:uid="{00000000-0005-0000-0000-00005A020000}"/>
    <cellStyle name="40% - Cor6 5 4 2" xfId="8540" xr:uid="{00000000-0005-0000-0000-00005A020000}"/>
    <cellStyle name="40% - Cor6 5 4 2 2" xfId="17362" xr:uid="{00000000-0005-0000-0000-00005A020000}"/>
    <cellStyle name="40% - Cor6 5 4 2 3" xfId="26740" xr:uid="{A26FC8F0-CB00-4726-A95A-E2D5B5CC58F6}"/>
    <cellStyle name="40% - Cor6 5 4 2 4" xfId="40696" xr:uid="{9969DC79-130D-4237-B81C-7C441BE68C69}"/>
    <cellStyle name="40% - Cor6 5 4 3" xfId="13009" xr:uid="{00000000-0005-0000-0000-00005A020000}"/>
    <cellStyle name="40% - Cor6 5 4 3 2" xfId="30765" xr:uid="{2F83D942-6B82-49FE-B5FD-8564AA8AECDE}"/>
    <cellStyle name="40% - Cor6 5 4 3 3" xfId="44639" xr:uid="{CE593965-F6CC-4408-A130-04B0C5333684}"/>
    <cellStyle name="40% - Cor6 5 4 4" xfId="33357" xr:uid="{6BBCC109-B83B-4AE6-89AE-F22522D89578}"/>
    <cellStyle name="40% - Cor6 5 4 4 2" xfId="47224" xr:uid="{FF119C2E-9C1B-46DD-BC1B-764898C133FF}"/>
    <cellStyle name="40% - Cor6 5 4 5" xfId="22482" xr:uid="{85CB0039-068A-442D-9B65-D0567D4AB032}"/>
    <cellStyle name="40% - Cor6 5 4 6" xfId="36453" xr:uid="{7F48A8B2-8CBC-416F-9ACA-60AF972B8172}"/>
    <cellStyle name="40% - Cor6 5 5" xfId="6656" xr:uid="{00000000-0005-0000-0000-00005A020000}"/>
    <cellStyle name="40% - Cor6 5 5 2" xfId="15484" xr:uid="{00000000-0005-0000-0000-00005A020000}"/>
    <cellStyle name="40% - Cor6 5 5 3" xfId="24908" xr:uid="{367C1F26-E029-419A-9B07-3B1179AE9BAA}"/>
    <cellStyle name="40% - Cor6 5 5 4" xfId="38862" xr:uid="{2350E398-BECD-4675-8E85-A9E3A4B651A6}"/>
    <cellStyle name="40% - Cor6 5 6" xfId="11116" xr:uid="{00000000-0005-0000-0000-00005A020000}"/>
    <cellStyle name="40% - Cor6 5 6 2" xfId="28616" xr:uid="{2CC506D2-0AF0-44EA-A799-D6F6A31EBD31}"/>
    <cellStyle name="40% - Cor6 5 6 3" xfId="42523" xr:uid="{FD07D82D-29A5-4767-ADA3-17C5B91E719C}"/>
    <cellStyle name="40% - Cor6 5 7" xfId="31244" xr:uid="{169A2D43-467C-481A-8527-9584A6953043}"/>
    <cellStyle name="40% - Cor6 5 7 2" xfId="45111" xr:uid="{9BEE3A90-CC1A-49CD-8391-4947579EF558}"/>
    <cellStyle name="40% - Cor6 5 8" xfId="20563" xr:uid="{7D20D7E6-9905-4CA3-8C9D-A634C420C7BC}"/>
    <cellStyle name="40% - Cor6 5 9" xfId="34625" xr:uid="{4A956100-5BA2-428D-86D6-61ADFDEFADDC}"/>
    <cellStyle name="40% - Cor6 50" xfId="3038" xr:uid="{00000000-0005-0000-0000-0000B2030000}"/>
    <cellStyle name="40% - Cor6 50 2" xfId="5085" xr:uid="{00000000-0005-0000-0000-0000B2030000}"/>
    <cellStyle name="40% - Cor6 50 2 2" xfId="9485" xr:uid="{00000000-0005-0000-0000-0000B2030000}"/>
    <cellStyle name="40% - Cor6 50 2 2 2" xfId="18307" xr:uid="{00000000-0005-0000-0000-0000B2030000}"/>
    <cellStyle name="40% - Cor6 50 2 2 3" xfId="27685" xr:uid="{A92A6DD4-A208-46CC-999E-7DB3538E8DD2}"/>
    <cellStyle name="40% - Cor6 50 2 2 4" xfId="41641" xr:uid="{2779351F-A866-4A7C-B5F3-70246B4E8EB6}"/>
    <cellStyle name="40% - Cor6 50 2 3" xfId="13954" xr:uid="{00000000-0005-0000-0000-0000B2030000}"/>
    <cellStyle name="40% - Cor6 50 2 3 2" xfId="30767" xr:uid="{864F983E-502F-4822-B754-69C8F77B27EB}"/>
    <cellStyle name="40% - Cor6 50 2 3 3" xfId="44641" xr:uid="{7E8B6D8A-37DF-49A2-9FC9-E5DB340C8933}"/>
    <cellStyle name="40% - Cor6 50 2 4" xfId="33359" xr:uid="{7A354492-C4FC-4B4B-8911-4E8E16A609DD}"/>
    <cellStyle name="40% - Cor6 50 2 4 2" xfId="47226" xr:uid="{527289C6-3DA0-44C1-8903-853CB4F4D42C}"/>
    <cellStyle name="40% - Cor6 50 2 5" xfId="23427" xr:uid="{DE8CA1F7-8FCA-410D-89D5-30BD8EF1A371}"/>
    <cellStyle name="40% - Cor6 50 2 6" xfId="37398" xr:uid="{F0295CCF-6F4D-48E4-B090-FF4457961539}"/>
    <cellStyle name="40% - Cor6 50 3" xfId="7596" xr:uid="{00000000-0005-0000-0000-0000B2030000}"/>
    <cellStyle name="40% - Cor6 50 3 2" xfId="16422" xr:uid="{00000000-0005-0000-0000-0000B2030000}"/>
    <cellStyle name="40% - Cor6 50 3 3" xfId="25848" xr:uid="{54F28EF7-430D-4EA2-98ED-BEBD105F7BF0}"/>
    <cellStyle name="40% - Cor6 50 3 4" xfId="39800" xr:uid="{B2D99526-AA14-4363-A57B-58603F3C49A1}"/>
    <cellStyle name="40% - Cor6 50 4" xfId="12063" xr:uid="{00000000-0005-0000-0000-0000B2030000}"/>
    <cellStyle name="40% - Cor6 50 4 2" xfId="29579" xr:uid="{1A8E92D2-88B2-4DC3-AE27-7C3C8BC1263A}"/>
    <cellStyle name="40% - Cor6 50 4 3" xfId="43460" xr:uid="{0E2DEC01-60A8-4015-9309-79ADDBA6C161}"/>
    <cellStyle name="40% - Cor6 50 5" xfId="32181" xr:uid="{DFE5736E-46FC-4E08-A1BD-7D3F57CC59DF}"/>
    <cellStyle name="40% - Cor6 50 5 2" xfId="46048" xr:uid="{821B80CB-F572-49F8-A495-3DB845A6C666}"/>
    <cellStyle name="40% - Cor6 50 6" xfId="21529" xr:uid="{18061141-F38D-48FB-8E75-6CA9FD1E4407}"/>
    <cellStyle name="40% - Cor6 50 7" xfId="35563" xr:uid="{7374CA97-7F89-422D-8A73-20490306180D}"/>
    <cellStyle name="40% - Cor6 51" xfId="3039" xr:uid="{00000000-0005-0000-0000-0000B3030000}"/>
    <cellStyle name="40% - Cor6 51 2" xfId="5086" xr:uid="{00000000-0005-0000-0000-0000B3030000}"/>
    <cellStyle name="40% - Cor6 51 2 2" xfId="9486" xr:uid="{00000000-0005-0000-0000-0000B3030000}"/>
    <cellStyle name="40% - Cor6 51 2 2 2" xfId="18308" xr:uid="{00000000-0005-0000-0000-0000B3030000}"/>
    <cellStyle name="40% - Cor6 51 2 2 3" xfId="27686" xr:uid="{0260E402-A460-4662-9A99-C5D7E196471E}"/>
    <cellStyle name="40% - Cor6 51 2 2 4" xfId="41642" xr:uid="{057751E1-5322-4C7B-9AA1-141044B16C10}"/>
    <cellStyle name="40% - Cor6 51 2 3" xfId="13955" xr:uid="{00000000-0005-0000-0000-0000B3030000}"/>
    <cellStyle name="40% - Cor6 51 2 3 2" xfId="30768" xr:uid="{97DD3111-FB9F-47DC-AC06-FACAC89F4024}"/>
    <cellStyle name="40% - Cor6 51 2 3 3" xfId="44642" xr:uid="{A77DB627-D218-4483-9EF0-4DB57F111EF0}"/>
    <cellStyle name="40% - Cor6 51 2 4" xfId="33360" xr:uid="{FB7E78DC-428F-47B7-9FE9-067ED36C1132}"/>
    <cellStyle name="40% - Cor6 51 2 4 2" xfId="47227" xr:uid="{97D00253-8688-4013-8655-ADA070451DBA}"/>
    <cellStyle name="40% - Cor6 51 2 5" xfId="23428" xr:uid="{9CE68054-7AC8-4A1B-8978-F3E23E9FA511}"/>
    <cellStyle name="40% - Cor6 51 2 6" xfId="37399" xr:uid="{748F2F53-D1D3-4403-8745-BAF0064414AB}"/>
    <cellStyle name="40% - Cor6 51 3" xfId="7597" xr:uid="{00000000-0005-0000-0000-0000B3030000}"/>
    <cellStyle name="40% - Cor6 51 3 2" xfId="16423" xr:uid="{00000000-0005-0000-0000-0000B3030000}"/>
    <cellStyle name="40% - Cor6 51 3 3" xfId="25849" xr:uid="{9BADC2D9-2258-492D-9207-5AE1C92CFA4E}"/>
    <cellStyle name="40% - Cor6 51 3 4" xfId="39801" xr:uid="{037F6F47-8332-4802-A93E-4C7ADD6AD40D}"/>
    <cellStyle name="40% - Cor6 51 4" xfId="12064" xr:uid="{00000000-0005-0000-0000-0000B3030000}"/>
    <cellStyle name="40% - Cor6 51 4 2" xfId="29580" xr:uid="{7C4076D7-9AB8-4E55-8C6B-0983A573AD26}"/>
    <cellStyle name="40% - Cor6 51 4 3" xfId="43461" xr:uid="{89F78E2A-01A3-483A-ACA4-8BE53654DB05}"/>
    <cellStyle name="40% - Cor6 51 5" xfId="32182" xr:uid="{B1CA4801-F551-48D8-87CD-2D5663BF2043}"/>
    <cellStyle name="40% - Cor6 51 5 2" xfId="46049" xr:uid="{EFAE78E0-00E8-4298-B0CB-9BC82AB44F7B}"/>
    <cellStyle name="40% - Cor6 51 6" xfId="21530" xr:uid="{6B8A6281-0294-4514-B8E9-F4FE1658F867}"/>
    <cellStyle name="40% - Cor6 51 7" xfId="35564" xr:uid="{F270FDA0-5D95-4A63-A5C3-D64EA8349DF3}"/>
    <cellStyle name="40% - Cor6 52" xfId="3040" xr:uid="{00000000-0005-0000-0000-0000B4030000}"/>
    <cellStyle name="40% - Cor6 52 2" xfId="5087" xr:uid="{00000000-0005-0000-0000-0000B4030000}"/>
    <cellStyle name="40% - Cor6 52 2 2" xfId="9487" xr:uid="{00000000-0005-0000-0000-0000B4030000}"/>
    <cellStyle name="40% - Cor6 52 2 2 2" xfId="18309" xr:uid="{00000000-0005-0000-0000-0000B4030000}"/>
    <cellStyle name="40% - Cor6 52 2 2 3" xfId="27687" xr:uid="{269D7774-D467-453D-805F-76854E936227}"/>
    <cellStyle name="40% - Cor6 52 2 2 4" xfId="41643" xr:uid="{9158063D-EC6A-4273-809D-550BEFFA727C}"/>
    <cellStyle name="40% - Cor6 52 2 3" xfId="13956" xr:uid="{00000000-0005-0000-0000-0000B4030000}"/>
    <cellStyle name="40% - Cor6 52 2 3 2" xfId="30769" xr:uid="{3DF6F055-BC2F-45C9-A0C4-CB224496FDE9}"/>
    <cellStyle name="40% - Cor6 52 2 3 3" xfId="44643" xr:uid="{49DD6E48-1EC7-4971-851F-6688E61E88FC}"/>
    <cellStyle name="40% - Cor6 52 2 4" xfId="33361" xr:uid="{304AD9BD-C130-4DC8-AF48-C08C8B091B0B}"/>
    <cellStyle name="40% - Cor6 52 2 4 2" xfId="47228" xr:uid="{2C19F284-65EB-4FE1-B89C-1A536AAAAF61}"/>
    <cellStyle name="40% - Cor6 52 2 5" xfId="23429" xr:uid="{CCCADC7E-D1E3-4103-8784-A0F8CC26CEE8}"/>
    <cellStyle name="40% - Cor6 52 2 6" xfId="37400" xr:uid="{905AAA19-6BDB-41F6-8FE0-1012BDFDAD56}"/>
    <cellStyle name="40% - Cor6 52 3" xfId="7598" xr:uid="{00000000-0005-0000-0000-0000B4030000}"/>
    <cellStyle name="40% - Cor6 52 3 2" xfId="16424" xr:uid="{00000000-0005-0000-0000-0000B4030000}"/>
    <cellStyle name="40% - Cor6 52 3 3" xfId="25850" xr:uid="{08C2146D-1C25-4003-BD9A-6C71ACAC3A48}"/>
    <cellStyle name="40% - Cor6 52 3 4" xfId="39802" xr:uid="{50E2A72C-3ED5-4E4D-81A2-F4CFF3BDD531}"/>
    <cellStyle name="40% - Cor6 52 4" xfId="12065" xr:uid="{00000000-0005-0000-0000-0000B4030000}"/>
    <cellStyle name="40% - Cor6 52 4 2" xfId="29581" xr:uid="{B816E6B3-4889-453C-9861-8E2A33F5968E}"/>
    <cellStyle name="40% - Cor6 52 4 3" xfId="43462" xr:uid="{611EFEDE-DE67-4C28-A76A-20625644BBC6}"/>
    <cellStyle name="40% - Cor6 52 5" xfId="32183" xr:uid="{175F6D7C-2018-4704-ADD8-CAAC57DF815F}"/>
    <cellStyle name="40% - Cor6 52 5 2" xfId="46050" xr:uid="{F2470B27-4C8F-4C45-BA76-AF81A1DE05AA}"/>
    <cellStyle name="40% - Cor6 52 6" xfId="21531" xr:uid="{746C95B9-ECBE-4192-B744-835CE7479036}"/>
    <cellStyle name="40% - Cor6 52 7" xfId="35565" xr:uid="{A6F595B4-00CE-4D63-9187-9BDF3E7DA423}"/>
    <cellStyle name="40% - Cor6 53" xfId="3041" xr:uid="{00000000-0005-0000-0000-0000B5030000}"/>
    <cellStyle name="40% - Cor6 53 2" xfId="5088" xr:uid="{00000000-0005-0000-0000-0000B5030000}"/>
    <cellStyle name="40% - Cor6 53 2 2" xfId="9488" xr:uid="{00000000-0005-0000-0000-0000B5030000}"/>
    <cellStyle name="40% - Cor6 53 2 2 2" xfId="18310" xr:uid="{00000000-0005-0000-0000-0000B5030000}"/>
    <cellStyle name="40% - Cor6 53 2 2 3" xfId="27688" xr:uid="{E46891BA-BBFD-488B-B306-BAB622968CB4}"/>
    <cellStyle name="40% - Cor6 53 2 2 4" xfId="41644" xr:uid="{55E5134D-0AEF-475F-AF9A-A38B8D634D30}"/>
    <cellStyle name="40% - Cor6 53 2 3" xfId="13957" xr:uid="{00000000-0005-0000-0000-0000B5030000}"/>
    <cellStyle name="40% - Cor6 53 2 3 2" xfId="30770" xr:uid="{F5A4BB17-B890-4D0B-9157-B93EC7A19401}"/>
    <cellStyle name="40% - Cor6 53 2 3 3" xfId="44644" xr:uid="{D99ECEA6-BD4F-4C2D-80E7-046788E401E9}"/>
    <cellStyle name="40% - Cor6 53 2 4" xfId="33362" xr:uid="{32F7EE23-E0F7-43BD-981C-808C95456AC1}"/>
    <cellStyle name="40% - Cor6 53 2 4 2" xfId="47229" xr:uid="{8EF86438-D7B3-4A7C-BC04-64A6187F57BF}"/>
    <cellStyle name="40% - Cor6 53 2 5" xfId="23430" xr:uid="{3F680CAF-3F2B-4A37-B3A5-0862B734DC20}"/>
    <cellStyle name="40% - Cor6 53 2 6" xfId="37401" xr:uid="{F3C83DA4-42CD-431D-82C2-B0D2D9A71C1F}"/>
    <cellStyle name="40% - Cor6 53 3" xfId="7599" xr:uid="{00000000-0005-0000-0000-0000B5030000}"/>
    <cellStyle name="40% - Cor6 53 3 2" xfId="16425" xr:uid="{00000000-0005-0000-0000-0000B5030000}"/>
    <cellStyle name="40% - Cor6 53 3 3" xfId="25851" xr:uid="{105B8A0F-AE8D-47BF-A102-2CE99CBC7010}"/>
    <cellStyle name="40% - Cor6 53 3 4" xfId="39803" xr:uid="{B7165301-91A4-41CB-9284-5177C6EC2523}"/>
    <cellStyle name="40% - Cor6 53 4" xfId="12066" xr:uid="{00000000-0005-0000-0000-0000B5030000}"/>
    <cellStyle name="40% - Cor6 53 4 2" xfId="29582" xr:uid="{CECDD325-BF36-4119-AC84-8E7AEE97286B}"/>
    <cellStyle name="40% - Cor6 53 4 3" xfId="43463" xr:uid="{492538B3-06DC-4F39-92BB-087EF0489CF1}"/>
    <cellStyle name="40% - Cor6 53 5" xfId="32184" xr:uid="{EC01C5C2-5726-4DB2-979A-4C34952D60D7}"/>
    <cellStyle name="40% - Cor6 53 5 2" xfId="46051" xr:uid="{C48902D9-1CB4-4D02-83A3-A31C21C51031}"/>
    <cellStyle name="40% - Cor6 53 6" xfId="21532" xr:uid="{039C71F9-F9B4-4786-A828-B10C893AD581}"/>
    <cellStyle name="40% - Cor6 53 7" xfId="35566" xr:uid="{B7B6E2FF-07E7-43D7-9B4E-8410BD6E298C}"/>
    <cellStyle name="40% - Cor6 54" xfId="3042" xr:uid="{00000000-0005-0000-0000-0000B6030000}"/>
    <cellStyle name="40% - Cor6 54 2" xfId="5089" xr:uid="{00000000-0005-0000-0000-0000B6030000}"/>
    <cellStyle name="40% - Cor6 54 2 2" xfId="9489" xr:uid="{00000000-0005-0000-0000-0000B6030000}"/>
    <cellStyle name="40% - Cor6 54 2 2 2" xfId="18311" xr:uid="{00000000-0005-0000-0000-0000B6030000}"/>
    <cellStyle name="40% - Cor6 54 2 2 3" xfId="27689" xr:uid="{6C5E1FBF-3772-4927-B4EC-A67041DA1476}"/>
    <cellStyle name="40% - Cor6 54 2 2 4" xfId="41645" xr:uid="{0F53DABB-BA7C-4214-B1DF-61876C827BB3}"/>
    <cellStyle name="40% - Cor6 54 2 3" xfId="13958" xr:uid="{00000000-0005-0000-0000-0000B6030000}"/>
    <cellStyle name="40% - Cor6 54 2 3 2" xfId="30771" xr:uid="{52ACFDA6-2FCE-44D0-AE68-0C001486417F}"/>
    <cellStyle name="40% - Cor6 54 2 3 3" xfId="44645" xr:uid="{94CAFEBD-066A-459E-B875-0168444D9226}"/>
    <cellStyle name="40% - Cor6 54 2 4" xfId="33363" xr:uid="{69AF333A-B699-476C-87E6-23518D42E83F}"/>
    <cellStyle name="40% - Cor6 54 2 4 2" xfId="47230" xr:uid="{931F68F2-1390-43EC-B0D0-A7D24940A7B7}"/>
    <cellStyle name="40% - Cor6 54 2 5" xfId="23431" xr:uid="{C859F8D6-007C-4B6D-9DCF-C57FE77F64FE}"/>
    <cellStyle name="40% - Cor6 54 2 6" xfId="37402" xr:uid="{806C01CE-29E7-42F0-BD43-72F9C114D3D9}"/>
    <cellStyle name="40% - Cor6 54 3" xfId="7600" xr:uid="{00000000-0005-0000-0000-0000B6030000}"/>
    <cellStyle name="40% - Cor6 54 3 2" xfId="16426" xr:uid="{00000000-0005-0000-0000-0000B6030000}"/>
    <cellStyle name="40% - Cor6 54 3 3" xfId="25852" xr:uid="{4583C1D5-128C-4922-856B-30E066633A86}"/>
    <cellStyle name="40% - Cor6 54 3 4" xfId="39804" xr:uid="{7362949F-75EF-4A33-A896-D0D12854E4F6}"/>
    <cellStyle name="40% - Cor6 54 4" xfId="12067" xr:uid="{00000000-0005-0000-0000-0000B6030000}"/>
    <cellStyle name="40% - Cor6 54 4 2" xfId="29583" xr:uid="{75C09E90-9C8B-42AD-B43B-0CF6A71D4A57}"/>
    <cellStyle name="40% - Cor6 54 4 3" xfId="43464" xr:uid="{AB72CC80-2DA4-4E9B-A57C-322160EE3A45}"/>
    <cellStyle name="40% - Cor6 54 5" xfId="32185" xr:uid="{1080A897-4407-406B-9B96-AC3B516EC75D}"/>
    <cellStyle name="40% - Cor6 54 5 2" xfId="46052" xr:uid="{307BB0F8-11E7-45FA-95BA-E21A7C59D842}"/>
    <cellStyle name="40% - Cor6 54 6" xfId="21533" xr:uid="{E16E5A7D-825D-476D-BE39-F343878D7BBF}"/>
    <cellStyle name="40% - Cor6 54 7" xfId="35567" xr:uid="{C460C450-3E71-49F4-8DD7-E0656B8E725E}"/>
    <cellStyle name="40% - Cor6 55" xfId="3043" xr:uid="{00000000-0005-0000-0000-0000B7030000}"/>
    <cellStyle name="40% - Cor6 55 2" xfId="5090" xr:uid="{00000000-0005-0000-0000-0000B7030000}"/>
    <cellStyle name="40% - Cor6 55 2 2" xfId="9490" xr:uid="{00000000-0005-0000-0000-0000B7030000}"/>
    <cellStyle name="40% - Cor6 55 2 2 2" xfId="18312" xr:uid="{00000000-0005-0000-0000-0000B7030000}"/>
    <cellStyle name="40% - Cor6 55 2 2 3" xfId="27690" xr:uid="{B2BDE3AF-16F3-434F-AED2-848F83C1019E}"/>
    <cellStyle name="40% - Cor6 55 2 2 4" xfId="41646" xr:uid="{B29D3C86-3F2D-4A69-B0F9-C4E288F3060F}"/>
    <cellStyle name="40% - Cor6 55 2 3" xfId="13959" xr:uid="{00000000-0005-0000-0000-0000B7030000}"/>
    <cellStyle name="40% - Cor6 55 2 3 2" xfId="30772" xr:uid="{40F7715C-D89A-4A9B-852C-4453C12FCCD3}"/>
    <cellStyle name="40% - Cor6 55 2 3 3" xfId="44646" xr:uid="{B057229D-8243-4B7B-8478-332023F58F9F}"/>
    <cellStyle name="40% - Cor6 55 2 4" xfId="33364" xr:uid="{9612109D-6728-461B-80DA-D98ED6A2BCF6}"/>
    <cellStyle name="40% - Cor6 55 2 4 2" xfId="47231" xr:uid="{29A966D1-E4E7-463C-8648-F3A0B98C2B48}"/>
    <cellStyle name="40% - Cor6 55 2 5" xfId="23432" xr:uid="{06930D98-300A-49A4-BE0A-52CB09391EC9}"/>
    <cellStyle name="40% - Cor6 55 2 6" xfId="37403" xr:uid="{E45E3274-DBF8-4620-BDDC-67463162042D}"/>
    <cellStyle name="40% - Cor6 55 3" xfId="7601" xr:uid="{00000000-0005-0000-0000-0000B7030000}"/>
    <cellStyle name="40% - Cor6 55 3 2" xfId="16427" xr:uid="{00000000-0005-0000-0000-0000B7030000}"/>
    <cellStyle name="40% - Cor6 55 3 3" xfId="25853" xr:uid="{FEE6E085-EB36-4470-BFC0-B1590A7B3E83}"/>
    <cellStyle name="40% - Cor6 55 3 4" xfId="39805" xr:uid="{53C07606-CB67-4902-AD44-A0A559B6E35C}"/>
    <cellStyle name="40% - Cor6 55 4" xfId="12068" xr:uid="{00000000-0005-0000-0000-0000B7030000}"/>
    <cellStyle name="40% - Cor6 55 4 2" xfId="29584" xr:uid="{55FE64ED-BECB-4CB9-9EDB-57E838CE3367}"/>
    <cellStyle name="40% - Cor6 55 4 3" xfId="43465" xr:uid="{82D9CAC8-1FF9-486B-9EF1-B9AB61D8B62A}"/>
    <cellStyle name="40% - Cor6 55 5" xfId="32186" xr:uid="{976A3521-E949-492E-ADC9-BFDE577DEB10}"/>
    <cellStyle name="40% - Cor6 55 5 2" xfId="46053" xr:uid="{92CBA992-55EC-47A8-9308-46776D758BFF}"/>
    <cellStyle name="40% - Cor6 55 6" xfId="21534" xr:uid="{6935AE47-A41B-4B43-A7A0-C81CDBA426B5}"/>
    <cellStyle name="40% - Cor6 55 7" xfId="35568" xr:uid="{389A259B-01D7-4776-9ADA-C709E676929E}"/>
    <cellStyle name="40% - Cor6 56" xfId="3044" xr:uid="{00000000-0005-0000-0000-0000B8030000}"/>
    <cellStyle name="40% - Cor6 56 2" xfId="5091" xr:uid="{00000000-0005-0000-0000-0000B8030000}"/>
    <cellStyle name="40% - Cor6 56 2 2" xfId="9491" xr:uid="{00000000-0005-0000-0000-0000B8030000}"/>
    <cellStyle name="40% - Cor6 56 2 2 2" xfId="18313" xr:uid="{00000000-0005-0000-0000-0000B8030000}"/>
    <cellStyle name="40% - Cor6 56 2 2 3" xfId="27691" xr:uid="{710B1360-163B-465F-8AA6-F10F6A60E3FF}"/>
    <cellStyle name="40% - Cor6 56 2 2 4" xfId="41647" xr:uid="{2F940B4D-A843-4A9C-97FC-9537147D9FB5}"/>
    <cellStyle name="40% - Cor6 56 2 3" xfId="13960" xr:uid="{00000000-0005-0000-0000-0000B8030000}"/>
    <cellStyle name="40% - Cor6 56 2 3 2" xfId="30773" xr:uid="{031A3B48-B2B6-494E-918A-A71D5971FE1D}"/>
    <cellStyle name="40% - Cor6 56 2 3 3" xfId="44647" xr:uid="{FBDC6F16-4F78-4C6A-BD57-06A46E466067}"/>
    <cellStyle name="40% - Cor6 56 2 4" xfId="33365" xr:uid="{EFA3C4CC-6BB5-4E76-B262-791135FDCA8B}"/>
    <cellStyle name="40% - Cor6 56 2 4 2" xfId="47232" xr:uid="{72C131A0-40DB-4020-8D35-D1A8B76A25CA}"/>
    <cellStyle name="40% - Cor6 56 2 5" xfId="23433" xr:uid="{0F56BB89-3735-4AE5-855F-0120F590514A}"/>
    <cellStyle name="40% - Cor6 56 2 6" xfId="37404" xr:uid="{DC425916-F118-4E2D-9C0E-951DDC33EE9E}"/>
    <cellStyle name="40% - Cor6 56 3" xfId="7602" xr:uid="{00000000-0005-0000-0000-0000B8030000}"/>
    <cellStyle name="40% - Cor6 56 3 2" xfId="16428" xr:uid="{00000000-0005-0000-0000-0000B8030000}"/>
    <cellStyle name="40% - Cor6 56 3 3" xfId="25854" xr:uid="{3CE6776C-94A9-4ADE-8C1E-17D493DAD96A}"/>
    <cellStyle name="40% - Cor6 56 3 4" xfId="39806" xr:uid="{4D9A2B33-AF03-406B-ABBD-CA7D4741E64A}"/>
    <cellStyle name="40% - Cor6 56 4" xfId="12069" xr:uid="{00000000-0005-0000-0000-0000B8030000}"/>
    <cellStyle name="40% - Cor6 56 4 2" xfId="29585" xr:uid="{0DF0BDA2-A13F-4091-B1B3-1379C5A5E225}"/>
    <cellStyle name="40% - Cor6 56 4 3" xfId="43466" xr:uid="{2AFE768A-2DB5-4A9A-ACEF-342C8E4B1B93}"/>
    <cellStyle name="40% - Cor6 56 5" xfId="32187" xr:uid="{87F374DF-2ACC-44D4-93C7-BED1D9EBE67F}"/>
    <cellStyle name="40% - Cor6 56 5 2" xfId="46054" xr:uid="{0EA039BC-4E84-4470-B275-02F4DEB245E4}"/>
    <cellStyle name="40% - Cor6 56 6" xfId="21535" xr:uid="{FAB45FEE-382A-49B4-9359-CB19846338C0}"/>
    <cellStyle name="40% - Cor6 56 7" xfId="35569" xr:uid="{7BD34065-A4D7-4410-9A3B-F8A55B6B19A6}"/>
    <cellStyle name="40% - Cor6 57" xfId="3045" xr:uid="{00000000-0005-0000-0000-0000B9030000}"/>
    <cellStyle name="40% - Cor6 57 2" xfId="5092" xr:uid="{00000000-0005-0000-0000-0000B9030000}"/>
    <cellStyle name="40% - Cor6 57 2 2" xfId="9492" xr:uid="{00000000-0005-0000-0000-0000B9030000}"/>
    <cellStyle name="40% - Cor6 57 2 2 2" xfId="18314" xr:uid="{00000000-0005-0000-0000-0000B9030000}"/>
    <cellStyle name="40% - Cor6 57 2 2 3" xfId="27692" xr:uid="{61738648-F550-4A45-A326-DB933813364E}"/>
    <cellStyle name="40% - Cor6 57 2 2 4" xfId="41648" xr:uid="{AB2A977C-520B-4892-A75C-0C897BCF2098}"/>
    <cellStyle name="40% - Cor6 57 2 3" xfId="13961" xr:uid="{00000000-0005-0000-0000-0000B9030000}"/>
    <cellStyle name="40% - Cor6 57 2 3 2" xfId="30774" xr:uid="{A00EB830-55BA-4344-BD92-08CF7E9CE5D9}"/>
    <cellStyle name="40% - Cor6 57 2 3 3" xfId="44648" xr:uid="{A2B09053-3432-495E-BD5A-4EB793D70660}"/>
    <cellStyle name="40% - Cor6 57 2 4" xfId="33366" xr:uid="{1CA454F8-9890-4C71-BDA8-651313399BC7}"/>
    <cellStyle name="40% - Cor6 57 2 4 2" xfId="47233" xr:uid="{C33613EB-0C91-4388-94E0-3F222197A997}"/>
    <cellStyle name="40% - Cor6 57 2 5" xfId="23434" xr:uid="{E6FF6B5F-F5FB-41C7-8AD3-BA829C911202}"/>
    <cellStyle name="40% - Cor6 57 2 6" xfId="37405" xr:uid="{DDFB6791-57A9-4DD3-B512-0C5BC147D5C9}"/>
    <cellStyle name="40% - Cor6 57 3" xfId="7603" xr:uid="{00000000-0005-0000-0000-0000B9030000}"/>
    <cellStyle name="40% - Cor6 57 3 2" xfId="16429" xr:uid="{00000000-0005-0000-0000-0000B9030000}"/>
    <cellStyle name="40% - Cor6 57 3 3" xfId="25855" xr:uid="{640A4995-56E1-406C-A66A-FF9BE96DE328}"/>
    <cellStyle name="40% - Cor6 57 3 4" xfId="39807" xr:uid="{4EF6D6B3-7C2C-4D7D-A35D-B461BC735D8C}"/>
    <cellStyle name="40% - Cor6 57 4" xfId="12070" xr:uid="{00000000-0005-0000-0000-0000B9030000}"/>
    <cellStyle name="40% - Cor6 57 4 2" xfId="29586" xr:uid="{D9B784E8-F474-481B-A80A-65272A96ABD0}"/>
    <cellStyle name="40% - Cor6 57 4 3" xfId="43467" xr:uid="{095A3B83-9744-4002-B1BF-DD03901FAEF2}"/>
    <cellStyle name="40% - Cor6 57 5" xfId="32188" xr:uid="{2C7F1E1D-242F-4097-BB26-BC4057AB3A53}"/>
    <cellStyle name="40% - Cor6 57 5 2" xfId="46055" xr:uid="{CEF1346E-E85F-41E3-AB66-CAD5E2258706}"/>
    <cellStyle name="40% - Cor6 57 6" xfId="21536" xr:uid="{811EB088-E520-4C33-9BCC-8F08FAFC9BA1}"/>
    <cellStyle name="40% - Cor6 57 7" xfId="35570" xr:uid="{4BAEE5F1-D748-4A59-B422-BAC027852563}"/>
    <cellStyle name="40% - Cor6 58" xfId="3046" xr:uid="{00000000-0005-0000-0000-0000BA030000}"/>
    <cellStyle name="40% - Cor6 58 2" xfId="5093" xr:uid="{00000000-0005-0000-0000-0000BA030000}"/>
    <cellStyle name="40% - Cor6 58 2 2" xfId="9493" xr:uid="{00000000-0005-0000-0000-0000BA030000}"/>
    <cellStyle name="40% - Cor6 58 2 2 2" xfId="18315" xr:uid="{00000000-0005-0000-0000-0000BA030000}"/>
    <cellStyle name="40% - Cor6 58 2 2 3" xfId="27693" xr:uid="{870EE462-0C04-43C1-BDB7-AC9C55A7AB96}"/>
    <cellStyle name="40% - Cor6 58 2 2 4" xfId="41649" xr:uid="{AFC0FECB-0E6C-4523-AF4C-D90A9115728C}"/>
    <cellStyle name="40% - Cor6 58 2 3" xfId="13962" xr:uid="{00000000-0005-0000-0000-0000BA030000}"/>
    <cellStyle name="40% - Cor6 58 2 3 2" xfId="30775" xr:uid="{5FE2ECC4-888E-4F10-88C5-BEBA7FAE8D8B}"/>
    <cellStyle name="40% - Cor6 58 2 3 3" xfId="44649" xr:uid="{F85090B3-666A-4281-B8B9-7D50591A6212}"/>
    <cellStyle name="40% - Cor6 58 2 4" xfId="33367" xr:uid="{356F59C6-0CDF-4B9B-945B-603A50649AE0}"/>
    <cellStyle name="40% - Cor6 58 2 4 2" xfId="47234" xr:uid="{E5CB2D9F-1F61-4B87-AC6E-CD3F69076D2B}"/>
    <cellStyle name="40% - Cor6 58 2 5" xfId="23435" xr:uid="{12A9A8C1-3C03-40B9-A5EF-BDB81367467B}"/>
    <cellStyle name="40% - Cor6 58 2 6" xfId="37406" xr:uid="{A227BE9A-BA9D-4B07-A118-96994BD919D1}"/>
    <cellStyle name="40% - Cor6 58 3" xfId="7604" xr:uid="{00000000-0005-0000-0000-0000BA030000}"/>
    <cellStyle name="40% - Cor6 58 3 2" xfId="16430" xr:uid="{00000000-0005-0000-0000-0000BA030000}"/>
    <cellStyle name="40% - Cor6 58 3 3" xfId="25856" xr:uid="{D7E0FDA0-8C80-4159-999E-0F809C92AC63}"/>
    <cellStyle name="40% - Cor6 58 3 4" xfId="39808" xr:uid="{DBD75217-598F-46B7-A4AC-314D7EEA3621}"/>
    <cellStyle name="40% - Cor6 58 4" xfId="12071" xr:uid="{00000000-0005-0000-0000-0000BA030000}"/>
    <cellStyle name="40% - Cor6 58 4 2" xfId="29587" xr:uid="{91CB45B2-69AA-491F-9F68-881141A5565B}"/>
    <cellStyle name="40% - Cor6 58 4 3" xfId="43468" xr:uid="{3A069298-B229-42E1-9161-1DD75BD521D5}"/>
    <cellStyle name="40% - Cor6 58 5" xfId="32189" xr:uid="{D9D92128-3901-42E4-BB5E-0C97FCD72C2F}"/>
    <cellStyle name="40% - Cor6 58 5 2" xfId="46056" xr:uid="{429D175C-0E62-4862-8131-143A4F08FDF6}"/>
    <cellStyle name="40% - Cor6 58 6" xfId="21537" xr:uid="{2D87CEFB-E90F-484F-A0EC-DA2AF2C705F9}"/>
    <cellStyle name="40% - Cor6 58 7" xfId="35571" xr:uid="{7D848B4F-3B2F-47F2-9064-21C943EEB51F}"/>
    <cellStyle name="40% - Cor6 59" xfId="3047" xr:uid="{00000000-0005-0000-0000-0000BB030000}"/>
    <cellStyle name="40% - Cor6 59 2" xfId="5094" xr:uid="{00000000-0005-0000-0000-0000BB030000}"/>
    <cellStyle name="40% - Cor6 59 2 2" xfId="9494" xr:uid="{00000000-0005-0000-0000-0000BB030000}"/>
    <cellStyle name="40% - Cor6 59 2 2 2" xfId="18316" xr:uid="{00000000-0005-0000-0000-0000BB030000}"/>
    <cellStyle name="40% - Cor6 59 2 2 3" xfId="27694" xr:uid="{D1F89C20-2820-4275-B8F2-201941A8508A}"/>
    <cellStyle name="40% - Cor6 59 2 2 4" xfId="41650" xr:uid="{F71DF1BB-E10A-4CF4-8541-2B0FE2AB63BF}"/>
    <cellStyle name="40% - Cor6 59 2 3" xfId="13963" xr:uid="{00000000-0005-0000-0000-0000BB030000}"/>
    <cellStyle name="40% - Cor6 59 2 3 2" xfId="30776" xr:uid="{4AF8D585-790E-4D3C-A2F3-5F8685375FE3}"/>
    <cellStyle name="40% - Cor6 59 2 3 3" xfId="44650" xr:uid="{49E2A278-1188-4264-A39D-BC215325DEEE}"/>
    <cellStyle name="40% - Cor6 59 2 4" xfId="33368" xr:uid="{CA0EB7F9-6316-4ADE-99CF-587DE21C8E50}"/>
    <cellStyle name="40% - Cor6 59 2 4 2" xfId="47235" xr:uid="{CB4F00EA-D16F-4B6F-B019-A3BF1131C5DD}"/>
    <cellStyle name="40% - Cor6 59 2 5" xfId="23436" xr:uid="{568CDCB3-8CA3-4D52-92D0-355669A59537}"/>
    <cellStyle name="40% - Cor6 59 2 6" xfId="37407" xr:uid="{3E9795AE-04F3-4371-B56F-D5429BAF4E53}"/>
    <cellStyle name="40% - Cor6 59 3" xfId="7605" xr:uid="{00000000-0005-0000-0000-0000BB030000}"/>
    <cellStyle name="40% - Cor6 59 3 2" xfId="16431" xr:uid="{00000000-0005-0000-0000-0000BB030000}"/>
    <cellStyle name="40% - Cor6 59 3 3" xfId="25857" xr:uid="{B22019E1-8F1B-4EAB-A5DE-283442755E1C}"/>
    <cellStyle name="40% - Cor6 59 3 4" xfId="39809" xr:uid="{C6341D08-9548-4B44-BA03-8A2F66093D51}"/>
    <cellStyle name="40% - Cor6 59 4" xfId="12072" xr:uid="{00000000-0005-0000-0000-0000BB030000}"/>
    <cellStyle name="40% - Cor6 59 4 2" xfId="29588" xr:uid="{081CB145-1B20-4E02-852F-6A414DA3EB63}"/>
    <cellStyle name="40% - Cor6 59 4 3" xfId="43469" xr:uid="{B52A183A-F703-4BF8-8BD5-A8327E2E1995}"/>
    <cellStyle name="40% - Cor6 59 5" xfId="32190" xr:uid="{95EF3B83-A526-40DC-A23A-312D57F9D0BC}"/>
    <cellStyle name="40% - Cor6 59 5 2" xfId="46057" xr:uid="{F1961037-54EE-4127-A7AB-0709AF67B215}"/>
    <cellStyle name="40% - Cor6 59 6" xfId="21538" xr:uid="{6B6392E8-9CD7-4085-8463-AB6042A750B0}"/>
    <cellStyle name="40% - Cor6 59 7" xfId="35572" xr:uid="{DA152DE9-6FD7-438D-8CC9-C872BDBD58AC}"/>
    <cellStyle name="40% - Cor6 6" xfId="3048" xr:uid="{00000000-0005-0000-0000-0000BC030000}"/>
    <cellStyle name="40% - Cor6 6 2" xfId="3049" xr:uid="{00000000-0005-0000-0000-0000BD030000}"/>
    <cellStyle name="40% - Cor6 6 2 2" xfId="5096" xr:uid="{00000000-0005-0000-0000-0000BD030000}"/>
    <cellStyle name="40% - Cor6 6 2 2 2" xfId="9496" xr:uid="{00000000-0005-0000-0000-0000BD030000}"/>
    <cellStyle name="40% - Cor6 6 2 2 2 2" xfId="18318" xr:uid="{00000000-0005-0000-0000-0000BD030000}"/>
    <cellStyle name="40% - Cor6 6 2 2 2 3" xfId="27696" xr:uid="{26700033-B2B4-44E4-98C1-0D9FE3D428CF}"/>
    <cellStyle name="40% - Cor6 6 2 2 2 4" xfId="41652" xr:uid="{8D49C910-E109-4E0D-ABFF-09579CDC54B0}"/>
    <cellStyle name="40% - Cor6 6 2 2 3" xfId="13965" xr:uid="{00000000-0005-0000-0000-0000BD030000}"/>
    <cellStyle name="40% - Cor6 6 2 2 3 2" xfId="30778" xr:uid="{C9D01CCC-FCD6-4BAB-8F74-BFD2B6F4A41B}"/>
    <cellStyle name="40% - Cor6 6 2 2 3 3" xfId="44652" xr:uid="{052A5972-298E-45B8-906D-7903CC7C35EA}"/>
    <cellStyle name="40% - Cor6 6 2 2 4" xfId="33370" xr:uid="{7BDAB71B-18A6-465B-A73B-319C2270451C}"/>
    <cellStyle name="40% - Cor6 6 2 2 4 2" xfId="47237" xr:uid="{5FF08B84-56D4-40A0-A89A-8E5B2D179CB8}"/>
    <cellStyle name="40% - Cor6 6 2 2 5" xfId="23438" xr:uid="{6B4369B3-3BDB-4CC3-BC20-ED686F011EA1}"/>
    <cellStyle name="40% - Cor6 6 2 2 6" xfId="37409" xr:uid="{6CABA9B8-F20C-42A2-AC5A-F23B20796764}"/>
    <cellStyle name="40% - Cor6 6 2 3" xfId="7607" xr:uid="{00000000-0005-0000-0000-0000BD030000}"/>
    <cellStyle name="40% - Cor6 6 2 3 2" xfId="16433" xr:uid="{00000000-0005-0000-0000-0000BD030000}"/>
    <cellStyle name="40% - Cor6 6 2 3 3" xfId="25859" xr:uid="{CDE676A8-79E1-493E-BA9A-820FDCB466A6}"/>
    <cellStyle name="40% - Cor6 6 2 3 4" xfId="39811" xr:uid="{D32DE61B-4BBC-4F44-B5EF-21291A6D7CB6}"/>
    <cellStyle name="40% - Cor6 6 2 4" xfId="12074" xr:uid="{00000000-0005-0000-0000-0000BD030000}"/>
    <cellStyle name="40% - Cor6 6 2 4 2" xfId="29590" xr:uid="{6AE107D9-63D5-4A05-850C-3AD2C092E73E}"/>
    <cellStyle name="40% - Cor6 6 2 4 3" xfId="43471" xr:uid="{CBD6C906-9BA2-4A01-BE14-FE985FF84581}"/>
    <cellStyle name="40% - Cor6 6 2 5" xfId="32192" xr:uid="{CA03CCA3-B10A-4A75-B240-9D23220AE5B0}"/>
    <cellStyle name="40% - Cor6 6 2 5 2" xfId="46059" xr:uid="{FED4AF71-0041-4295-86AA-8A30A47516BD}"/>
    <cellStyle name="40% - Cor6 6 2 6" xfId="21540" xr:uid="{D1740AAA-3686-474C-96F8-9DBF5619CC08}"/>
    <cellStyle name="40% - Cor6 6 2 7" xfId="35574" xr:uid="{78C75430-85D6-45DF-8965-C9D471D87778}"/>
    <cellStyle name="40% - Cor6 6 3" xfId="5095" xr:uid="{00000000-0005-0000-0000-0000BC030000}"/>
    <cellStyle name="40% - Cor6 6 3 2" xfId="9495" xr:uid="{00000000-0005-0000-0000-0000BC030000}"/>
    <cellStyle name="40% - Cor6 6 3 2 2" xfId="18317" xr:uid="{00000000-0005-0000-0000-0000BC030000}"/>
    <cellStyle name="40% - Cor6 6 3 2 3" xfId="27695" xr:uid="{CC6978FF-EB0D-48E5-B0A3-31C54A7A6BC5}"/>
    <cellStyle name="40% - Cor6 6 3 2 4" xfId="41651" xr:uid="{01D622DC-68F8-4DFE-B5F6-7A2A77F54993}"/>
    <cellStyle name="40% - Cor6 6 3 3" xfId="13964" xr:uid="{00000000-0005-0000-0000-0000BC030000}"/>
    <cellStyle name="40% - Cor6 6 3 3 2" xfId="30777" xr:uid="{A0920B00-7758-4116-83F7-EB11ADFED70E}"/>
    <cellStyle name="40% - Cor6 6 3 3 3" xfId="44651" xr:uid="{B26CB7AD-185F-4369-AA01-421440323B82}"/>
    <cellStyle name="40% - Cor6 6 3 4" xfId="33369" xr:uid="{D98B4FA8-EEF2-496A-AE3A-734037BC8F25}"/>
    <cellStyle name="40% - Cor6 6 3 4 2" xfId="47236" xr:uid="{09395A80-4752-4714-B391-8B9609A41440}"/>
    <cellStyle name="40% - Cor6 6 3 5" xfId="23437" xr:uid="{C18BDC27-16D9-40B1-A486-35CD695DAAAA}"/>
    <cellStyle name="40% - Cor6 6 3 6" xfId="37408" xr:uid="{FCC197CA-583B-4C8F-855F-E9CD90326697}"/>
    <cellStyle name="40% - Cor6 6 4" xfId="7606" xr:uid="{00000000-0005-0000-0000-0000BC030000}"/>
    <cellStyle name="40% - Cor6 6 4 2" xfId="16432" xr:uid="{00000000-0005-0000-0000-0000BC030000}"/>
    <cellStyle name="40% - Cor6 6 4 3" xfId="25858" xr:uid="{C3CE1EDE-62CD-4F5C-BD9F-BC1E33B97198}"/>
    <cellStyle name="40% - Cor6 6 4 4" xfId="39810" xr:uid="{D26B9350-D019-414C-91B3-9C17F71E55F1}"/>
    <cellStyle name="40% - Cor6 6 5" xfId="12073" xr:uid="{00000000-0005-0000-0000-0000BC030000}"/>
    <cellStyle name="40% - Cor6 6 5 2" xfId="29589" xr:uid="{60435041-6F38-4CA4-9918-85CF6EBE3E03}"/>
    <cellStyle name="40% - Cor6 6 5 3" xfId="43470" xr:uid="{F2ABE4B8-ED22-48B0-9F5D-BEC8D0894870}"/>
    <cellStyle name="40% - Cor6 6 6" xfId="32191" xr:uid="{0EA963A6-F6CD-428D-8758-B626D5BFD0EC}"/>
    <cellStyle name="40% - Cor6 6 6 2" xfId="46058" xr:uid="{30E31DC8-0807-41B2-B6FC-7840322ED326}"/>
    <cellStyle name="40% - Cor6 6 7" xfId="21539" xr:uid="{596C25A4-CEF0-4BA7-9F5C-5B7EAFAC5C53}"/>
    <cellStyle name="40% - Cor6 6 8" xfId="35573" xr:uid="{2D1C73B5-1E11-48BD-B133-96D0C75D1EBF}"/>
    <cellStyle name="40% - Cor6 60" xfId="3050" xr:uid="{00000000-0005-0000-0000-0000BE030000}"/>
    <cellStyle name="40% - Cor6 60 2" xfId="5097" xr:uid="{00000000-0005-0000-0000-0000BE030000}"/>
    <cellStyle name="40% - Cor6 60 2 2" xfId="9497" xr:uid="{00000000-0005-0000-0000-0000BE030000}"/>
    <cellStyle name="40% - Cor6 60 2 2 2" xfId="18319" xr:uid="{00000000-0005-0000-0000-0000BE030000}"/>
    <cellStyle name="40% - Cor6 60 2 2 3" xfId="27697" xr:uid="{C040B826-259C-4174-8CD5-028461366276}"/>
    <cellStyle name="40% - Cor6 60 2 2 4" xfId="41653" xr:uid="{86431979-3737-4956-A095-083995A30558}"/>
    <cellStyle name="40% - Cor6 60 2 3" xfId="13966" xr:uid="{00000000-0005-0000-0000-0000BE030000}"/>
    <cellStyle name="40% - Cor6 60 2 3 2" xfId="30779" xr:uid="{82784FC2-F21B-4382-9EF9-515BBFB07900}"/>
    <cellStyle name="40% - Cor6 60 2 3 3" xfId="44653" xr:uid="{951BE6B0-B208-4A62-A1D5-1A5FD5356B83}"/>
    <cellStyle name="40% - Cor6 60 2 4" xfId="33371" xr:uid="{EC50907A-167C-47BB-8FCD-FDD51DD0D900}"/>
    <cellStyle name="40% - Cor6 60 2 4 2" xfId="47238" xr:uid="{268F3E72-8851-40D0-9C40-6B4270DD7CB5}"/>
    <cellStyle name="40% - Cor6 60 2 5" xfId="23439" xr:uid="{BBAD838A-C6E6-4A09-BC7D-116E89D9545F}"/>
    <cellStyle name="40% - Cor6 60 2 6" xfId="37410" xr:uid="{4541D8BB-2288-4930-BCB8-37278DB6C3A9}"/>
    <cellStyle name="40% - Cor6 60 3" xfId="7608" xr:uid="{00000000-0005-0000-0000-0000BE030000}"/>
    <cellStyle name="40% - Cor6 60 3 2" xfId="16434" xr:uid="{00000000-0005-0000-0000-0000BE030000}"/>
    <cellStyle name="40% - Cor6 60 3 3" xfId="25860" xr:uid="{A2BF93D6-A969-42E5-9EBD-CFE4828E791F}"/>
    <cellStyle name="40% - Cor6 60 3 4" xfId="39812" xr:uid="{0FFFAB65-7064-4972-AE26-B51FE81591D0}"/>
    <cellStyle name="40% - Cor6 60 4" xfId="12075" xr:uid="{00000000-0005-0000-0000-0000BE030000}"/>
    <cellStyle name="40% - Cor6 60 4 2" xfId="29591" xr:uid="{866C0FE1-70E4-40C7-A14F-2B5282377819}"/>
    <cellStyle name="40% - Cor6 60 4 3" xfId="43472" xr:uid="{E6349585-DD9E-4859-860E-265DCA8F431F}"/>
    <cellStyle name="40% - Cor6 60 5" xfId="32193" xr:uid="{EB3B56E0-4CC9-4D5C-BAD4-1E3464B77A03}"/>
    <cellStyle name="40% - Cor6 60 5 2" xfId="46060" xr:uid="{467736C5-FE54-4CD3-BD18-B077FF35E397}"/>
    <cellStyle name="40% - Cor6 60 6" xfId="21541" xr:uid="{14799C6F-4CAE-4E74-AF12-304B0C9C6CBC}"/>
    <cellStyle name="40% - Cor6 60 7" xfId="35575" xr:uid="{8B3707E0-FA6E-4EBA-B26C-44224E1049A6}"/>
    <cellStyle name="40% - Cor6 61" xfId="3051" xr:uid="{00000000-0005-0000-0000-0000BF030000}"/>
    <cellStyle name="40% - Cor6 61 2" xfId="5098" xr:uid="{00000000-0005-0000-0000-0000BF030000}"/>
    <cellStyle name="40% - Cor6 61 2 2" xfId="9498" xr:uid="{00000000-0005-0000-0000-0000BF030000}"/>
    <cellStyle name="40% - Cor6 61 2 2 2" xfId="18320" xr:uid="{00000000-0005-0000-0000-0000BF030000}"/>
    <cellStyle name="40% - Cor6 61 2 2 3" xfId="27698" xr:uid="{EC67BB09-F296-49AB-8B10-6AB2AF5EAC45}"/>
    <cellStyle name="40% - Cor6 61 2 2 4" xfId="41654" xr:uid="{61FE2368-6A48-4700-96BA-825943E4DF7D}"/>
    <cellStyle name="40% - Cor6 61 2 3" xfId="13967" xr:uid="{00000000-0005-0000-0000-0000BF030000}"/>
    <cellStyle name="40% - Cor6 61 2 3 2" xfId="30780" xr:uid="{0BD885BF-06A6-471E-9EEC-78A254EE6EA8}"/>
    <cellStyle name="40% - Cor6 61 2 3 3" xfId="44654" xr:uid="{58B4D50C-213D-4FF4-86E7-DCFEBBB96E29}"/>
    <cellStyle name="40% - Cor6 61 2 4" xfId="33372" xr:uid="{5D693234-0CB8-42FB-ADA4-94DE0D6296AC}"/>
    <cellStyle name="40% - Cor6 61 2 4 2" xfId="47239" xr:uid="{C9819615-0220-4965-A0A8-B9DC29B551DE}"/>
    <cellStyle name="40% - Cor6 61 2 5" xfId="23440" xr:uid="{21D4AF25-9AC6-4ECC-B420-F31B88CB2E53}"/>
    <cellStyle name="40% - Cor6 61 2 6" xfId="37411" xr:uid="{BADC8EB7-D0ED-44AC-882C-00640BBB3E1B}"/>
    <cellStyle name="40% - Cor6 61 3" xfId="7609" xr:uid="{00000000-0005-0000-0000-0000BF030000}"/>
    <cellStyle name="40% - Cor6 61 3 2" xfId="16435" xr:uid="{00000000-0005-0000-0000-0000BF030000}"/>
    <cellStyle name="40% - Cor6 61 3 3" xfId="25861" xr:uid="{3D768E61-09D2-4508-BBC6-66290E0DA981}"/>
    <cellStyle name="40% - Cor6 61 3 4" xfId="39813" xr:uid="{6E4737FB-CAAF-4904-867A-710C657DE415}"/>
    <cellStyle name="40% - Cor6 61 4" xfId="12076" xr:uid="{00000000-0005-0000-0000-0000BF030000}"/>
    <cellStyle name="40% - Cor6 61 4 2" xfId="29592" xr:uid="{97B4002E-DC1C-44DF-AF8A-F1E6BE833699}"/>
    <cellStyle name="40% - Cor6 61 4 3" xfId="43473" xr:uid="{3ADD4509-9982-4141-AE5D-1E5EE8E49430}"/>
    <cellStyle name="40% - Cor6 61 5" xfId="32194" xr:uid="{BA932777-2DC4-448E-9AE3-3654EC0B67BE}"/>
    <cellStyle name="40% - Cor6 61 5 2" xfId="46061" xr:uid="{FDD24869-E85E-445D-A104-1EBB210EEA0C}"/>
    <cellStyle name="40% - Cor6 61 6" xfId="21542" xr:uid="{E7F3ED01-2866-4BCC-A772-C0C18E8A85AF}"/>
    <cellStyle name="40% - Cor6 61 7" xfId="35576" xr:uid="{A2E55B9B-9E9E-42DA-B691-78FF6B0A71F9}"/>
    <cellStyle name="40% - Cor6 62" xfId="3052" xr:uid="{00000000-0005-0000-0000-0000C0030000}"/>
    <cellStyle name="40% - Cor6 62 2" xfId="5099" xr:uid="{00000000-0005-0000-0000-0000C0030000}"/>
    <cellStyle name="40% - Cor6 62 2 2" xfId="9499" xr:uid="{00000000-0005-0000-0000-0000C0030000}"/>
    <cellStyle name="40% - Cor6 62 2 2 2" xfId="18321" xr:uid="{00000000-0005-0000-0000-0000C0030000}"/>
    <cellStyle name="40% - Cor6 62 2 2 3" xfId="27699" xr:uid="{32E0C0E3-07D4-4CA6-838F-0B3771992705}"/>
    <cellStyle name="40% - Cor6 62 2 2 4" xfId="41655" xr:uid="{A4E74990-F2F4-44BD-BCB9-84328C2B6054}"/>
    <cellStyle name="40% - Cor6 62 2 3" xfId="13968" xr:uid="{00000000-0005-0000-0000-0000C0030000}"/>
    <cellStyle name="40% - Cor6 62 2 3 2" xfId="30781" xr:uid="{2396CA6D-79D0-4FC0-802E-B1B8EB80F6B2}"/>
    <cellStyle name="40% - Cor6 62 2 3 3" xfId="44655" xr:uid="{0EC25570-D606-446E-A0D1-1700AD88275B}"/>
    <cellStyle name="40% - Cor6 62 2 4" xfId="33373" xr:uid="{2562C58B-8EC9-4E3E-82B7-9395772BC05E}"/>
    <cellStyle name="40% - Cor6 62 2 4 2" xfId="47240" xr:uid="{0161951F-4248-4FFD-A872-504D8D34AB8A}"/>
    <cellStyle name="40% - Cor6 62 2 5" xfId="23441" xr:uid="{1A8300E9-A6D5-48E2-AB20-3A3835D82E79}"/>
    <cellStyle name="40% - Cor6 62 2 6" xfId="37412" xr:uid="{D169EBE9-4A75-4E70-A0DF-1CAE2B56952C}"/>
    <cellStyle name="40% - Cor6 62 3" xfId="7610" xr:uid="{00000000-0005-0000-0000-0000C0030000}"/>
    <cellStyle name="40% - Cor6 62 3 2" xfId="16436" xr:uid="{00000000-0005-0000-0000-0000C0030000}"/>
    <cellStyle name="40% - Cor6 62 3 3" xfId="25862" xr:uid="{33F54C69-803A-43CD-8BAF-198669ACD5FA}"/>
    <cellStyle name="40% - Cor6 62 3 4" xfId="39814" xr:uid="{73D079FE-F05E-4FE3-AF48-7992E5D3BD69}"/>
    <cellStyle name="40% - Cor6 62 4" xfId="12077" xr:uid="{00000000-0005-0000-0000-0000C0030000}"/>
    <cellStyle name="40% - Cor6 62 4 2" xfId="29593" xr:uid="{E49B520C-6099-4D89-924A-4F35F2E35165}"/>
    <cellStyle name="40% - Cor6 62 4 3" xfId="43474" xr:uid="{36C457A1-6735-45F9-B6D2-DBE691CD7B74}"/>
    <cellStyle name="40% - Cor6 62 5" xfId="32195" xr:uid="{9B85B2F0-F5D2-4059-9BF1-F76C58AAD15C}"/>
    <cellStyle name="40% - Cor6 62 5 2" xfId="46062" xr:uid="{B5E92240-BE01-460C-9048-FB7816BEAE62}"/>
    <cellStyle name="40% - Cor6 62 6" xfId="21543" xr:uid="{075DF3BD-6713-4B63-B727-33C5CDDE3128}"/>
    <cellStyle name="40% - Cor6 62 7" xfId="35577" xr:uid="{741C5870-94DA-40A1-8874-7426150F1F29}"/>
    <cellStyle name="40% - Cor6 63" xfId="3053" xr:uid="{00000000-0005-0000-0000-0000C1030000}"/>
    <cellStyle name="40% - Cor6 63 2" xfId="5100" xr:uid="{00000000-0005-0000-0000-0000C1030000}"/>
    <cellStyle name="40% - Cor6 63 2 2" xfId="9500" xr:uid="{00000000-0005-0000-0000-0000C1030000}"/>
    <cellStyle name="40% - Cor6 63 2 2 2" xfId="18322" xr:uid="{00000000-0005-0000-0000-0000C1030000}"/>
    <cellStyle name="40% - Cor6 63 2 2 3" xfId="27700" xr:uid="{7B63B79E-4BB9-4A81-B6E7-8C317153CEF8}"/>
    <cellStyle name="40% - Cor6 63 2 2 4" xfId="41656" xr:uid="{84E804D8-20B5-4186-A593-27A511437CBD}"/>
    <cellStyle name="40% - Cor6 63 2 3" xfId="13969" xr:uid="{00000000-0005-0000-0000-0000C1030000}"/>
    <cellStyle name="40% - Cor6 63 2 3 2" xfId="30782" xr:uid="{83399EBF-6AB1-4F64-B3BE-ACF4A00A385F}"/>
    <cellStyle name="40% - Cor6 63 2 3 3" xfId="44656" xr:uid="{F9370C03-9D2F-4288-8268-04BA49B669A9}"/>
    <cellStyle name="40% - Cor6 63 2 4" xfId="33374" xr:uid="{33906A91-F4FB-43E7-8248-233BBCAD35F3}"/>
    <cellStyle name="40% - Cor6 63 2 4 2" xfId="47241" xr:uid="{6B260549-A41B-4587-9627-2D824F306165}"/>
    <cellStyle name="40% - Cor6 63 2 5" xfId="23442" xr:uid="{4C4B85CF-024E-48CB-A9D9-2E13C2E1A43B}"/>
    <cellStyle name="40% - Cor6 63 2 6" xfId="37413" xr:uid="{0FA6D9AC-0A35-4EF7-8B24-35BB586F9379}"/>
    <cellStyle name="40% - Cor6 63 3" xfId="7611" xr:uid="{00000000-0005-0000-0000-0000C1030000}"/>
    <cellStyle name="40% - Cor6 63 3 2" xfId="16437" xr:uid="{00000000-0005-0000-0000-0000C1030000}"/>
    <cellStyle name="40% - Cor6 63 3 3" xfId="25863" xr:uid="{759109B4-9F7F-4077-8CC4-D0CBD613126C}"/>
    <cellStyle name="40% - Cor6 63 3 4" xfId="39815" xr:uid="{4DDF9119-ACCB-4D78-9CA1-0C7F553B4C23}"/>
    <cellStyle name="40% - Cor6 63 4" xfId="12078" xr:uid="{00000000-0005-0000-0000-0000C1030000}"/>
    <cellStyle name="40% - Cor6 63 4 2" xfId="29594" xr:uid="{AE49113E-16B5-417B-B169-0F30F48A3152}"/>
    <cellStyle name="40% - Cor6 63 4 3" xfId="43475" xr:uid="{BBAF95F8-BB38-4BD6-BCF8-282EEC65C3E5}"/>
    <cellStyle name="40% - Cor6 63 5" xfId="32196" xr:uid="{2EB44884-54DC-4BA7-B234-3BC2DD1FC9C0}"/>
    <cellStyle name="40% - Cor6 63 5 2" xfId="46063" xr:uid="{2F18214E-5499-433B-B8A9-3EA7234A0172}"/>
    <cellStyle name="40% - Cor6 63 6" xfId="21544" xr:uid="{A14C0207-DE29-4927-90E1-4479876B8A84}"/>
    <cellStyle name="40% - Cor6 63 7" xfId="35578" xr:uid="{8BF968B6-EACE-43E3-8433-1A1DA988471D}"/>
    <cellStyle name="40% - Cor6 64" xfId="3054" xr:uid="{00000000-0005-0000-0000-0000C2030000}"/>
    <cellStyle name="40% - Cor6 64 2" xfId="5101" xr:uid="{00000000-0005-0000-0000-0000C2030000}"/>
    <cellStyle name="40% - Cor6 64 2 2" xfId="9501" xr:uid="{00000000-0005-0000-0000-0000C2030000}"/>
    <cellStyle name="40% - Cor6 64 2 2 2" xfId="18323" xr:uid="{00000000-0005-0000-0000-0000C2030000}"/>
    <cellStyle name="40% - Cor6 64 2 2 3" xfId="27701" xr:uid="{19811961-DB2B-49DF-8547-BF42B2740245}"/>
    <cellStyle name="40% - Cor6 64 2 2 4" xfId="41657" xr:uid="{32B57792-BF50-466F-9F5C-587117C1A168}"/>
    <cellStyle name="40% - Cor6 64 2 3" xfId="13970" xr:uid="{00000000-0005-0000-0000-0000C2030000}"/>
    <cellStyle name="40% - Cor6 64 2 3 2" xfId="30783" xr:uid="{81CF1505-9D17-482E-A377-BD30753B1087}"/>
    <cellStyle name="40% - Cor6 64 2 3 3" xfId="44657" xr:uid="{4C62D320-68C1-44E2-9C85-BDDEFC45EF73}"/>
    <cellStyle name="40% - Cor6 64 2 4" xfId="33375" xr:uid="{B05BDE97-2164-4F01-B97C-B9007A72A6E0}"/>
    <cellStyle name="40% - Cor6 64 2 4 2" xfId="47242" xr:uid="{A29BFE2B-182D-4CC6-AE75-9CB092DF4BAC}"/>
    <cellStyle name="40% - Cor6 64 2 5" xfId="23443" xr:uid="{D3EBF00F-D9BE-415E-B514-A2071B9C354A}"/>
    <cellStyle name="40% - Cor6 64 2 6" xfId="37414" xr:uid="{BD92762D-D098-441B-BF2D-5C1A310B3706}"/>
    <cellStyle name="40% - Cor6 64 3" xfId="7612" xr:uid="{00000000-0005-0000-0000-0000C2030000}"/>
    <cellStyle name="40% - Cor6 64 3 2" xfId="16438" xr:uid="{00000000-0005-0000-0000-0000C2030000}"/>
    <cellStyle name="40% - Cor6 64 3 3" xfId="25864" xr:uid="{550D0C3B-2A6E-4724-9511-318DA95A75D1}"/>
    <cellStyle name="40% - Cor6 64 3 4" xfId="39816" xr:uid="{0D8F0DF3-6A67-4FE7-97BC-32560ED3C288}"/>
    <cellStyle name="40% - Cor6 64 4" xfId="12079" xr:uid="{00000000-0005-0000-0000-0000C2030000}"/>
    <cellStyle name="40% - Cor6 64 4 2" xfId="29595" xr:uid="{4D974939-6974-4FF0-B509-1E63C362CE82}"/>
    <cellStyle name="40% - Cor6 64 4 3" xfId="43476" xr:uid="{7AA09F7B-5F91-483C-B016-BBB91512BA5B}"/>
    <cellStyle name="40% - Cor6 64 5" xfId="32197" xr:uid="{DAEEE252-AD91-4ADE-A04F-BD02C5182571}"/>
    <cellStyle name="40% - Cor6 64 5 2" xfId="46064" xr:uid="{6FEBA4E7-189F-4D9A-B480-4963C3EC8462}"/>
    <cellStyle name="40% - Cor6 64 6" xfId="21545" xr:uid="{E8F019BF-3FB7-4CDE-B89B-87F48E3B892B}"/>
    <cellStyle name="40% - Cor6 64 7" xfId="35579" xr:uid="{D2BE3041-5FD3-40B9-A5B2-0650FE674D40}"/>
    <cellStyle name="40% - Cor6 65" xfId="3055" xr:uid="{00000000-0005-0000-0000-0000C3030000}"/>
    <cellStyle name="40% - Cor6 65 2" xfId="5102" xr:uid="{00000000-0005-0000-0000-0000C3030000}"/>
    <cellStyle name="40% - Cor6 65 2 2" xfId="9502" xr:uid="{00000000-0005-0000-0000-0000C3030000}"/>
    <cellStyle name="40% - Cor6 65 2 2 2" xfId="18324" xr:uid="{00000000-0005-0000-0000-0000C3030000}"/>
    <cellStyle name="40% - Cor6 65 2 2 3" xfId="27702" xr:uid="{A59AA8DF-80B9-4C56-923C-D0EB55ED5993}"/>
    <cellStyle name="40% - Cor6 65 2 2 4" xfId="41658" xr:uid="{28C61D5F-9DA8-4386-B7C4-AAFAEEEE95F6}"/>
    <cellStyle name="40% - Cor6 65 2 3" xfId="13971" xr:uid="{00000000-0005-0000-0000-0000C3030000}"/>
    <cellStyle name="40% - Cor6 65 2 3 2" xfId="30784" xr:uid="{4CBB90CB-60C3-4D38-9FFC-1F6F33C0A08C}"/>
    <cellStyle name="40% - Cor6 65 2 3 3" xfId="44658" xr:uid="{9B9F7007-DF4B-418A-AD66-A89F2FC7391D}"/>
    <cellStyle name="40% - Cor6 65 2 4" xfId="33376" xr:uid="{92E7EB71-BAFB-4F75-8823-DC3A7916E05D}"/>
    <cellStyle name="40% - Cor6 65 2 4 2" xfId="47243" xr:uid="{0D975BAD-C757-46E2-AF84-247AAC29674A}"/>
    <cellStyle name="40% - Cor6 65 2 5" xfId="23444" xr:uid="{BE729643-9D7E-44FB-A2D5-B0F7B98D9D66}"/>
    <cellStyle name="40% - Cor6 65 2 6" xfId="37415" xr:uid="{AC5B2683-0A1F-4728-8A88-F6AD85273D54}"/>
    <cellStyle name="40% - Cor6 65 3" xfId="7613" xr:uid="{00000000-0005-0000-0000-0000C3030000}"/>
    <cellStyle name="40% - Cor6 65 3 2" xfId="16439" xr:uid="{00000000-0005-0000-0000-0000C3030000}"/>
    <cellStyle name="40% - Cor6 65 3 3" xfId="25865" xr:uid="{6033104D-2E45-4227-8CDF-0C1AB247D9A0}"/>
    <cellStyle name="40% - Cor6 65 3 4" xfId="39817" xr:uid="{84E90A05-F5BC-4E7E-B0A7-4FBFE7F3F3B8}"/>
    <cellStyle name="40% - Cor6 65 4" xfId="12080" xr:uid="{00000000-0005-0000-0000-0000C3030000}"/>
    <cellStyle name="40% - Cor6 65 4 2" xfId="29596" xr:uid="{AF391C16-17C6-43A3-820D-260D3006067C}"/>
    <cellStyle name="40% - Cor6 65 4 3" xfId="43477" xr:uid="{D58A2520-0F48-4B56-BF4B-A8997DECA1FB}"/>
    <cellStyle name="40% - Cor6 65 5" xfId="32198" xr:uid="{A12BEEE8-06D7-4D25-8077-A1E9310E2A56}"/>
    <cellStyle name="40% - Cor6 65 5 2" xfId="46065" xr:uid="{32A3AF81-7C0B-483D-A2A9-9FCB905E16EA}"/>
    <cellStyle name="40% - Cor6 65 6" xfId="21546" xr:uid="{15811226-CE4E-480C-8042-1677ACF9CF64}"/>
    <cellStyle name="40% - Cor6 65 7" xfId="35580" xr:uid="{77A6E8F6-E9D3-4279-873B-640F52127434}"/>
    <cellStyle name="40% - Cor6 66" xfId="3056" xr:uid="{00000000-0005-0000-0000-0000C4030000}"/>
    <cellStyle name="40% - Cor6 66 2" xfId="5103" xr:uid="{00000000-0005-0000-0000-0000C4030000}"/>
    <cellStyle name="40% - Cor6 66 2 2" xfId="9503" xr:uid="{00000000-0005-0000-0000-0000C4030000}"/>
    <cellStyle name="40% - Cor6 66 2 2 2" xfId="18325" xr:uid="{00000000-0005-0000-0000-0000C4030000}"/>
    <cellStyle name="40% - Cor6 66 2 2 3" xfId="27703" xr:uid="{E82F335D-F535-4199-A329-9B592BD0CF19}"/>
    <cellStyle name="40% - Cor6 66 2 2 4" xfId="41659" xr:uid="{9684578D-B638-49C0-8BA8-252393C11E63}"/>
    <cellStyle name="40% - Cor6 66 2 3" xfId="13972" xr:uid="{00000000-0005-0000-0000-0000C4030000}"/>
    <cellStyle name="40% - Cor6 66 2 3 2" xfId="30785" xr:uid="{92A8D721-3207-417A-8682-8BB6E9DF81BA}"/>
    <cellStyle name="40% - Cor6 66 2 3 3" xfId="44659" xr:uid="{E93AE5F9-202D-4580-B21C-1F33A0118FF3}"/>
    <cellStyle name="40% - Cor6 66 2 4" xfId="33377" xr:uid="{F7B803CA-B581-4938-8B97-61E90FCB7472}"/>
    <cellStyle name="40% - Cor6 66 2 4 2" xfId="47244" xr:uid="{73BC90D2-31F7-4A06-9BBF-71DCC6628D33}"/>
    <cellStyle name="40% - Cor6 66 2 5" xfId="23445" xr:uid="{A69557B6-66AE-4CA6-9F9B-4CFDDFA94C1A}"/>
    <cellStyle name="40% - Cor6 66 2 6" xfId="37416" xr:uid="{D95FD9C1-7974-4279-8F23-BAD220E46451}"/>
    <cellStyle name="40% - Cor6 66 3" xfId="7614" xr:uid="{00000000-0005-0000-0000-0000C4030000}"/>
    <cellStyle name="40% - Cor6 66 3 2" xfId="16440" xr:uid="{00000000-0005-0000-0000-0000C4030000}"/>
    <cellStyle name="40% - Cor6 66 3 3" xfId="25866" xr:uid="{EEA6F3BE-0B0B-4663-807B-19FE56D62431}"/>
    <cellStyle name="40% - Cor6 66 3 4" xfId="39818" xr:uid="{AC5BE611-C2B7-49B8-A513-CE458ED3F76F}"/>
    <cellStyle name="40% - Cor6 66 4" xfId="12081" xr:uid="{00000000-0005-0000-0000-0000C4030000}"/>
    <cellStyle name="40% - Cor6 66 4 2" xfId="29597" xr:uid="{58BD961F-95C0-45E2-90CA-A621EF71C2FF}"/>
    <cellStyle name="40% - Cor6 66 4 3" xfId="43478" xr:uid="{5654A639-C620-4154-BCB7-C6A5E3345935}"/>
    <cellStyle name="40% - Cor6 66 5" xfId="32199" xr:uid="{B1D36E23-423C-4D97-9F2F-0670F96628AB}"/>
    <cellStyle name="40% - Cor6 66 5 2" xfId="46066" xr:uid="{AFEC0489-69E6-4F11-9CC5-8BD2B442D20A}"/>
    <cellStyle name="40% - Cor6 66 6" xfId="21547" xr:uid="{78B6B80E-815C-4DBD-A47C-6B4595B13934}"/>
    <cellStyle name="40% - Cor6 66 7" xfId="35581" xr:uid="{4E73A027-A3E5-4AE9-A4DB-48A7A453C71A}"/>
    <cellStyle name="40% - Cor6 67" xfId="3057" xr:uid="{00000000-0005-0000-0000-0000C5030000}"/>
    <cellStyle name="40% - Cor6 67 2" xfId="5104" xr:uid="{00000000-0005-0000-0000-0000C5030000}"/>
    <cellStyle name="40% - Cor6 67 2 2" xfId="9504" xr:uid="{00000000-0005-0000-0000-0000C5030000}"/>
    <cellStyle name="40% - Cor6 67 2 2 2" xfId="18326" xr:uid="{00000000-0005-0000-0000-0000C5030000}"/>
    <cellStyle name="40% - Cor6 67 2 2 3" xfId="27704" xr:uid="{04E992DC-2B07-4D53-9CC5-1FBF55E40A50}"/>
    <cellStyle name="40% - Cor6 67 2 2 4" xfId="41660" xr:uid="{16A8E719-BDC5-433E-AE33-C495BF7B399A}"/>
    <cellStyle name="40% - Cor6 67 2 3" xfId="13973" xr:uid="{00000000-0005-0000-0000-0000C5030000}"/>
    <cellStyle name="40% - Cor6 67 2 3 2" xfId="30786" xr:uid="{DDB858FE-995A-4338-9977-B9DF57221787}"/>
    <cellStyle name="40% - Cor6 67 2 3 3" xfId="44660" xr:uid="{EEB8BA80-86C9-4251-9404-C773BFA05CEB}"/>
    <cellStyle name="40% - Cor6 67 2 4" xfId="33378" xr:uid="{0C86617C-89DD-4BA2-B08F-637906AC8A91}"/>
    <cellStyle name="40% - Cor6 67 2 4 2" xfId="47245" xr:uid="{70BD4B54-DEF4-4ED9-80B0-0E5CBD20DB66}"/>
    <cellStyle name="40% - Cor6 67 2 5" xfId="23446" xr:uid="{BB087A9C-13B1-4A77-863A-4640F7E0E02C}"/>
    <cellStyle name="40% - Cor6 67 2 6" xfId="37417" xr:uid="{63692B69-200A-42E9-ABCF-AEF6444BCD46}"/>
    <cellStyle name="40% - Cor6 67 3" xfId="7615" xr:uid="{00000000-0005-0000-0000-0000C5030000}"/>
    <cellStyle name="40% - Cor6 67 3 2" xfId="16441" xr:uid="{00000000-0005-0000-0000-0000C5030000}"/>
    <cellStyle name="40% - Cor6 67 3 3" xfId="25867" xr:uid="{02AC415A-5BA4-4312-9ADA-BEEAA0263ADB}"/>
    <cellStyle name="40% - Cor6 67 3 4" xfId="39819" xr:uid="{7B3ADAD2-828A-429F-B302-A2D53C57D610}"/>
    <cellStyle name="40% - Cor6 67 4" xfId="12082" xr:uid="{00000000-0005-0000-0000-0000C5030000}"/>
    <cellStyle name="40% - Cor6 67 4 2" xfId="29598" xr:uid="{30DE6AEB-0FD5-46E2-A007-4FCBABD6E207}"/>
    <cellStyle name="40% - Cor6 67 4 3" xfId="43479" xr:uid="{FB2E07EC-2EF2-4F36-AAEF-D78E3948FEA5}"/>
    <cellStyle name="40% - Cor6 67 5" xfId="32200" xr:uid="{31CD8964-B5F3-4850-BF35-024F8668EEB3}"/>
    <cellStyle name="40% - Cor6 67 5 2" xfId="46067" xr:uid="{50697557-7C24-4449-A05E-01D564A0AA75}"/>
    <cellStyle name="40% - Cor6 67 6" xfId="21548" xr:uid="{3A7C86C5-0490-452F-9F6F-131E105676ED}"/>
    <cellStyle name="40% - Cor6 67 7" xfId="35582" xr:uid="{5857FAEC-9087-4C3E-A018-622A5055378D}"/>
    <cellStyle name="40% - Cor6 68" xfId="3058" xr:uid="{00000000-0005-0000-0000-0000C6030000}"/>
    <cellStyle name="40% - Cor6 68 2" xfId="5105" xr:uid="{00000000-0005-0000-0000-0000C6030000}"/>
    <cellStyle name="40% - Cor6 68 2 2" xfId="9505" xr:uid="{00000000-0005-0000-0000-0000C6030000}"/>
    <cellStyle name="40% - Cor6 68 2 2 2" xfId="18327" xr:uid="{00000000-0005-0000-0000-0000C6030000}"/>
    <cellStyle name="40% - Cor6 68 2 2 3" xfId="27705" xr:uid="{4CDB74EB-C085-48C4-A3D1-EE534892328E}"/>
    <cellStyle name="40% - Cor6 68 2 2 4" xfId="41661" xr:uid="{276C8AC3-A335-4CEC-99C1-D52F73985D28}"/>
    <cellStyle name="40% - Cor6 68 2 3" xfId="13974" xr:uid="{00000000-0005-0000-0000-0000C6030000}"/>
    <cellStyle name="40% - Cor6 68 2 3 2" xfId="30787" xr:uid="{4AA8F6C6-957D-4BD8-A977-1D8B72F8C5F5}"/>
    <cellStyle name="40% - Cor6 68 2 3 3" xfId="44661" xr:uid="{56A269AE-45BB-4C0F-9872-2041DE2B3F7F}"/>
    <cellStyle name="40% - Cor6 68 2 4" xfId="33379" xr:uid="{E4910A49-501F-432C-9EC8-6F79A5E0CDA2}"/>
    <cellStyle name="40% - Cor6 68 2 4 2" xfId="47246" xr:uid="{350B7E7E-13A0-422A-82E0-921B9CC8CDCF}"/>
    <cellStyle name="40% - Cor6 68 2 5" xfId="23447" xr:uid="{4E842006-AEDF-4815-A756-C48D9832377D}"/>
    <cellStyle name="40% - Cor6 68 2 6" xfId="37418" xr:uid="{5ED28B58-794E-40F5-8E60-19853DA15F6A}"/>
    <cellStyle name="40% - Cor6 68 3" xfId="7616" xr:uid="{00000000-0005-0000-0000-0000C6030000}"/>
    <cellStyle name="40% - Cor6 68 3 2" xfId="16442" xr:uid="{00000000-0005-0000-0000-0000C6030000}"/>
    <cellStyle name="40% - Cor6 68 3 3" xfId="25868" xr:uid="{C4440294-8B47-427E-8C94-041E685A3E0A}"/>
    <cellStyle name="40% - Cor6 68 3 4" xfId="39820" xr:uid="{29523BC0-841B-4CAD-8D01-DB2877A30552}"/>
    <cellStyle name="40% - Cor6 68 4" xfId="12083" xr:uid="{00000000-0005-0000-0000-0000C6030000}"/>
    <cellStyle name="40% - Cor6 68 4 2" xfId="29599" xr:uid="{D3374198-C94C-4FE1-8FA8-6256EB535019}"/>
    <cellStyle name="40% - Cor6 68 4 3" xfId="43480" xr:uid="{7E59A716-1C61-4A1C-99BA-01ACBA334130}"/>
    <cellStyle name="40% - Cor6 68 5" xfId="32201" xr:uid="{B8881EE9-484E-49DE-A0AF-AEBE09A98FBC}"/>
    <cellStyle name="40% - Cor6 68 5 2" xfId="46068" xr:uid="{DDBA57B3-FD91-45C1-A6DF-FD58D7921B00}"/>
    <cellStyle name="40% - Cor6 68 6" xfId="21549" xr:uid="{3A29A688-2087-4991-A393-619E6F508819}"/>
    <cellStyle name="40% - Cor6 68 7" xfId="35583" xr:uid="{59B96318-B69D-411F-B3BB-F6E375A5C43D}"/>
    <cellStyle name="40% - Cor6 69" xfId="3059" xr:uid="{00000000-0005-0000-0000-0000C7030000}"/>
    <cellStyle name="40% - Cor6 69 2" xfId="5106" xr:uid="{00000000-0005-0000-0000-0000C7030000}"/>
    <cellStyle name="40% - Cor6 69 2 2" xfId="9506" xr:uid="{00000000-0005-0000-0000-0000C7030000}"/>
    <cellStyle name="40% - Cor6 69 2 2 2" xfId="18328" xr:uid="{00000000-0005-0000-0000-0000C7030000}"/>
    <cellStyle name="40% - Cor6 69 2 2 3" xfId="27706" xr:uid="{B0C1AED5-A65D-4B48-A770-5B1DE8AA5F88}"/>
    <cellStyle name="40% - Cor6 69 2 2 4" xfId="41662" xr:uid="{080838F7-0D9A-4024-87F4-91D655E89F51}"/>
    <cellStyle name="40% - Cor6 69 2 3" xfId="13975" xr:uid="{00000000-0005-0000-0000-0000C7030000}"/>
    <cellStyle name="40% - Cor6 69 2 3 2" xfId="30788" xr:uid="{43A0238F-942E-4842-ACDF-7DF8E15C80B3}"/>
    <cellStyle name="40% - Cor6 69 2 3 3" xfId="44662" xr:uid="{8FCCD6FE-7773-4C3A-B8B0-9DA77D25AF5C}"/>
    <cellStyle name="40% - Cor6 69 2 4" xfId="33380" xr:uid="{12A6B960-8E0F-4654-894D-1119EA226EF7}"/>
    <cellStyle name="40% - Cor6 69 2 4 2" xfId="47247" xr:uid="{B28D109F-061B-4932-B474-E8BA88C5008A}"/>
    <cellStyle name="40% - Cor6 69 2 5" xfId="23448" xr:uid="{524FEF60-37C1-4A36-BFFD-0D02E99142A6}"/>
    <cellStyle name="40% - Cor6 69 2 6" xfId="37419" xr:uid="{157280FC-7A97-4A1D-8032-A957AC4E0ADA}"/>
    <cellStyle name="40% - Cor6 69 3" xfId="7617" xr:uid="{00000000-0005-0000-0000-0000C7030000}"/>
    <cellStyle name="40% - Cor6 69 3 2" xfId="16443" xr:uid="{00000000-0005-0000-0000-0000C7030000}"/>
    <cellStyle name="40% - Cor6 69 3 3" xfId="25869" xr:uid="{50DBE4A5-F420-4F3D-9B67-D97571C41AF0}"/>
    <cellStyle name="40% - Cor6 69 3 4" xfId="39821" xr:uid="{5C066E54-A12F-4E32-8078-A280C29DDBBE}"/>
    <cellStyle name="40% - Cor6 69 4" xfId="12084" xr:uid="{00000000-0005-0000-0000-0000C7030000}"/>
    <cellStyle name="40% - Cor6 69 4 2" xfId="29600" xr:uid="{A893DCB4-96E1-4733-8F90-BDE37016CD4A}"/>
    <cellStyle name="40% - Cor6 69 4 3" xfId="43481" xr:uid="{0E4F7ECD-81A5-4A32-AD7F-7E6CD0F958E2}"/>
    <cellStyle name="40% - Cor6 69 5" xfId="32202" xr:uid="{41FA5E48-A40B-4162-BCE2-5493BAB0585F}"/>
    <cellStyle name="40% - Cor6 69 5 2" xfId="46069" xr:uid="{85CD1574-7758-4AFD-B048-62DFD2408B51}"/>
    <cellStyle name="40% - Cor6 69 6" xfId="21550" xr:uid="{4F1FC9CF-87F0-467F-A2BB-CC7DC6A6E2A0}"/>
    <cellStyle name="40% - Cor6 69 7" xfId="35584" xr:uid="{68C465EE-0DDE-485C-936F-B336B092BEF7}"/>
    <cellStyle name="40% - Cor6 7" xfId="3060" xr:uid="{00000000-0005-0000-0000-0000C8030000}"/>
    <cellStyle name="40% - Cor6 7 2" xfId="3061" xr:uid="{00000000-0005-0000-0000-0000C9030000}"/>
    <cellStyle name="40% - Cor6 7 2 2" xfId="5108" xr:uid="{00000000-0005-0000-0000-0000C9030000}"/>
    <cellStyle name="40% - Cor6 7 2 2 2" xfId="9508" xr:uid="{00000000-0005-0000-0000-0000C9030000}"/>
    <cellStyle name="40% - Cor6 7 2 2 2 2" xfId="18330" xr:uid="{00000000-0005-0000-0000-0000C9030000}"/>
    <cellStyle name="40% - Cor6 7 2 2 2 3" xfId="27708" xr:uid="{E2F5D2B2-5EA9-47D0-8A6D-B46BC5CED1F9}"/>
    <cellStyle name="40% - Cor6 7 2 2 2 4" xfId="41664" xr:uid="{626B89A8-551B-45C8-A0D3-0DE86D1DBD95}"/>
    <cellStyle name="40% - Cor6 7 2 2 3" xfId="13977" xr:uid="{00000000-0005-0000-0000-0000C9030000}"/>
    <cellStyle name="40% - Cor6 7 2 2 3 2" xfId="30790" xr:uid="{196D14A3-BA52-4249-A311-2ED70A98BCED}"/>
    <cellStyle name="40% - Cor6 7 2 2 3 3" xfId="44664" xr:uid="{4C0603C5-A68C-4902-9AFF-C4598DCAE73D}"/>
    <cellStyle name="40% - Cor6 7 2 2 4" xfId="33382" xr:uid="{32856E47-1987-4D6B-8B8F-7BB441B312E0}"/>
    <cellStyle name="40% - Cor6 7 2 2 4 2" xfId="47249" xr:uid="{C45BB9FC-CED6-4451-BE73-8405904A9656}"/>
    <cellStyle name="40% - Cor6 7 2 2 5" xfId="23450" xr:uid="{0256CFA6-FA9A-43D1-89CB-4F6A25ED4F64}"/>
    <cellStyle name="40% - Cor6 7 2 2 6" xfId="37421" xr:uid="{6EEDBE9A-C889-4673-AA29-C7712EE68475}"/>
    <cellStyle name="40% - Cor6 7 2 3" xfId="7619" xr:uid="{00000000-0005-0000-0000-0000C9030000}"/>
    <cellStyle name="40% - Cor6 7 2 3 2" xfId="16445" xr:uid="{00000000-0005-0000-0000-0000C9030000}"/>
    <cellStyle name="40% - Cor6 7 2 3 3" xfId="25871" xr:uid="{FEDCB100-8F7C-42F7-B9A1-6D2F216B14F5}"/>
    <cellStyle name="40% - Cor6 7 2 3 4" xfId="39823" xr:uid="{4E9C79AF-EE89-444C-AE6D-EA015BC336DA}"/>
    <cellStyle name="40% - Cor6 7 2 4" xfId="12086" xr:uid="{00000000-0005-0000-0000-0000C9030000}"/>
    <cellStyle name="40% - Cor6 7 2 4 2" xfId="29602" xr:uid="{FAE93A63-3A35-46F2-A79C-0F65ADED3172}"/>
    <cellStyle name="40% - Cor6 7 2 4 3" xfId="43483" xr:uid="{C5705EE7-1D43-4FA9-AF71-0B0C06508C22}"/>
    <cellStyle name="40% - Cor6 7 2 5" xfId="32204" xr:uid="{55241D25-A7D5-43FE-8E87-D49765A55BEB}"/>
    <cellStyle name="40% - Cor6 7 2 5 2" xfId="46071" xr:uid="{B6F3E048-80EA-4FBB-84E1-26B9C2ADDC74}"/>
    <cellStyle name="40% - Cor6 7 2 6" xfId="21552" xr:uid="{9BDA4AAF-D495-41A6-92A9-03780B15FC36}"/>
    <cellStyle name="40% - Cor6 7 2 7" xfId="35586" xr:uid="{CFE52A6C-9457-43A4-8BA6-6F6FEEC05F4A}"/>
    <cellStyle name="40% - Cor6 7 3" xfId="5107" xr:uid="{00000000-0005-0000-0000-0000C8030000}"/>
    <cellStyle name="40% - Cor6 7 3 2" xfId="9507" xr:uid="{00000000-0005-0000-0000-0000C8030000}"/>
    <cellStyle name="40% - Cor6 7 3 2 2" xfId="18329" xr:uid="{00000000-0005-0000-0000-0000C8030000}"/>
    <cellStyle name="40% - Cor6 7 3 2 3" xfId="27707" xr:uid="{224B71C1-A7C6-4393-AD36-229609812D92}"/>
    <cellStyle name="40% - Cor6 7 3 2 4" xfId="41663" xr:uid="{761D1162-D8AB-451C-9C62-8990B7E277DC}"/>
    <cellStyle name="40% - Cor6 7 3 3" xfId="13976" xr:uid="{00000000-0005-0000-0000-0000C8030000}"/>
    <cellStyle name="40% - Cor6 7 3 3 2" xfId="30789" xr:uid="{834F4C97-22EB-43B8-BBEF-9A2C5B7092C6}"/>
    <cellStyle name="40% - Cor6 7 3 3 3" xfId="44663" xr:uid="{39146110-80C0-4C3E-970D-6DFA9E17262B}"/>
    <cellStyle name="40% - Cor6 7 3 4" xfId="33381" xr:uid="{9D7C3EEE-02DF-4681-A426-2F6BE10D66D4}"/>
    <cellStyle name="40% - Cor6 7 3 4 2" xfId="47248" xr:uid="{E3716846-3FCA-42C4-93B2-173FC2CA4916}"/>
    <cellStyle name="40% - Cor6 7 3 5" xfId="23449" xr:uid="{E45B602B-2ED5-450D-AC48-8E36512ABA27}"/>
    <cellStyle name="40% - Cor6 7 3 6" xfId="37420" xr:uid="{C77A0471-887A-47C3-AD4D-07CC25185869}"/>
    <cellStyle name="40% - Cor6 7 4" xfId="7618" xr:uid="{00000000-0005-0000-0000-0000C8030000}"/>
    <cellStyle name="40% - Cor6 7 4 2" xfId="16444" xr:uid="{00000000-0005-0000-0000-0000C8030000}"/>
    <cellStyle name="40% - Cor6 7 4 3" xfId="25870" xr:uid="{001735F9-EADB-43BB-B5F5-0A01E87CDDA9}"/>
    <cellStyle name="40% - Cor6 7 4 4" xfId="39822" xr:uid="{3C19B620-1D19-410A-B399-ADD80AC44F33}"/>
    <cellStyle name="40% - Cor6 7 5" xfId="12085" xr:uid="{00000000-0005-0000-0000-0000C8030000}"/>
    <cellStyle name="40% - Cor6 7 5 2" xfId="29601" xr:uid="{22DB900B-3682-4E39-AD7C-C8F0BCE8AF8E}"/>
    <cellStyle name="40% - Cor6 7 5 3" xfId="43482" xr:uid="{EA7D607F-28A3-4A0C-8241-35692D4166CC}"/>
    <cellStyle name="40% - Cor6 7 6" xfId="32203" xr:uid="{8F3E579D-F777-4302-9686-0375F185C5B1}"/>
    <cellStyle name="40% - Cor6 7 6 2" xfId="46070" xr:uid="{EB82B3A6-CB71-4631-902E-A584E10A2EA2}"/>
    <cellStyle name="40% - Cor6 7 7" xfId="21551" xr:uid="{541BA20E-3516-4374-89A5-490FD8C87C04}"/>
    <cellStyle name="40% - Cor6 7 8" xfId="35585" xr:uid="{DE5B66C7-6C00-4D82-B8D2-315FB9B92B16}"/>
    <cellStyle name="40% - Cor6 70" xfId="3062" xr:uid="{00000000-0005-0000-0000-0000CA030000}"/>
    <cellStyle name="40% - Cor6 70 2" xfId="5109" xr:uid="{00000000-0005-0000-0000-0000CA030000}"/>
    <cellStyle name="40% - Cor6 70 2 2" xfId="9509" xr:uid="{00000000-0005-0000-0000-0000CA030000}"/>
    <cellStyle name="40% - Cor6 70 2 2 2" xfId="18331" xr:uid="{00000000-0005-0000-0000-0000CA030000}"/>
    <cellStyle name="40% - Cor6 70 2 2 3" xfId="27709" xr:uid="{389B6737-FCC2-4595-8ACA-05D2744B1EDF}"/>
    <cellStyle name="40% - Cor6 70 2 2 4" xfId="41665" xr:uid="{E6930300-B0AA-44EF-9E2A-1D08BE104BA0}"/>
    <cellStyle name="40% - Cor6 70 2 3" xfId="13978" xr:uid="{00000000-0005-0000-0000-0000CA030000}"/>
    <cellStyle name="40% - Cor6 70 2 3 2" xfId="30791" xr:uid="{763CFC93-49A6-4924-88C7-6C69DD7C40C1}"/>
    <cellStyle name="40% - Cor6 70 2 3 3" xfId="44665" xr:uid="{13C46DC5-E3F4-4DF8-A0D0-74F4BDF1B489}"/>
    <cellStyle name="40% - Cor6 70 2 4" xfId="33383" xr:uid="{71DD5C9E-5061-491E-9C2F-234F3E365C6C}"/>
    <cellStyle name="40% - Cor6 70 2 4 2" xfId="47250" xr:uid="{6C3257A6-5376-418C-ADE2-59B34A9F003E}"/>
    <cellStyle name="40% - Cor6 70 2 5" xfId="23451" xr:uid="{B3F6FC21-9E0B-40C3-B206-44AB6B3C2311}"/>
    <cellStyle name="40% - Cor6 70 2 6" xfId="37422" xr:uid="{62C6937F-6297-4308-96AC-FAD70FD1260F}"/>
    <cellStyle name="40% - Cor6 70 3" xfId="7620" xr:uid="{00000000-0005-0000-0000-0000CA030000}"/>
    <cellStyle name="40% - Cor6 70 3 2" xfId="16446" xr:uid="{00000000-0005-0000-0000-0000CA030000}"/>
    <cellStyle name="40% - Cor6 70 3 3" xfId="25872" xr:uid="{81DDA318-B56B-467F-AFAE-EC1B002BE7DB}"/>
    <cellStyle name="40% - Cor6 70 3 4" xfId="39824" xr:uid="{0EE929A2-8648-4DD3-9E54-26F2227A0338}"/>
    <cellStyle name="40% - Cor6 70 4" xfId="12087" xr:uid="{00000000-0005-0000-0000-0000CA030000}"/>
    <cellStyle name="40% - Cor6 70 4 2" xfId="29603" xr:uid="{AACA467D-C76F-4DF9-BDED-5591C3E49764}"/>
    <cellStyle name="40% - Cor6 70 4 3" xfId="43484" xr:uid="{BE3170BC-37F8-4D97-AC74-24B518EEF3C3}"/>
    <cellStyle name="40% - Cor6 70 5" xfId="32205" xr:uid="{DECFE874-8CA3-4C40-B6FF-567C3584B94A}"/>
    <cellStyle name="40% - Cor6 70 5 2" xfId="46072" xr:uid="{2C156C6C-302E-44DC-8E30-0AC6D354656D}"/>
    <cellStyle name="40% - Cor6 70 6" xfId="21553" xr:uid="{096BBAB2-2B8B-4C80-B901-0F523B939625}"/>
    <cellStyle name="40% - Cor6 70 7" xfId="35587" xr:uid="{0E0001F6-A260-4C53-BAD4-7339D9387AE5}"/>
    <cellStyle name="40% - Cor6 71" xfId="3063" xr:uid="{00000000-0005-0000-0000-0000CB030000}"/>
    <cellStyle name="40% - Cor6 71 2" xfId="5110" xr:uid="{00000000-0005-0000-0000-0000CB030000}"/>
    <cellStyle name="40% - Cor6 71 2 2" xfId="9510" xr:uid="{00000000-0005-0000-0000-0000CB030000}"/>
    <cellStyle name="40% - Cor6 71 2 2 2" xfId="18332" xr:uid="{00000000-0005-0000-0000-0000CB030000}"/>
    <cellStyle name="40% - Cor6 71 2 2 3" xfId="27710" xr:uid="{28B2736B-799B-4ED9-A28D-90E1CD76C83C}"/>
    <cellStyle name="40% - Cor6 71 2 2 4" xfId="41666" xr:uid="{12411EEB-12BA-4BE9-91AB-642F1D1D00CE}"/>
    <cellStyle name="40% - Cor6 71 2 3" xfId="13979" xr:uid="{00000000-0005-0000-0000-0000CB030000}"/>
    <cellStyle name="40% - Cor6 71 2 3 2" xfId="30792" xr:uid="{3098F72F-5C2D-496B-BBA2-3186FFABAF82}"/>
    <cellStyle name="40% - Cor6 71 2 3 3" xfId="44666" xr:uid="{FEEC4A51-89E3-40F4-9A0A-6D4A7F1CC8A3}"/>
    <cellStyle name="40% - Cor6 71 2 4" xfId="33384" xr:uid="{CF398D97-FBB3-47A6-9417-017324064883}"/>
    <cellStyle name="40% - Cor6 71 2 4 2" xfId="47251" xr:uid="{C74764D6-9F88-4158-B80F-D83378475B36}"/>
    <cellStyle name="40% - Cor6 71 2 5" xfId="23452" xr:uid="{B500B85A-3BC7-4C7D-952D-767E79173A7C}"/>
    <cellStyle name="40% - Cor6 71 2 6" xfId="37423" xr:uid="{A317307C-D55B-4923-A33B-5D52169E8991}"/>
    <cellStyle name="40% - Cor6 71 3" xfId="7621" xr:uid="{00000000-0005-0000-0000-0000CB030000}"/>
    <cellStyle name="40% - Cor6 71 3 2" xfId="16447" xr:uid="{00000000-0005-0000-0000-0000CB030000}"/>
    <cellStyle name="40% - Cor6 71 3 3" xfId="25873" xr:uid="{9A54CEF1-9CD8-468D-BFC9-DDE91C86A445}"/>
    <cellStyle name="40% - Cor6 71 3 4" xfId="39825" xr:uid="{869FDA67-346D-4402-BE31-78667EA79BF5}"/>
    <cellStyle name="40% - Cor6 71 4" xfId="12088" xr:uid="{00000000-0005-0000-0000-0000CB030000}"/>
    <cellStyle name="40% - Cor6 71 4 2" xfId="29604" xr:uid="{26EAB890-81EA-489B-9D16-5562155F2DC8}"/>
    <cellStyle name="40% - Cor6 71 4 3" xfId="43485" xr:uid="{57D466B3-F2D6-40D9-A694-D77991A199F0}"/>
    <cellStyle name="40% - Cor6 71 5" xfId="32206" xr:uid="{3921D8FB-2F63-41D5-839D-F681F500E05C}"/>
    <cellStyle name="40% - Cor6 71 5 2" xfId="46073" xr:uid="{D8D1B664-39D5-40FF-840F-ED84DCB95812}"/>
    <cellStyle name="40% - Cor6 71 6" xfId="21554" xr:uid="{1F8ACE93-D52B-4974-B595-9E4FDF3A2521}"/>
    <cellStyle name="40% - Cor6 71 7" xfId="35588" xr:uid="{E2448588-3CCA-4AD9-93E7-CE2657E575A3}"/>
    <cellStyle name="40% - Cor6 72" xfId="3064" xr:uid="{00000000-0005-0000-0000-0000CC030000}"/>
    <cellStyle name="40% - Cor6 72 2" xfId="5111" xr:uid="{00000000-0005-0000-0000-0000CC030000}"/>
    <cellStyle name="40% - Cor6 72 2 2" xfId="9511" xr:uid="{00000000-0005-0000-0000-0000CC030000}"/>
    <cellStyle name="40% - Cor6 72 2 2 2" xfId="18333" xr:uid="{00000000-0005-0000-0000-0000CC030000}"/>
    <cellStyle name="40% - Cor6 72 2 2 3" xfId="27711" xr:uid="{57111C7E-A479-4318-8D25-3C5404AD64C8}"/>
    <cellStyle name="40% - Cor6 72 2 2 4" xfId="41667" xr:uid="{E8434BDE-9EDA-44C1-A3BA-AAA4B4AA3E8F}"/>
    <cellStyle name="40% - Cor6 72 2 3" xfId="13980" xr:uid="{00000000-0005-0000-0000-0000CC030000}"/>
    <cellStyle name="40% - Cor6 72 2 3 2" xfId="30793" xr:uid="{289FAE1D-5F55-4EC1-87E8-17D81A98F61C}"/>
    <cellStyle name="40% - Cor6 72 2 3 3" xfId="44667" xr:uid="{51C80CE5-7876-433A-9A10-03FC35A8AFC0}"/>
    <cellStyle name="40% - Cor6 72 2 4" xfId="33385" xr:uid="{02270DB9-65DD-48C7-B474-6516788535CB}"/>
    <cellStyle name="40% - Cor6 72 2 4 2" xfId="47252" xr:uid="{C17C700F-A59E-483B-9C95-9272CD05319D}"/>
    <cellStyle name="40% - Cor6 72 2 5" xfId="23453" xr:uid="{D15B4C41-1E4B-4E13-B7FC-A9396CD1197C}"/>
    <cellStyle name="40% - Cor6 72 2 6" xfId="37424" xr:uid="{8DA64562-284A-494D-8439-B80B3E186D0A}"/>
    <cellStyle name="40% - Cor6 72 3" xfId="7622" xr:uid="{00000000-0005-0000-0000-0000CC030000}"/>
    <cellStyle name="40% - Cor6 72 3 2" xfId="16448" xr:uid="{00000000-0005-0000-0000-0000CC030000}"/>
    <cellStyle name="40% - Cor6 72 3 3" xfId="25874" xr:uid="{63003027-97B2-4AB3-86B8-064E6933BCD9}"/>
    <cellStyle name="40% - Cor6 72 3 4" xfId="39826" xr:uid="{CD35BA1C-3084-4DA0-A4C3-3E186660F3BB}"/>
    <cellStyle name="40% - Cor6 72 4" xfId="12089" xr:uid="{00000000-0005-0000-0000-0000CC030000}"/>
    <cellStyle name="40% - Cor6 72 4 2" xfId="29605" xr:uid="{C99DFE22-E214-4393-A66B-2826F65DB870}"/>
    <cellStyle name="40% - Cor6 72 4 3" xfId="43486" xr:uid="{1D6AFB65-0E8E-47E9-AF18-29CC72A8702E}"/>
    <cellStyle name="40% - Cor6 72 5" xfId="32207" xr:uid="{34C226A0-8D08-4DDE-992E-05549769A0CD}"/>
    <cellStyle name="40% - Cor6 72 5 2" xfId="46074" xr:uid="{0241EA6F-08BC-497C-8F53-3F1F641347F9}"/>
    <cellStyle name="40% - Cor6 72 6" xfId="21555" xr:uid="{34247523-7ACF-462E-971C-6C0C6327F11C}"/>
    <cellStyle name="40% - Cor6 72 7" xfId="35589" xr:uid="{692537C9-5259-41EE-B16E-8191D6C06C9E}"/>
    <cellStyle name="40% - Cor6 73" xfId="3065" xr:uid="{00000000-0005-0000-0000-0000CD030000}"/>
    <cellStyle name="40% - Cor6 73 2" xfId="5112" xr:uid="{00000000-0005-0000-0000-0000CD030000}"/>
    <cellStyle name="40% - Cor6 73 2 2" xfId="9512" xr:uid="{00000000-0005-0000-0000-0000CD030000}"/>
    <cellStyle name="40% - Cor6 73 2 2 2" xfId="18334" xr:uid="{00000000-0005-0000-0000-0000CD030000}"/>
    <cellStyle name="40% - Cor6 73 2 2 3" xfId="27712" xr:uid="{D7197847-A399-43FF-972A-D414A6FDD3A6}"/>
    <cellStyle name="40% - Cor6 73 2 2 4" xfId="41668" xr:uid="{9D9B0317-A0DA-4032-8035-D324122F88A1}"/>
    <cellStyle name="40% - Cor6 73 2 3" xfId="13981" xr:uid="{00000000-0005-0000-0000-0000CD030000}"/>
    <cellStyle name="40% - Cor6 73 2 3 2" xfId="30794" xr:uid="{33EA144D-4149-4638-92E1-D5C32048909C}"/>
    <cellStyle name="40% - Cor6 73 2 3 3" xfId="44668" xr:uid="{CAD52EAB-F930-424C-8771-1A961103039F}"/>
    <cellStyle name="40% - Cor6 73 2 4" xfId="33386" xr:uid="{152E9230-0963-452C-8070-C201DDF71289}"/>
    <cellStyle name="40% - Cor6 73 2 4 2" xfId="47253" xr:uid="{C4F4C061-3CE6-463B-98A3-CDDA56270CBC}"/>
    <cellStyle name="40% - Cor6 73 2 5" xfId="23454" xr:uid="{867EE45C-B82D-4D74-A295-DE260FF7AE7E}"/>
    <cellStyle name="40% - Cor6 73 2 6" xfId="37425" xr:uid="{031B386C-49DB-42C6-B69F-512CC8C1ACEC}"/>
    <cellStyle name="40% - Cor6 73 3" xfId="7623" xr:uid="{00000000-0005-0000-0000-0000CD030000}"/>
    <cellStyle name="40% - Cor6 73 3 2" xfId="16449" xr:uid="{00000000-0005-0000-0000-0000CD030000}"/>
    <cellStyle name="40% - Cor6 73 3 3" xfId="25875" xr:uid="{BE23DADE-3156-4C09-98F4-1E64389E92B5}"/>
    <cellStyle name="40% - Cor6 73 3 4" xfId="39827" xr:uid="{4D674F0B-7C58-44F7-8F6D-30498E4E70C9}"/>
    <cellStyle name="40% - Cor6 73 4" xfId="12090" xr:uid="{00000000-0005-0000-0000-0000CD030000}"/>
    <cellStyle name="40% - Cor6 73 4 2" xfId="29606" xr:uid="{2906FE87-0073-4047-ADE8-C5D7F19CD4F9}"/>
    <cellStyle name="40% - Cor6 73 4 3" xfId="43487" xr:uid="{CCC51D3B-2619-4297-B58E-66F03D05D9AF}"/>
    <cellStyle name="40% - Cor6 73 5" xfId="32208" xr:uid="{EA058A4C-AD1C-40CB-8888-483177CABC52}"/>
    <cellStyle name="40% - Cor6 73 5 2" xfId="46075" xr:uid="{4798BDB9-4732-431D-B3D7-71D7F9586764}"/>
    <cellStyle name="40% - Cor6 73 6" xfId="21556" xr:uid="{D604F840-C864-4C1F-AD60-9F25B8183270}"/>
    <cellStyle name="40% - Cor6 73 7" xfId="35590" xr:uid="{0198B989-298D-426E-A1CB-6C9A135DBDDF}"/>
    <cellStyle name="40% - Cor6 74" xfId="2086" xr:uid="{00000000-0005-0000-0000-0000E8050000}"/>
    <cellStyle name="40% - Cor6 74 2" xfId="4160" xr:uid="{00000000-0005-0000-0000-0000E8050000}"/>
    <cellStyle name="40% - Cor6 74 2 2" xfId="8560" xr:uid="{00000000-0005-0000-0000-0000E8050000}"/>
    <cellStyle name="40% - Cor6 74 2 2 2" xfId="17382" xr:uid="{00000000-0005-0000-0000-0000E8050000}"/>
    <cellStyle name="40% - Cor6 74 2 2 3" xfId="26760" xr:uid="{264A399F-FC98-487A-B6E6-7B95B4A87A79}"/>
    <cellStyle name="40% - Cor6 74 2 2 4" xfId="40716" xr:uid="{631EFF24-1207-49B8-8D59-147BC500C08C}"/>
    <cellStyle name="40% - Cor6 74 2 3" xfId="13029" xr:uid="{00000000-0005-0000-0000-0000E8050000}"/>
    <cellStyle name="40% - Cor6 74 2 4" xfId="22502" xr:uid="{D66885D7-6D0D-4514-8E16-D4FFF98EF1AD}"/>
    <cellStyle name="40% - Cor6 74 2 5" xfId="36473" xr:uid="{9C1AF8A5-2C8E-4710-89B3-7911EA552511}"/>
    <cellStyle name="40% - Cor6 74 3" xfId="6676" xr:uid="{00000000-0005-0000-0000-0000E8050000}"/>
    <cellStyle name="40% - Cor6 74 3 2" xfId="15502" xr:uid="{00000000-0005-0000-0000-0000E8050000}"/>
    <cellStyle name="40% - Cor6 74 3 3" xfId="24928" xr:uid="{D9D3AC4A-FB19-4CAD-A08F-B99486EF5C2E}"/>
    <cellStyle name="40% - Cor6 74 3 4" xfId="38880" xr:uid="{43F20882-950D-48F4-8FC3-5162336C408E}"/>
    <cellStyle name="40% - Cor6 74 4" xfId="11135" xr:uid="{00000000-0005-0000-0000-0000E8050000}"/>
    <cellStyle name="40% - Cor6 74 4 2" xfId="28660" xr:uid="{D5B837B3-B888-47F2-95C3-3B31A2105EA8}"/>
    <cellStyle name="40% - Cor6 74 4 3" xfId="42541" xr:uid="{4EA89D5D-8A56-42F7-B0C3-0425862AA8B4}"/>
    <cellStyle name="40% - Cor6 74 5" xfId="31262" xr:uid="{5FEF2482-8EAF-49D1-86A1-5A724F09CAAE}"/>
    <cellStyle name="40% - Cor6 74 5 2" xfId="45129" xr:uid="{8046F53B-7BE5-4CA1-A406-27C033C8EAB6}"/>
    <cellStyle name="40% - Cor6 74 6" xfId="20607" xr:uid="{7253A815-FD84-4B87-BD0F-F74E21B5F506}"/>
    <cellStyle name="40% - Cor6 74 7" xfId="34643" xr:uid="{B20AAB2F-64CA-493E-A31B-EB2ECA2F8DB5}"/>
    <cellStyle name="40% - Cor6 75" xfId="4093" xr:uid="{00000000-0005-0000-0000-000025130000}"/>
    <cellStyle name="40% - Cor6 75 2" xfId="8493" xr:uid="{00000000-0005-0000-0000-000025130000}"/>
    <cellStyle name="40% - Cor6 75 2 2" xfId="17315" xr:uid="{00000000-0005-0000-0000-000025130000}"/>
    <cellStyle name="40% - Cor6 75 2 3" xfId="26695" xr:uid="{AA1815A0-F34C-4374-A502-38BF2E9042A8}"/>
    <cellStyle name="40% - Cor6 75 2 4" xfId="40650" xr:uid="{EFA30454-2026-4073-95FA-FDF8ECA61893}"/>
    <cellStyle name="40% - Cor6 75 3" xfId="12963" xr:uid="{00000000-0005-0000-0000-000025130000}"/>
    <cellStyle name="40% - Cor6 75 3 2" xfId="29817" xr:uid="{BC3A899E-DFB3-419C-B3D6-722EB7F0FC87}"/>
    <cellStyle name="40% - Cor6 75 3 3" xfId="43698" xr:uid="{0CADB434-18C2-41DB-9EB4-C56DE5FB0D0D}"/>
    <cellStyle name="40% - Cor6 75 4" xfId="32417" xr:uid="{F4C9EE4F-2523-4F36-AD46-88F6817695B0}"/>
    <cellStyle name="40% - Cor6 75 4 2" xfId="46284" xr:uid="{5C5DF681-98AF-46A0-BAD9-5A0AD35A5FB5}"/>
    <cellStyle name="40% - Cor6 75 5" xfId="22436" xr:uid="{0885AA72-563C-4934-BAA7-51D8F3B8829B}"/>
    <cellStyle name="40% - Cor6 75 6" xfId="36408" xr:uid="{29B1A239-9672-42B1-A5EB-C7C18C3E7443}"/>
    <cellStyle name="40% - Cor6 76" xfId="5757" xr:uid="{00000000-0005-0000-0000-0000501E0000}"/>
    <cellStyle name="40% - Cor6 76 2" xfId="14606" xr:uid="{00000000-0005-0000-0000-0000501E0000}"/>
    <cellStyle name="40% - Cor6 76 2 2" xfId="29848" xr:uid="{3CEFFEB8-3295-47B9-9BDC-4A1C6C17C48F}"/>
    <cellStyle name="40% - Cor6 76 2 3" xfId="43722" xr:uid="{45CD108A-E5FE-416F-8C9C-EE6EA672F61A}"/>
    <cellStyle name="40% - Cor6 76 3" xfId="32440" xr:uid="{E4B5CEDB-82E4-40F7-A1FA-B319BDA20BC1}"/>
    <cellStyle name="40% - Cor6 76 3 2" xfId="46307" xr:uid="{207D8D88-6E80-41BB-A0F9-8F15955FE52E}"/>
    <cellStyle name="40% - Cor6 76 4" xfId="24086" xr:uid="{9ED06EE6-6C1D-47DF-BF47-62021101D635}"/>
    <cellStyle name="40% - Cor6 76 5" xfId="38041" xr:uid="{10AB1F2A-2056-4E5B-A376-9B7517128004}"/>
    <cellStyle name="40% - Cor6 77" xfId="10823" xr:uid="{00000000-0005-0000-0000-000029370000}"/>
    <cellStyle name="40% - Cor6 77 2" xfId="28555" xr:uid="{84389DD0-6AE3-46C6-8A45-076EA605E5FA}"/>
    <cellStyle name="40% - Cor6 77 3" xfId="42480" xr:uid="{486E8E53-9CD9-4071-A762-CFD58F70F0FF}"/>
    <cellStyle name="40% - Cor6 78" xfId="33612" xr:uid="{10B6D60F-A2EB-4336-B02F-AD9D3A9FB8D4}"/>
    <cellStyle name="40% - Cor6 78 2" xfId="47477" xr:uid="{26A862E7-1B04-4C5B-AC43-98B00926BDDA}"/>
    <cellStyle name="40% - Cor6 79" xfId="34376" xr:uid="{E6DA0041-2F67-467C-BD43-7C2EA2C88346}"/>
    <cellStyle name="40% - Cor6 8" xfId="3066" xr:uid="{00000000-0005-0000-0000-0000CE030000}"/>
    <cellStyle name="40% - Cor6 8 2" xfId="3067" xr:uid="{00000000-0005-0000-0000-0000CF030000}"/>
    <cellStyle name="40% - Cor6 8 2 2" xfId="5114" xr:uid="{00000000-0005-0000-0000-0000CF030000}"/>
    <cellStyle name="40% - Cor6 8 2 2 2" xfId="9514" xr:uid="{00000000-0005-0000-0000-0000CF030000}"/>
    <cellStyle name="40% - Cor6 8 2 2 2 2" xfId="18336" xr:uid="{00000000-0005-0000-0000-0000CF030000}"/>
    <cellStyle name="40% - Cor6 8 2 2 2 3" xfId="27714" xr:uid="{83AD16CB-92F8-4525-A9F0-2624BF52B52C}"/>
    <cellStyle name="40% - Cor6 8 2 2 2 4" xfId="41670" xr:uid="{97107DE4-5EE7-43E7-B8F1-710D96199543}"/>
    <cellStyle name="40% - Cor6 8 2 2 3" xfId="13983" xr:uid="{00000000-0005-0000-0000-0000CF030000}"/>
    <cellStyle name="40% - Cor6 8 2 2 3 2" xfId="30796" xr:uid="{384987F7-7B37-43FB-AC6B-40F4EA307944}"/>
    <cellStyle name="40% - Cor6 8 2 2 3 3" xfId="44670" xr:uid="{1D974170-74FD-4DB8-A13E-6C28D0AC2D42}"/>
    <cellStyle name="40% - Cor6 8 2 2 4" xfId="33388" xr:uid="{9DD1D3C3-3E8F-409E-BA97-3197FEF36A71}"/>
    <cellStyle name="40% - Cor6 8 2 2 4 2" xfId="47255" xr:uid="{C9B18722-C44C-43C4-8F29-D92945116031}"/>
    <cellStyle name="40% - Cor6 8 2 2 5" xfId="23456" xr:uid="{FDCC25A5-A811-4A9B-8917-70F719F130F0}"/>
    <cellStyle name="40% - Cor6 8 2 2 6" xfId="37427" xr:uid="{3EB5BDE6-0065-431F-AF7D-22D105CB4C4C}"/>
    <cellStyle name="40% - Cor6 8 2 3" xfId="7625" xr:uid="{00000000-0005-0000-0000-0000CF030000}"/>
    <cellStyle name="40% - Cor6 8 2 3 2" xfId="16451" xr:uid="{00000000-0005-0000-0000-0000CF030000}"/>
    <cellStyle name="40% - Cor6 8 2 3 3" xfId="25877" xr:uid="{61A9EC34-5C5A-47EA-BC51-FCD66DBF7D54}"/>
    <cellStyle name="40% - Cor6 8 2 3 4" xfId="39829" xr:uid="{6AEAD34E-3FE2-4A1D-919C-A82C08883AC3}"/>
    <cellStyle name="40% - Cor6 8 2 4" xfId="12092" xr:uid="{00000000-0005-0000-0000-0000CF030000}"/>
    <cellStyle name="40% - Cor6 8 2 4 2" xfId="29608" xr:uid="{F1BD0985-85BA-4DC0-A4D4-3FACE5A30BBC}"/>
    <cellStyle name="40% - Cor6 8 2 4 3" xfId="43489" xr:uid="{F158686B-84FE-4C28-835C-A82D9D92F700}"/>
    <cellStyle name="40% - Cor6 8 2 5" xfId="32210" xr:uid="{523F8523-2AAD-4CE4-B5F2-879CF60973CE}"/>
    <cellStyle name="40% - Cor6 8 2 5 2" xfId="46077" xr:uid="{C80D134D-D765-4E9A-AA80-A9C2B3478B42}"/>
    <cellStyle name="40% - Cor6 8 2 6" xfId="21558" xr:uid="{DAC449CC-EB4A-4CAE-A091-52AFC3D85CB1}"/>
    <cellStyle name="40% - Cor6 8 2 7" xfId="35592" xr:uid="{57723F3B-A84E-4659-AAE4-550C52B7AC2A}"/>
    <cellStyle name="40% - Cor6 8 3" xfId="5113" xr:uid="{00000000-0005-0000-0000-0000CE030000}"/>
    <cellStyle name="40% - Cor6 8 3 2" xfId="9513" xr:uid="{00000000-0005-0000-0000-0000CE030000}"/>
    <cellStyle name="40% - Cor6 8 3 2 2" xfId="18335" xr:uid="{00000000-0005-0000-0000-0000CE030000}"/>
    <cellStyle name="40% - Cor6 8 3 2 3" xfId="27713" xr:uid="{BE768C1F-6B07-41EE-BFD9-AE591BA02F94}"/>
    <cellStyle name="40% - Cor6 8 3 2 4" xfId="41669" xr:uid="{825CF7E4-8C0D-42FA-B90B-420C79CBB898}"/>
    <cellStyle name="40% - Cor6 8 3 3" xfId="13982" xr:uid="{00000000-0005-0000-0000-0000CE030000}"/>
    <cellStyle name="40% - Cor6 8 3 3 2" xfId="30795" xr:uid="{034DC00F-7E5A-4D1D-8DD4-8492B8E25CF0}"/>
    <cellStyle name="40% - Cor6 8 3 3 3" xfId="44669" xr:uid="{D7E7B68C-7DD8-44A4-A62C-2EF82195EBF9}"/>
    <cellStyle name="40% - Cor6 8 3 4" xfId="33387" xr:uid="{C66D4812-E7F1-4534-8BD1-D45EFCBC5208}"/>
    <cellStyle name="40% - Cor6 8 3 4 2" xfId="47254" xr:uid="{487371F2-35E7-440F-A589-43650649047C}"/>
    <cellStyle name="40% - Cor6 8 3 5" xfId="23455" xr:uid="{FAA2EC28-DFE7-4D96-B864-98070E5765A4}"/>
    <cellStyle name="40% - Cor6 8 3 6" xfId="37426" xr:uid="{1130EFB6-715B-4FEF-8AC9-C0BB6CEE1AC1}"/>
    <cellStyle name="40% - Cor6 8 4" xfId="7624" xr:uid="{00000000-0005-0000-0000-0000CE030000}"/>
    <cellStyle name="40% - Cor6 8 4 2" xfId="16450" xr:uid="{00000000-0005-0000-0000-0000CE030000}"/>
    <cellStyle name="40% - Cor6 8 4 3" xfId="25876" xr:uid="{31316108-9C3B-4119-9902-1BFF4B2C594B}"/>
    <cellStyle name="40% - Cor6 8 4 4" xfId="39828" xr:uid="{E2802350-9DA4-446F-A79C-B6850A436168}"/>
    <cellStyle name="40% - Cor6 8 5" xfId="12091" xr:uid="{00000000-0005-0000-0000-0000CE030000}"/>
    <cellStyle name="40% - Cor6 8 5 2" xfId="29607" xr:uid="{FC8CB9C9-36E6-4471-8D85-5A58501CFE1A}"/>
    <cellStyle name="40% - Cor6 8 5 3" xfId="43488" xr:uid="{2B9A97DA-014D-4B37-AC90-599F1E47744A}"/>
    <cellStyle name="40% - Cor6 8 6" xfId="32209" xr:uid="{EF0503B5-2EEB-4A54-BD8F-DFB9BF9820E0}"/>
    <cellStyle name="40% - Cor6 8 6 2" xfId="46076" xr:uid="{D3891156-5DDD-4418-B4BC-77FBE06905F2}"/>
    <cellStyle name="40% - Cor6 8 7" xfId="21557" xr:uid="{1627F7E4-1A05-4A5B-8A04-82D5D6454BBB}"/>
    <cellStyle name="40% - Cor6 8 8" xfId="35591" xr:uid="{2F6DFBC4-68B2-4843-A9B4-71CBE6093B51}"/>
    <cellStyle name="40% - Cor6 9" xfId="3068" xr:uid="{00000000-0005-0000-0000-0000D0030000}"/>
    <cellStyle name="40% - Cor6 9 2" xfId="3069" xr:uid="{00000000-0005-0000-0000-0000D1030000}"/>
    <cellStyle name="40% - Cor6 9 2 2" xfId="5116" xr:uid="{00000000-0005-0000-0000-0000D1030000}"/>
    <cellStyle name="40% - Cor6 9 2 2 2" xfId="9516" xr:uid="{00000000-0005-0000-0000-0000D1030000}"/>
    <cellStyle name="40% - Cor6 9 2 2 2 2" xfId="18338" xr:uid="{00000000-0005-0000-0000-0000D1030000}"/>
    <cellStyle name="40% - Cor6 9 2 2 2 3" xfId="27716" xr:uid="{E7DED0A5-CF17-456E-A12C-3214E975B388}"/>
    <cellStyle name="40% - Cor6 9 2 2 2 4" xfId="41672" xr:uid="{7B7E80AA-30AD-44D3-B60B-A9670C33A5E7}"/>
    <cellStyle name="40% - Cor6 9 2 2 3" xfId="13985" xr:uid="{00000000-0005-0000-0000-0000D1030000}"/>
    <cellStyle name="40% - Cor6 9 2 2 3 2" xfId="30798" xr:uid="{45F020EE-2F9D-4A6F-BB9D-D5ED83F03B86}"/>
    <cellStyle name="40% - Cor6 9 2 2 3 3" xfId="44672" xr:uid="{401E7A95-B198-4468-A101-ECB7C2D675FD}"/>
    <cellStyle name="40% - Cor6 9 2 2 4" xfId="33390" xr:uid="{26BF4E62-075F-47E2-9B05-7B3AA6199BA7}"/>
    <cellStyle name="40% - Cor6 9 2 2 4 2" xfId="47257" xr:uid="{489552D0-01CD-41A5-B21C-FE2259C0C2C9}"/>
    <cellStyle name="40% - Cor6 9 2 2 5" xfId="23458" xr:uid="{9DE7490F-57B3-4F7F-BBED-2A4507E6B5DA}"/>
    <cellStyle name="40% - Cor6 9 2 2 6" xfId="37429" xr:uid="{05C54528-8FBF-4E29-B395-329F2087A5C2}"/>
    <cellStyle name="40% - Cor6 9 2 3" xfId="7627" xr:uid="{00000000-0005-0000-0000-0000D1030000}"/>
    <cellStyle name="40% - Cor6 9 2 3 2" xfId="16453" xr:uid="{00000000-0005-0000-0000-0000D1030000}"/>
    <cellStyle name="40% - Cor6 9 2 3 3" xfId="25879" xr:uid="{68F83692-9E8C-47A3-A192-3ABF8D15C55F}"/>
    <cellStyle name="40% - Cor6 9 2 3 4" xfId="39831" xr:uid="{B0DA0F2A-2185-4783-BB93-9E9C272FC34E}"/>
    <cellStyle name="40% - Cor6 9 2 4" xfId="12094" xr:uid="{00000000-0005-0000-0000-0000D1030000}"/>
    <cellStyle name="40% - Cor6 9 2 4 2" xfId="29610" xr:uid="{BD9F86FA-C012-4BC4-B861-F2F916020CFA}"/>
    <cellStyle name="40% - Cor6 9 2 4 3" xfId="43491" xr:uid="{93ECAACF-A377-4BB6-BA60-D8238DA2B264}"/>
    <cellStyle name="40% - Cor6 9 2 5" xfId="32212" xr:uid="{9399BD85-EF9B-4DFA-81EF-DD40F23D542C}"/>
    <cellStyle name="40% - Cor6 9 2 5 2" xfId="46079" xr:uid="{161F62C3-843C-46FB-9E21-D5A3111F796D}"/>
    <cellStyle name="40% - Cor6 9 2 6" xfId="21560" xr:uid="{EE2088C0-C6CC-4101-9F3F-87AA72CD84A5}"/>
    <cellStyle name="40% - Cor6 9 2 7" xfId="35594" xr:uid="{15ADD61C-D261-4D18-9A37-EFC4F4C7FEF3}"/>
    <cellStyle name="40% - Cor6 9 3" xfId="5115" xr:uid="{00000000-0005-0000-0000-0000D0030000}"/>
    <cellStyle name="40% - Cor6 9 3 2" xfId="9515" xr:uid="{00000000-0005-0000-0000-0000D0030000}"/>
    <cellStyle name="40% - Cor6 9 3 2 2" xfId="18337" xr:uid="{00000000-0005-0000-0000-0000D0030000}"/>
    <cellStyle name="40% - Cor6 9 3 2 3" xfId="27715" xr:uid="{44A1DA03-D75C-4861-89C4-C9916B70FD5A}"/>
    <cellStyle name="40% - Cor6 9 3 2 4" xfId="41671" xr:uid="{243082DF-45A1-442C-9B92-8A7DD4FE89C5}"/>
    <cellStyle name="40% - Cor6 9 3 3" xfId="13984" xr:uid="{00000000-0005-0000-0000-0000D0030000}"/>
    <cellStyle name="40% - Cor6 9 3 3 2" xfId="30797" xr:uid="{86EBED37-C12C-47DB-ADC0-70AC309AEA0D}"/>
    <cellStyle name="40% - Cor6 9 3 3 3" xfId="44671" xr:uid="{A80ECD0A-8117-47F9-90D6-008740126D5B}"/>
    <cellStyle name="40% - Cor6 9 3 4" xfId="33389" xr:uid="{C1291A11-8146-4CEF-A04C-517346A1F26C}"/>
    <cellStyle name="40% - Cor6 9 3 4 2" xfId="47256" xr:uid="{66E68115-6E30-4D84-91D6-CD0783E48785}"/>
    <cellStyle name="40% - Cor6 9 3 5" xfId="23457" xr:uid="{9F50B824-08DE-495E-A216-553992F91A26}"/>
    <cellStyle name="40% - Cor6 9 3 6" xfId="37428" xr:uid="{8F9F32B7-36F5-41B9-B3B0-969C3ACAE7B8}"/>
    <cellStyle name="40% - Cor6 9 4" xfId="7626" xr:uid="{00000000-0005-0000-0000-0000D0030000}"/>
    <cellStyle name="40% - Cor6 9 4 2" xfId="16452" xr:uid="{00000000-0005-0000-0000-0000D0030000}"/>
    <cellStyle name="40% - Cor6 9 4 3" xfId="25878" xr:uid="{81D4339A-E94E-47E0-B52F-35BAD60F67B5}"/>
    <cellStyle name="40% - Cor6 9 4 4" xfId="39830" xr:uid="{DFC5C0B5-0503-4D43-B27E-42034CE1B3FD}"/>
    <cellStyle name="40% - Cor6 9 5" xfId="12093" xr:uid="{00000000-0005-0000-0000-0000D0030000}"/>
    <cellStyle name="40% - Cor6 9 5 2" xfId="29609" xr:uid="{EE6152B5-A363-45B3-A784-3EBEAED252EE}"/>
    <cellStyle name="40% - Cor6 9 5 3" xfId="43490" xr:uid="{7C6725A8-B8FB-43B8-AD22-633614A45E99}"/>
    <cellStyle name="40% - Cor6 9 6" xfId="32211" xr:uid="{C8C88E3E-4638-4CFF-BE40-DB7C9D24F28F}"/>
    <cellStyle name="40% - Cor6 9 6 2" xfId="46078" xr:uid="{89408F68-C0BB-4E0B-BD43-CA4ECF61677C}"/>
    <cellStyle name="40% - Cor6 9 7" xfId="21559" xr:uid="{B276770E-138E-461C-A8AA-E166B0717936}"/>
    <cellStyle name="40% - Cor6 9 8" xfId="35593" xr:uid="{03A3CBDC-6F8D-4C65-99F4-2403D0F52C43}"/>
    <cellStyle name="60% - Accent1" xfId="1" xr:uid="{00000000-0005-0000-0000-000071000000}"/>
    <cellStyle name="60% - Accent1 2" xfId="365" xr:uid="{00000000-0005-0000-0000-000072000000}"/>
    <cellStyle name="60% - Accent2" xfId="2" xr:uid="{00000000-0005-0000-0000-000073000000}"/>
    <cellStyle name="60% - Accent2 2" xfId="366" xr:uid="{00000000-0005-0000-0000-000074000000}"/>
    <cellStyle name="60% - Accent3" xfId="3" xr:uid="{00000000-0005-0000-0000-000075000000}"/>
    <cellStyle name="60% - Accent3 2" xfId="367" xr:uid="{00000000-0005-0000-0000-000076000000}"/>
    <cellStyle name="60% - Accent4" xfId="4" xr:uid="{00000000-0005-0000-0000-000077000000}"/>
    <cellStyle name="60% - Accent4 2" xfId="368" xr:uid="{00000000-0005-0000-0000-000078000000}"/>
    <cellStyle name="60% - Accent5" xfId="5" xr:uid="{00000000-0005-0000-0000-000079000000}"/>
    <cellStyle name="60% - Accent5 2" xfId="369" xr:uid="{00000000-0005-0000-0000-00007A000000}"/>
    <cellStyle name="60% - Accent6" xfId="6" xr:uid="{00000000-0005-0000-0000-00007B000000}"/>
    <cellStyle name="60% - Accent6 2" xfId="370" xr:uid="{00000000-0005-0000-0000-00007C000000}"/>
    <cellStyle name="60% - Cor1 2" xfId="155" xr:uid="{00000000-0005-0000-0000-00007D000000}"/>
    <cellStyle name="60% - Cor1 2 2" xfId="3070" xr:uid="{00000000-0005-0000-0000-0000D9030000}"/>
    <cellStyle name="60% - Cor1 2 3" xfId="2027" xr:uid="{00000000-0005-0000-0000-00005B020000}"/>
    <cellStyle name="60% - Cor1 2 3 2" xfId="6641" xr:uid="{00000000-0005-0000-0000-00005B020000}"/>
    <cellStyle name="60% - Cor1 2 3 2 2" xfId="15469" xr:uid="{00000000-0005-0000-0000-00005B020000}"/>
    <cellStyle name="60% - Cor1 2 3 2 3" xfId="24893" xr:uid="{4EFCAAF9-9BE3-46E2-B387-E1EBCF6D24AE}"/>
    <cellStyle name="60% - Cor1 2 3 2 4" xfId="38847" xr:uid="{8DCC0F95-B1E6-4F24-A246-0722B67A9450}"/>
    <cellStyle name="60% - Cor1 2 3 3" xfId="11101" xr:uid="{00000000-0005-0000-0000-00005B020000}"/>
    <cellStyle name="60% - Cor1 2 3 4" xfId="20548" xr:uid="{5E559060-6E1C-4565-A98D-B0998EDA5845}"/>
    <cellStyle name="60% - Cor1 2 3 5" xfId="34610" xr:uid="{5C058A16-14BD-4DDE-ACD9-D23338A68B9D}"/>
    <cellStyle name="60% - Cor1 2 4" xfId="4125" xr:uid="{00000000-0005-0000-0000-00005B020000}"/>
    <cellStyle name="60% - Cor1 2 4 2" xfId="8525" xr:uid="{00000000-0005-0000-0000-00005B020000}"/>
    <cellStyle name="60% - Cor1 2 4 2 2" xfId="17347" xr:uid="{00000000-0005-0000-0000-00005B020000}"/>
    <cellStyle name="60% - Cor1 2 4 2 3" xfId="26725" xr:uid="{5FABFA84-9A82-46F7-942B-83267EFFA42C}"/>
    <cellStyle name="60% - Cor1 2 4 2 4" xfId="40681" xr:uid="{D3BA1565-E875-44B4-9D1C-E03F83A67C8C}"/>
    <cellStyle name="60% - Cor1 2 4 3" xfId="12994" xr:uid="{00000000-0005-0000-0000-00005B020000}"/>
    <cellStyle name="60% - Cor1 2 4 4" xfId="22467" xr:uid="{D156BC8B-3C36-414B-8451-087AE36402E0}"/>
    <cellStyle name="60% - Cor1 2 4 5" xfId="36438" xr:uid="{44F4767E-FB9E-49E2-AB48-D7211BF93BC7}"/>
    <cellStyle name="60% - Cor1 2 5" xfId="28601" xr:uid="{9783DABE-DB5F-4F28-BE76-F8E3D04D0883}"/>
    <cellStyle name="60% - Cor1 2 5 2" xfId="42508" xr:uid="{7104CC08-290D-42A1-A244-639C2963EE7B}"/>
    <cellStyle name="60% - Cor1 2 6" xfId="31229" xr:uid="{71830AD0-1F06-4512-A06F-57505A054150}"/>
    <cellStyle name="60% - Cor1 2 6 2" xfId="45096" xr:uid="{97310D2A-E2CB-43F1-A212-FD9C1E1E77E4}"/>
    <cellStyle name="60% - Cor1 3" xfId="371" xr:uid="{00000000-0005-0000-0000-00007E000000}"/>
    <cellStyle name="60% - Cor1 3 2" xfId="3071" xr:uid="{00000000-0005-0000-0000-0000DA030000}"/>
    <cellStyle name="60% - Cor1 4" xfId="372" xr:uid="{00000000-0005-0000-0000-00007F000000}"/>
    <cellStyle name="60% - Cor1 4 2" xfId="29802" xr:uid="{D053CB93-B768-4090-AA01-D6F8EBD98276}"/>
    <cellStyle name="60% - Cor1 4 2 2" xfId="43683" xr:uid="{01FD0156-63A5-4210-A97B-B87C7811B9F9}"/>
    <cellStyle name="60% - Cor1 4 3" xfId="32402" xr:uid="{B60EBF0C-C6D9-40D9-8A61-2F28725183A9}"/>
    <cellStyle name="60% - Cor1 4 3 2" xfId="46269" xr:uid="{1E8AC986-E383-44A7-93A8-6EBCD61AB46B}"/>
    <cellStyle name="60% - Cor1 5" xfId="1953" xr:uid="{00000000-0005-0000-0000-0000380A0000}"/>
    <cellStyle name="60% - Cor2 2" xfId="156" xr:uid="{00000000-0005-0000-0000-000080000000}"/>
    <cellStyle name="60% - Cor2 2 2" xfId="3072" xr:uid="{00000000-0005-0000-0000-0000DC030000}"/>
    <cellStyle name="60% - Cor2 2 3" xfId="2031" xr:uid="{00000000-0005-0000-0000-00005C020000}"/>
    <cellStyle name="60% - Cor2 2 3 2" xfId="6645" xr:uid="{00000000-0005-0000-0000-00005C020000}"/>
    <cellStyle name="60% - Cor2 2 3 2 2" xfId="15473" xr:uid="{00000000-0005-0000-0000-00005C020000}"/>
    <cellStyle name="60% - Cor2 2 3 2 3" xfId="24897" xr:uid="{8727CA95-5A4C-42BA-A807-87BA91C09C67}"/>
    <cellStyle name="60% - Cor2 2 3 2 4" xfId="38851" xr:uid="{59C5F06B-89C4-4331-B8BE-5B2D2D71C49E}"/>
    <cellStyle name="60% - Cor2 2 3 3" xfId="11105" xr:uid="{00000000-0005-0000-0000-00005C020000}"/>
    <cellStyle name="60% - Cor2 2 3 4" xfId="20552" xr:uid="{8B50C9C9-334F-44D1-B939-B8362B72CD59}"/>
    <cellStyle name="60% - Cor2 2 3 5" xfId="34614" xr:uid="{842F40CD-C37F-40A9-8FC1-5F36CFED0F42}"/>
    <cellStyle name="60% - Cor2 2 4" xfId="4129" xr:uid="{00000000-0005-0000-0000-00005C020000}"/>
    <cellStyle name="60% - Cor2 2 4 2" xfId="8529" xr:uid="{00000000-0005-0000-0000-00005C020000}"/>
    <cellStyle name="60% - Cor2 2 4 2 2" xfId="17351" xr:uid="{00000000-0005-0000-0000-00005C020000}"/>
    <cellStyle name="60% - Cor2 2 4 2 3" xfId="26729" xr:uid="{89A755B2-6A4F-4DC9-A377-9A72AB03D5F9}"/>
    <cellStyle name="60% - Cor2 2 4 2 4" xfId="40685" xr:uid="{12835D88-4F62-44FF-9F76-F0BB06EE4165}"/>
    <cellStyle name="60% - Cor2 2 4 3" xfId="12998" xr:uid="{00000000-0005-0000-0000-00005C020000}"/>
    <cellStyle name="60% - Cor2 2 4 4" xfId="22471" xr:uid="{BD2E6381-CBEE-403F-8537-8F83F3C6FB4B}"/>
    <cellStyle name="60% - Cor2 2 4 5" xfId="36442" xr:uid="{592FECD1-6E1E-4C7C-B577-19F4847952E5}"/>
    <cellStyle name="60% - Cor2 2 5" xfId="28605" xr:uid="{F005628A-ED34-40A7-9437-3221BBCFA18F}"/>
    <cellStyle name="60% - Cor2 2 5 2" xfId="42512" xr:uid="{F897B89F-A525-4820-BF1C-424DFEC0E9EF}"/>
    <cellStyle name="60% - Cor2 2 6" xfId="31233" xr:uid="{17E1C669-05A7-47EC-A29C-8E691DFF3FA6}"/>
    <cellStyle name="60% - Cor2 2 6 2" xfId="45100" xr:uid="{282B4CA6-7E49-47C3-A39A-8076DE61A663}"/>
    <cellStyle name="60% - Cor2 3" xfId="373" xr:uid="{00000000-0005-0000-0000-000081000000}"/>
    <cellStyle name="60% - Cor2 3 2" xfId="3073" xr:uid="{00000000-0005-0000-0000-0000DD030000}"/>
    <cellStyle name="60% - Cor2 4" xfId="374" xr:uid="{00000000-0005-0000-0000-000082000000}"/>
    <cellStyle name="60% - Cor2 4 2" xfId="29805" xr:uid="{ABDC2099-4C9A-4242-9A7F-58070AC6EABE}"/>
    <cellStyle name="60% - Cor2 4 2 2" xfId="43686" xr:uid="{D2EEE5DD-EEE6-4431-8957-752B73759329}"/>
    <cellStyle name="60% - Cor2 4 3" xfId="32405" xr:uid="{30914B0F-B55C-4143-A3B6-F9A64C469B7F}"/>
    <cellStyle name="60% - Cor2 4 3 2" xfId="46272" xr:uid="{259D99CC-DC72-40D5-BB06-EE1B88896669}"/>
    <cellStyle name="60% - Cor2 5" xfId="1956" xr:uid="{00000000-0005-0000-0000-00003C0A0000}"/>
    <cellStyle name="60% - Cor3 2" xfId="157" xr:uid="{00000000-0005-0000-0000-000083000000}"/>
    <cellStyle name="60% - Cor3 2 2" xfId="3074" xr:uid="{00000000-0005-0000-0000-0000DF030000}"/>
    <cellStyle name="60% - Cor3 2 3" xfId="2034" xr:uid="{00000000-0005-0000-0000-00005D020000}"/>
    <cellStyle name="60% - Cor3 2 3 2" xfId="6648" xr:uid="{00000000-0005-0000-0000-00005D020000}"/>
    <cellStyle name="60% - Cor3 2 3 2 2" xfId="15476" xr:uid="{00000000-0005-0000-0000-00005D020000}"/>
    <cellStyle name="60% - Cor3 2 3 2 3" xfId="24900" xr:uid="{5BE0D629-6F4A-4534-B7D0-CC6145C49F28}"/>
    <cellStyle name="60% - Cor3 2 3 2 4" xfId="38854" xr:uid="{23DE4F30-E84D-4FBC-BF2C-D02E59D07AF0}"/>
    <cellStyle name="60% - Cor3 2 3 3" xfId="11108" xr:uid="{00000000-0005-0000-0000-00005D020000}"/>
    <cellStyle name="60% - Cor3 2 3 4" xfId="20555" xr:uid="{B0551026-9955-4628-9CCB-5BDAF7359C8C}"/>
    <cellStyle name="60% - Cor3 2 3 5" xfId="34617" xr:uid="{801C5E92-5A28-4348-B36B-421478CAEF5B}"/>
    <cellStyle name="60% - Cor3 2 4" xfId="4132" xr:uid="{00000000-0005-0000-0000-00005D020000}"/>
    <cellStyle name="60% - Cor3 2 4 2" xfId="8532" xr:uid="{00000000-0005-0000-0000-00005D020000}"/>
    <cellStyle name="60% - Cor3 2 4 2 2" xfId="17354" xr:uid="{00000000-0005-0000-0000-00005D020000}"/>
    <cellStyle name="60% - Cor3 2 4 2 3" xfId="26732" xr:uid="{A6D6EF95-B741-40E9-AAA1-3FB0D89CB0D0}"/>
    <cellStyle name="60% - Cor3 2 4 2 4" xfId="40688" xr:uid="{8A17454F-95F1-408B-AE6B-AB520760411E}"/>
    <cellStyle name="60% - Cor3 2 4 3" xfId="13001" xr:uid="{00000000-0005-0000-0000-00005D020000}"/>
    <cellStyle name="60% - Cor3 2 4 4" xfId="22474" xr:uid="{595CC3F4-C3A1-4830-BF6E-F4B7C00D3732}"/>
    <cellStyle name="60% - Cor3 2 4 5" xfId="36445" xr:uid="{317EBC23-4A3F-4CC3-B263-85822FCF3176}"/>
    <cellStyle name="60% - Cor3 2 5" xfId="28608" xr:uid="{342B4F71-FED7-488E-9A4D-A1C2BA0763F2}"/>
    <cellStyle name="60% - Cor3 2 5 2" xfId="42515" xr:uid="{DD32F5D6-EC14-4BA8-BB65-8EA6D59C8D74}"/>
    <cellStyle name="60% - Cor3 2 6" xfId="31236" xr:uid="{7CD2A5B9-C173-4F63-8345-1F1D999BF92A}"/>
    <cellStyle name="60% - Cor3 2 6 2" xfId="45103" xr:uid="{6966E895-952C-4928-9294-2A1FD3FB4EA2}"/>
    <cellStyle name="60% - Cor3 3" xfId="375" xr:uid="{00000000-0005-0000-0000-000084000000}"/>
    <cellStyle name="60% - Cor3 3 2" xfId="3075" xr:uid="{00000000-0005-0000-0000-0000E0030000}"/>
    <cellStyle name="60% - Cor3 4" xfId="376" xr:uid="{00000000-0005-0000-0000-000085000000}"/>
    <cellStyle name="60% - Cor3 4 2" xfId="29809" xr:uid="{515F9E8F-05DE-40C2-9B24-BBE5F5D6BA3E}"/>
    <cellStyle name="60% - Cor3 4 2 2" xfId="43690" xr:uid="{0C40A9F3-5CAD-4BF1-BE8A-2E81867E636E}"/>
    <cellStyle name="60% - Cor3 4 3" xfId="32409" xr:uid="{7885A103-1E96-4622-B2DD-91A5511DE3F0}"/>
    <cellStyle name="60% - Cor3 4 3 2" xfId="46276" xr:uid="{C7C9B488-6B27-4C22-BA2D-7497A35D05C1}"/>
    <cellStyle name="60% - Cor3 5" xfId="1959" xr:uid="{00000000-0005-0000-0000-0000400A0000}"/>
    <cellStyle name="60% - Cor4 2" xfId="158" xr:uid="{00000000-0005-0000-0000-000086000000}"/>
    <cellStyle name="60% - Cor4 2 2" xfId="3076" xr:uid="{00000000-0005-0000-0000-0000E2030000}"/>
    <cellStyle name="60% - Cor4 2 3" xfId="2037" xr:uid="{00000000-0005-0000-0000-00005E020000}"/>
    <cellStyle name="60% - Cor4 2 3 2" xfId="6651" xr:uid="{00000000-0005-0000-0000-00005E020000}"/>
    <cellStyle name="60% - Cor4 2 3 2 2" xfId="15479" xr:uid="{00000000-0005-0000-0000-00005E020000}"/>
    <cellStyle name="60% - Cor4 2 3 2 3" xfId="24903" xr:uid="{E1B4FA16-3D7E-4024-8F96-AFA1F29EEBEE}"/>
    <cellStyle name="60% - Cor4 2 3 2 4" xfId="38857" xr:uid="{8C51A40A-9373-452C-80C4-FFD41F5559BA}"/>
    <cellStyle name="60% - Cor4 2 3 3" xfId="11111" xr:uid="{00000000-0005-0000-0000-00005E020000}"/>
    <cellStyle name="60% - Cor4 2 3 4" xfId="20558" xr:uid="{6DCDEC91-6090-4A49-A835-886D0BB511D6}"/>
    <cellStyle name="60% - Cor4 2 3 5" xfId="34620" xr:uid="{9B30B44C-16BF-4CF8-9E69-D6775717966E}"/>
    <cellStyle name="60% - Cor4 2 4" xfId="4135" xr:uid="{00000000-0005-0000-0000-00005E020000}"/>
    <cellStyle name="60% - Cor4 2 4 2" xfId="8535" xr:uid="{00000000-0005-0000-0000-00005E020000}"/>
    <cellStyle name="60% - Cor4 2 4 2 2" xfId="17357" xr:uid="{00000000-0005-0000-0000-00005E020000}"/>
    <cellStyle name="60% - Cor4 2 4 2 3" xfId="26735" xr:uid="{F263A9FD-1D47-46DC-AA25-13EB8F853EF6}"/>
    <cellStyle name="60% - Cor4 2 4 2 4" xfId="40691" xr:uid="{BA8D95FE-A756-4545-BE65-30B6C78C727B}"/>
    <cellStyle name="60% - Cor4 2 4 3" xfId="13004" xr:uid="{00000000-0005-0000-0000-00005E020000}"/>
    <cellStyle name="60% - Cor4 2 4 4" xfId="22477" xr:uid="{C8CEDD74-0593-4B43-AE69-F394194E88CB}"/>
    <cellStyle name="60% - Cor4 2 4 5" xfId="36448" xr:uid="{A413F043-A213-463C-9769-52916370BABA}"/>
    <cellStyle name="60% - Cor4 2 5" xfId="28611" xr:uid="{08A4533A-04F8-4A87-A2A8-B63FCBA369CA}"/>
    <cellStyle name="60% - Cor4 2 5 2" xfId="42518" xr:uid="{5E73F846-8967-4A9D-BB86-E85CA4874525}"/>
    <cellStyle name="60% - Cor4 2 6" xfId="31239" xr:uid="{2C9CC0BD-6D2F-4D14-9940-0E7AB32A5B0E}"/>
    <cellStyle name="60% - Cor4 2 6 2" xfId="45106" xr:uid="{03EDFD0B-7311-48B9-9178-D1C967DC8BE9}"/>
    <cellStyle name="60% - Cor4 3" xfId="377" xr:uid="{00000000-0005-0000-0000-000087000000}"/>
    <cellStyle name="60% - Cor4 3 2" xfId="3077" xr:uid="{00000000-0005-0000-0000-0000E3030000}"/>
    <cellStyle name="60% - Cor4 4" xfId="378" xr:uid="{00000000-0005-0000-0000-000088000000}"/>
    <cellStyle name="60% - Cor4 4 2" xfId="29812" xr:uid="{67B18D00-D320-4481-8E5B-1C28010F00D6}"/>
    <cellStyle name="60% - Cor4 4 2 2" xfId="43693" xr:uid="{F8351D14-FDFC-4961-BD90-ED35D0C162AF}"/>
    <cellStyle name="60% - Cor4 4 3" xfId="32412" xr:uid="{24B70611-709A-40A3-8839-47FE6FE636A0}"/>
    <cellStyle name="60% - Cor4 4 3 2" xfId="46279" xr:uid="{33A2B1B8-2CA4-4A9B-9E12-58CC02D063E5}"/>
    <cellStyle name="60% - Cor4 5" xfId="1963" xr:uid="{00000000-0005-0000-0000-0000440A0000}"/>
    <cellStyle name="60% - Cor5 2" xfId="159" xr:uid="{00000000-0005-0000-0000-000089000000}"/>
    <cellStyle name="60% - Cor5 2 2" xfId="3078" xr:uid="{00000000-0005-0000-0000-0000E5030000}"/>
    <cellStyle name="60% - Cor5 2 3" xfId="2040" xr:uid="{00000000-0005-0000-0000-00005F020000}"/>
    <cellStyle name="60% - Cor5 2 3 2" xfId="6654" xr:uid="{00000000-0005-0000-0000-00005F020000}"/>
    <cellStyle name="60% - Cor5 2 3 2 2" xfId="15482" xr:uid="{00000000-0005-0000-0000-00005F020000}"/>
    <cellStyle name="60% - Cor5 2 3 2 3" xfId="24906" xr:uid="{A0758521-99F5-4020-B14B-8F93FE655DAA}"/>
    <cellStyle name="60% - Cor5 2 3 2 4" xfId="38860" xr:uid="{6F551C13-70BF-487E-B4A9-06FA67EE7901}"/>
    <cellStyle name="60% - Cor5 2 3 3" xfId="11114" xr:uid="{00000000-0005-0000-0000-00005F020000}"/>
    <cellStyle name="60% - Cor5 2 3 4" xfId="20561" xr:uid="{09FA8CB2-77E8-49D3-B3F8-F5F6A1E4CAF2}"/>
    <cellStyle name="60% - Cor5 2 3 5" xfId="34623" xr:uid="{F52177F9-F774-4327-8583-37AC34DDF8E4}"/>
    <cellStyle name="60% - Cor5 2 4" xfId="4138" xr:uid="{00000000-0005-0000-0000-00005F020000}"/>
    <cellStyle name="60% - Cor5 2 4 2" xfId="8538" xr:uid="{00000000-0005-0000-0000-00005F020000}"/>
    <cellStyle name="60% - Cor5 2 4 2 2" xfId="17360" xr:uid="{00000000-0005-0000-0000-00005F020000}"/>
    <cellStyle name="60% - Cor5 2 4 2 3" xfId="26738" xr:uid="{CC82DF3D-B0C5-4ED6-910A-C512F4C196EE}"/>
    <cellStyle name="60% - Cor5 2 4 2 4" xfId="40694" xr:uid="{8FD7E97C-8592-435A-A4EF-AB72F9E2AACA}"/>
    <cellStyle name="60% - Cor5 2 4 3" xfId="13007" xr:uid="{00000000-0005-0000-0000-00005F020000}"/>
    <cellStyle name="60% - Cor5 2 4 4" xfId="22480" xr:uid="{07578AD8-B0F0-444D-BD52-E04EAC26CF3C}"/>
    <cellStyle name="60% - Cor5 2 4 5" xfId="36451" xr:uid="{AA296CAA-4F5D-4395-ADD0-7E9C82E4D1D9}"/>
    <cellStyle name="60% - Cor5 2 5" xfId="28614" xr:uid="{549905B6-6FFE-4B1A-BF11-1A214A20CFCB}"/>
    <cellStyle name="60% - Cor5 2 5 2" xfId="42521" xr:uid="{7DCF3AC8-1FD9-42B9-BE5E-1B8313ED1F71}"/>
    <cellStyle name="60% - Cor5 2 6" xfId="31242" xr:uid="{569CCB06-C010-4B7B-96E6-47448A8E64E0}"/>
    <cellStyle name="60% - Cor5 2 6 2" xfId="45109" xr:uid="{10F7C915-EACA-47F5-B8FD-DC1AFEAA321F}"/>
    <cellStyle name="60% - Cor5 3" xfId="379" xr:uid="{00000000-0005-0000-0000-00008A000000}"/>
    <cellStyle name="60% - Cor5 3 2" xfId="3079" xr:uid="{00000000-0005-0000-0000-0000E6030000}"/>
    <cellStyle name="60% - Cor5 4" xfId="380" xr:uid="{00000000-0005-0000-0000-00008B000000}"/>
    <cellStyle name="60% - Cor5 4 2" xfId="29815" xr:uid="{B8BDFDA2-BB28-4700-924F-F3683D7435D5}"/>
    <cellStyle name="60% - Cor5 4 2 2" xfId="43696" xr:uid="{8A105341-69FF-41C2-8CE3-585722739B04}"/>
    <cellStyle name="60% - Cor5 4 3" xfId="32415" xr:uid="{3FE8E9C1-B10B-4735-8C0A-DAECEE1400F0}"/>
    <cellStyle name="60% - Cor5 4 3 2" xfId="46282" xr:uid="{359290D3-25D4-4391-89B7-7BF1186D89DD}"/>
    <cellStyle name="60% - Cor5 5" xfId="1966" xr:uid="{00000000-0005-0000-0000-0000480A0000}"/>
    <cellStyle name="60% - Cor6 2" xfId="160" xr:uid="{00000000-0005-0000-0000-00008C000000}"/>
    <cellStyle name="60% - Cor6 2 2" xfId="3080" xr:uid="{00000000-0005-0000-0000-0000E8030000}"/>
    <cellStyle name="60% - Cor6 2 3" xfId="2043" xr:uid="{00000000-0005-0000-0000-000060020000}"/>
    <cellStyle name="60% - Cor6 2 3 2" xfId="6657" xr:uid="{00000000-0005-0000-0000-000060020000}"/>
    <cellStyle name="60% - Cor6 2 3 2 2" xfId="15485" xr:uid="{00000000-0005-0000-0000-000060020000}"/>
    <cellStyle name="60% - Cor6 2 3 2 3" xfId="24909" xr:uid="{6CB36375-ECAE-4D7D-9FCD-47E867DC7220}"/>
    <cellStyle name="60% - Cor6 2 3 2 4" xfId="38863" xr:uid="{FF315E31-39D4-4FEF-A817-B797DEB5A799}"/>
    <cellStyle name="60% - Cor6 2 3 3" xfId="11117" xr:uid="{00000000-0005-0000-0000-000060020000}"/>
    <cellStyle name="60% - Cor6 2 3 4" xfId="20564" xr:uid="{FC2F37E6-65DA-4F4B-9163-B81E6EC387A1}"/>
    <cellStyle name="60% - Cor6 2 3 5" xfId="34626" xr:uid="{48BE859E-DF47-4C65-9C88-D697332E6465}"/>
    <cellStyle name="60% - Cor6 2 4" xfId="4141" xr:uid="{00000000-0005-0000-0000-000060020000}"/>
    <cellStyle name="60% - Cor6 2 4 2" xfId="8541" xr:uid="{00000000-0005-0000-0000-000060020000}"/>
    <cellStyle name="60% - Cor6 2 4 2 2" xfId="17363" xr:uid="{00000000-0005-0000-0000-000060020000}"/>
    <cellStyle name="60% - Cor6 2 4 2 3" xfId="26741" xr:uid="{C6CF2D34-2070-4AAB-B6BF-9AA251D5B53A}"/>
    <cellStyle name="60% - Cor6 2 4 2 4" xfId="40697" xr:uid="{2DF884E3-D1AA-4107-A1F0-B0754B9E1901}"/>
    <cellStyle name="60% - Cor6 2 4 3" xfId="13010" xr:uid="{00000000-0005-0000-0000-000060020000}"/>
    <cellStyle name="60% - Cor6 2 4 4" xfId="22483" xr:uid="{E019F95F-1696-4380-9C8E-2EC12F06D709}"/>
    <cellStyle name="60% - Cor6 2 4 5" xfId="36454" xr:uid="{95DBD1AD-E9A2-462A-887E-F53250B1C0D3}"/>
    <cellStyle name="60% - Cor6 2 5" xfId="28617" xr:uid="{A96BF5F3-B10C-4E51-B778-E49ED97ABC3A}"/>
    <cellStyle name="60% - Cor6 2 5 2" xfId="42524" xr:uid="{8F83EEF4-691B-44F7-AB41-31912BDDF6AC}"/>
    <cellStyle name="60% - Cor6 2 6" xfId="31245" xr:uid="{5D190774-7CCE-4AB7-AEB3-4F10A481A101}"/>
    <cellStyle name="60% - Cor6 2 6 2" xfId="45112" xr:uid="{76DC04D8-02C1-488C-A04A-098C90F25BA8}"/>
    <cellStyle name="60% - Cor6 3" xfId="381" xr:uid="{00000000-0005-0000-0000-00008D000000}"/>
    <cellStyle name="60% - Cor6 3 2" xfId="3081" xr:uid="{00000000-0005-0000-0000-0000E9030000}"/>
    <cellStyle name="60% - Cor6 4" xfId="382" xr:uid="{00000000-0005-0000-0000-00008E000000}"/>
    <cellStyle name="60% - Cor6 4 2" xfId="29818" xr:uid="{32C8D761-3B6C-4FBE-BB2C-440D0ACA96FB}"/>
    <cellStyle name="60% - Cor6 4 2 2" xfId="43699" xr:uid="{40BAB532-3F53-4FEE-90CA-6A58BFDFF1A9}"/>
    <cellStyle name="60% - Cor6 4 3" xfId="32418" xr:uid="{CCFE6725-6C90-45AD-8F42-8B147EA1E8E1}"/>
    <cellStyle name="60% - Cor6 4 3 2" xfId="46285" xr:uid="{0C025496-6931-47AE-8138-0CF33CAC830A}"/>
    <cellStyle name="60% - Cor6 5" xfId="1968" xr:uid="{00000000-0005-0000-0000-00004C0A0000}"/>
    <cellStyle name="Accent1" xfId="1481" xr:uid="{00000000-0005-0000-0000-00008F000000}"/>
    <cellStyle name="Accent1 - 20%" xfId="7" xr:uid="{00000000-0005-0000-0000-000090000000}"/>
    <cellStyle name="Accent1 - 20% 2" xfId="1814" xr:uid="{00000000-0005-0000-0000-000056000000}"/>
    <cellStyle name="Accent1 - 40%" xfId="8" xr:uid="{00000000-0005-0000-0000-000091000000}"/>
    <cellStyle name="Accent1 - 40% 2" xfId="1815" xr:uid="{00000000-0005-0000-0000-000058000000}"/>
    <cellStyle name="Accent1 - 60%" xfId="9" xr:uid="{00000000-0005-0000-0000-000092000000}"/>
    <cellStyle name="Accent1 - 60% 2" xfId="1816" xr:uid="{00000000-0005-0000-0000-00005A000000}"/>
    <cellStyle name="Accent1 10" xfId="1810" xr:uid="{00000000-0005-0000-0000-00005B000000}"/>
    <cellStyle name="Accent1 11" xfId="1812" xr:uid="{00000000-0005-0000-0000-00005C000000}"/>
    <cellStyle name="Accent1 2" xfId="383" xr:uid="{00000000-0005-0000-0000-000093000000}"/>
    <cellStyle name="Accent1 3" xfId="1616" xr:uid="{00000000-0005-0000-0000-00005E000000}"/>
    <cellStyle name="Accent1 4" xfId="1660" xr:uid="{00000000-0005-0000-0000-00005F000000}"/>
    <cellStyle name="Accent1 5" xfId="1622" xr:uid="{00000000-0005-0000-0000-000060000000}"/>
    <cellStyle name="Accent1 6" xfId="1657" xr:uid="{00000000-0005-0000-0000-000061000000}"/>
    <cellStyle name="Accent1 7" xfId="1754" xr:uid="{00000000-0005-0000-0000-000062000000}"/>
    <cellStyle name="Accent1 8" xfId="1797" xr:uid="{00000000-0005-0000-0000-000063000000}"/>
    <cellStyle name="Accent1 9" xfId="1808" xr:uid="{00000000-0005-0000-0000-000064000000}"/>
    <cellStyle name="Accent1_ANEXO IV" xfId="3323" xr:uid="{00000000-0005-0000-0000-0000ED030000}"/>
    <cellStyle name="Accent2" xfId="1484" xr:uid="{00000000-0005-0000-0000-000095000000}"/>
    <cellStyle name="Accent2 - 20%" xfId="10" xr:uid="{00000000-0005-0000-0000-000096000000}"/>
    <cellStyle name="Accent2 - 20% 2" xfId="1817" xr:uid="{00000000-0005-0000-0000-000067000000}"/>
    <cellStyle name="Accent2 - 40%" xfId="11" xr:uid="{00000000-0005-0000-0000-000097000000}"/>
    <cellStyle name="Accent2 - 40% 2" xfId="1818" xr:uid="{00000000-0005-0000-0000-000069000000}"/>
    <cellStyle name="Accent2 - 60%" xfId="12" xr:uid="{00000000-0005-0000-0000-000098000000}"/>
    <cellStyle name="Accent2 - 60% 2" xfId="1819" xr:uid="{00000000-0005-0000-0000-00006B000000}"/>
    <cellStyle name="Accent2 10" xfId="1809" xr:uid="{00000000-0005-0000-0000-00006C000000}"/>
    <cellStyle name="Accent2 11" xfId="1811" xr:uid="{00000000-0005-0000-0000-00006D000000}"/>
    <cellStyle name="Accent2 2" xfId="384" xr:uid="{00000000-0005-0000-0000-000099000000}"/>
    <cellStyle name="Accent2 3" xfId="1618" xr:uid="{00000000-0005-0000-0000-00006F000000}"/>
    <cellStyle name="Accent2 4" xfId="1659" xr:uid="{00000000-0005-0000-0000-000070000000}"/>
    <cellStyle name="Accent2 5" xfId="1668" xr:uid="{00000000-0005-0000-0000-000071000000}"/>
    <cellStyle name="Accent2 6" xfId="1670" xr:uid="{00000000-0005-0000-0000-000072000000}"/>
    <cellStyle name="Accent2 7" xfId="1755" xr:uid="{00000000-0005-0000-0000-000073000000}"/>
    <cellStyle name="Accent2 8" xfId="1790" xr:uid="{00000000-0005-0000-0000-000074000000}"/>
    <cellStyle name="Accent2 9" xfId="1806" xr:uid="{00000000-0005-0000-0000-000075000000}"/>
    <cellStyle name="Accent2_ANEXO IV" xfId="3324" xr:uid="{00000000-0005-0000-0000-0000F1030000}"/>
    <cellStyle name="Accent3" xfId="1487" xr:uid="{00000000-0005-0000-0000-00009B000000}"/>
    <cellStyle name="Accent3 - 20%" xfId="13" xr:uid="{00000000-0005-0000-0000-00009C000000}"/>
    <cellStyle name="Accent3 - 20% 2" xfId="1820" xr:uid="{00000000-0005-0000-0000-000078000000}"/>
    <cellStyle name="Accent3 - 40%" xfId="14" xr:uid="{00000000-0005-0000-0000-00009D000000}"/>
    <cellStyle name="Accent3 - 40% 2" xfId="1821" xr:uid="{00000000-0005-0000-0000-00007A000000}"/>
    <cellStyle name="Accent3 - 60%" xfId="15" xr:uid="{00000000-0005-0000-0000-00009E000000}"/>
    <cellStyle name="Accent3 - 60% 2" xfId="1822" xr:uid="{00000000-0005-0000-0000-00007C000000}"/>
    <cellStyle name="Accent3 10" xfId="1794" xr:uid="{00000000-0005-0000-0000-00007D000000}"/>
    <cellStyle name="Accent3 11" xfId="1807" xr:uid="{00000000-0005-0000-0000-00007E000000}"/>
    <cellStyle name="Accent3 2" xfId="385" xr:uid="{00000000-0005-0000-0000-00009F000000}"/>
    <cellStyle name="Accent3 3" xfId="1623" xr:uid="{00000000-0005-0000-0000-000080000000}"/>
    <cellStyle name="Accent3 4" xfId="1664" xr:uid="{00000000-0005-0000-0000-000081000000}"/>
    <cellStyle name="Accent3 5" xfId="1662" xr:uid="{00000000-0005-0000-0000-000082000000}"/>
    <cellStyle name="Accent3 6" xfId="1667" xr:uid="{00000000-0005-0000-0000-000083000000}"/>
    <cellStyle name="Accent3 7" xfId="1756" xr:uid="{00000000-0005-0000-0000-000084000000}"/>
    <cellStyle name="Accent3 8" xfId="1753" xr:uid="{00000000-0005-0000-0000-000085000000}"/>
    <cellStyle name="Accent3 9" xfId="1805" xr:uid="{00000000-0005-0000-0000-000086000000}"/>
    <cellStyle name="Accent3_ANEXO IV" xfId="3325" xr:uid="{00000000-0005-0000-0000-0000F5030000}"/>
    <cellStyle name="Accent4" xfId="1490" xr:uid="{00000000-0005-0000-0000-0000A1000000}"/>
    <cellStyle name="Accent4 - 20%" xfId="16" xr:uid="{00000000-0005-0000-0000-0000A2000000}"/>
    <cellStyle name="Accent4 - 20% 2" xfId="1823" xr:uid="{00000000-0005-0000-0000-000089000000}"/>
    <cellStyle name="Accent4 - 40%" xfId="17" xr:uid="{00000000-0005-0000-0000-0000A3000000}"/>
    <cellStyle name="Accent4 - 40% 2" xfId="1824" xr:uid="{00000000-0005-0000-0000-00008B000000}"/>
    <cellStyle name="Accent4 - 60%" xfId="18" xr:uid="{00000000-0005-0000-0000-0000A4000000}"/>
    <cellStyle name="Accent4 - 60% 2" xfId="1825" xr:uid="{00000000-0005-0000-0000-00008D000000}"/>
    <cellStyle name="Accent4 10" xfId="1767" xr:uid="{00000000-0005-0000-0000-00008E000000}"/>
    <cellStyle name="Accent4 11" xfId="1804" xr:uid="{00000000-0005-0000-0000-00008F000000}"/>
    <cellStyle name="Accent4 2" xfId="386" xr:uid="{00000000-0005-0000-0000-0000A5000000}"/>
    <cellStyle name="Accent4 3" xfId="1620" xr:uid="{00000000-0005-0000-0000-000091000000}"/>
    <cellStyle name="Accent4 4" xfId="1658" xr:uid="{00000000-0005-0000-0000-000092000000}"/>
    <cellStyle name="Accent4 5" xfId="1663" xr:uid="{00000000-0005-0000-0000-000093000000}"/>
    <cellStyle name="Accent4 6" xfId="1665" xr:uid="{00000000-0005-0000-0000-000094000000}"/>
    <cellStyle name="Accent4 7" xfId="1757" xr:uid="{00000000-0005-0000-0000-000095000000}"/>
    <cellStyle name="Accent4 8" xfId="1765" xr:uid="{00000000-0005-0000-0000-000096000000}"/>
    <cellStyle name="Accent4 9" xfId="1803" xr:uid="{00000000-0005-0000-0000-000097000000}"/>
    <cellStyle name="Accent4_ANEXO IV" xfId="3326" xr:uid="{00000000-0005-0000-0000-0000F9030000}"/>
    <cellStyle name="Accent5" xfId="1493" xr:uid="{00000000-0005-0000-0000-0000A7000000}"/>
    <cellStyle name="Accent5 - 20%" xfId="19" xr:uid="{00000000-0005-0000-0000-0000A8000000}"/>
    <cellStyle name="Accent5 - 20% 2" xfId="1826" xr:uid="{00000000-0005-0000-0000-00009A000000}"/>
    <cellStyle name="Accent5 - 40%" xfId="20" xr:uid="{00000000-0005-0000-0000-0000A9000000}"/>
    <cellStyle name="Accent5 - 40% 2" xfId="1827" xr:uid="{00000000-0005-0000-0000-00009C000000}"/>
    <cellStyle name="Accent5 - 60%" xfId="21" xr:uid="{00000000-0005-0000-0000-0000AA000000}"/>
    <cellStyle name="Accent5 - 60% 2" xfId="1828" xr:uid="{00000000-0005-0000-0000-00009E000000}"/>
    <cellStyle name="Accent5 10" xfId="1764" xr:uid="{00000000-0005-0000-0000-00009F000000}"/>
    <cellStyle name="Accent5 11" xfId="1802" xr:uid="{00000000-0005-0000-0000-0000A0000000}"/>
    <cellStyle name="Accent5 2" xfId="387" xr:uid="{00000000-0005-0000-0000-0000AB000000}"/>
    <cellStyle name="Accent5 3" xfId="1617" xr:uid="{00000000-0005-0000-0000-0000A2000000}"/>
    <cellStyle name="Accent5 4" xfId="1669" xr:uid="{00000000-0005-0000-0000-0000A3000000}"/>
    <cellStyle name="Accent5 5" xfId="1666" xr:uid="{00000000-0005-0000-0000-0000A4000000}"/>
    <cellStyle name="Accent5 6" xfId="1619" xr:uid="{00000000-0005-0000-0000-0000A5000000}"/>
    <cellStyle name="Accent5 7" xfId="1758" xr:uid="{00000000-0005-0000-0000-0000A6000000}"/>
    <cellStyle name="Accent5 8" xfId="1762" xr:uid="{00000000-0005-0000-0000-0000A7000000}"/>
    <cellStyle name="Accent5 9" xfId="1801" xr:uid="{00000000-0005-0000-0000-0000A8000000}"/>
    <cellStyle name="Accent5_ANEXO IV" xfId="3327" xr:uid="{00000000-0005-0000-0000-0000FD030000}"/>
    <cellStyle name="Accent6" xfId="1496" xr:uid="{00000000-0005-0000-0000-0000AD000000}"/>
    <cellStyle name="Accent6 - 20%" xfId="22" xr:uid="{00000000-0005-0000-0000-0000AE000000}"/>
    <cellStyle name="Accent6 - 20% 2" xfId="1829" xr:uid="{00000000-0005-0000-0000-0000AB000000}"/>
    <cellStyle name="Accent6 - 40%" xfId="23" xr:uid="{00000000-0005-0000-0000-0000AF000000}"/>
    <cellStyle name="Accent6 - 40% 2" xfId="1830" xr:uid="{00000000-0005-0000-0000-0000AD000000}"/>
    <cellStyle name="Accent6 - 60%" xfId="24" xr:uid="{00000000-0005-0000-0000-0000B0000000}"/>
    <cellStyle name="Accent6 - 60% 2" xfId="1831" xr:uid="{00000000-0005-0000-0000-0000AF000000}"/>
    <cellStyle name="Accent6 10" xfId="1761" xr:uid="{00000000-0005-0000-0000-0000B0000000}"/>
    <cellStyle name="Accent6 11" xfId="1800" xr:uid="{00000000-0005-0000-0000-0000B1000000}"/>
    <cellStyle name="Accent6 2" xfId="388" xr:uid="{00000000-0005-0000-0000-0000B1000000}"/>
    <cellStyle name="Accent6 3" xfId="1624" xr:uid="{00000000-0005-0000-0000-0000B3000000}"/>
    <cellStyle name="Accent6 4" xfId="1661" xr:uid="{00000000-0005-0000-0000-0000B4000000}"/>
    <cellStyle name="Accent6 5" xfId="1621" xr:uid="{00000000-0005-0000-0000-0000B5000000}"/>
    <cellStyle name="Accent6 6" xfId="1671" xr:uid="{00000000-0005-0000-0000-0000B6000000}"/>
    <cellStyle name="Accent6 7" xfId="1759" xr:uid="{00000000-0005-0000-0000-0000B7000000}"/>
    <cellStyle name="Accent6 8" xfId="1760" xr:uid="{00000000-0005-0000-0000-0000B8000000}"/>
    <cellStyle name="Accent6 9" xfId="1799" xr:uid="{00000000-0005-0000-0000-0000B9000000}"/>
    <cellStyle name="Accent6_ANEXO IV" xfId="3328" xr:uid="{00000000-0005-0000-0000-000001040000}"/>
    <cellStyle name="ANCLAS,REZONES Y SUS PARTES,DE FUNDICION,DE HIERRO O DE ACERO" xfId="1907" xr:uid="{00000000-0005-0000-0000-0000BA000000}"/>
    <cellStyle name="Anos" xfId="389" xr:uid="{00000000-0005-0000-0000-0000B3000000}"/>
    <cellStyle name="Bad" xfId="1476" xr:uid="{00000000-0005-0000-0000-0000B4000000}"/>
    <cellStyle name="Bad 2" xfId="390" xr:uid="{00000000-0005-0000-0000-0000B5000000}"/>
    <cellStyle name="Bad_ANEXO IV" xfId="3329" xr:uid="{00000000-0005-0000-0000-000002040000}"/>
    <cellStyle name="CABECALHO" xfId="391" xr:uid="{00000000-0005-0000-0000-0000B6000000}"/>
    <cellStyle name="Cabeçalho 1" xfId="688" builtinId="16" customBuiltin="1"/>
    <cellStyle name="Cabeçalho 1 10" xfId="393" xr:uid="{00000000-0005-0000-0000-0000B8000000}"/>
    <cellStyle name="Cabeçalho 1 11" xfId="394" xr:uid="{00000000-0005-0000-0000-0000B9000000}"/>
    <cellStyle name="Cabeçalho 1 12" xfId="395" xr:uid="{00000000-0005-0000-0000-0000BA000000}"/>
    <cellStyle name="Cabeçalho 1 13" xfId="392" xr:uid="{00000000-0005-0000-0000-0000BB000000}"/>
    <cellStyle name="Cabeçalho 1 14" xfId="1521" xr:uid="{00000000-0005-0000-0000-0000A10A0000}"/>
    <cellStyle name="Cabeçalho 1 15" xfId="5773" xr:uid="{00000000-0005-0000-0000-000095090000}"/>
    <cellStyle name="Cabeçalho 1 2" xfId="93" xr:uid="{00000000-0005-0000-0000-0000BC000000}"/>
    <cellStyle name="Cabeçalho 1 2 10" xfId="396" xr:uid="{00000000-0005-0000-0000-0000BD000000}"/>
    <cellStyle name="Cabeçalho 1 2 11" xfId="397" xr:uid="{00000000-0005-0000-0000-0000BE000000}"/>
    <cellStyle name="Cabeçalho 1 2 12" xfId="1536" xr:uid="{00000000-0005-0000-0000-0000BF000000}"/>
    <cellStyle name="Cabeçalho 1 2 2" xfId="398" xr:uid="{00000000-0005-0000-0000-0000BF000000}"/>
    <cellStyle name="Cabeçalho 1 2 2 2" xfId="3082" xr:uid="{00000000-0005-0000-0000-000005040000}"/>
    <cellStyle name="Cabeçalho 1 2 2 3" xfId="1832" xr:uid="{00000000-0005-0000-0000-0000C0000000}"/>
    <cellStyle name="Cabeçalho 1 2 3" xfId="399" xr:uid="{00000000-0005-0000-0000-0000C0000000}"/>
    <cellStyle name="Cabeçalho 1 2 4" xfId="400" xr:uid="{00000000-0005-0000-0000-0000C1000000}"/>
    <cellStyle name="Cabeçalho 1 2 5" xfId="401" xr:uid="{00000000-0005-0000-0000-0000C2000000}"/>
    <cellStyle name="Cabeçalho 1 2 6" xfId="402" xr:uid="{00000000-0005-0000-0000-0000C3000000}"/>
    <cellStyle name="Cabeçalho 1 2 7" xfId="403" xr:uid="{00000000-0005-0000-0000-0000C4000000}"/>
    <cellStyle name="Cabeçalho 1 2 8" xfId="404" xr:uid="{00000000-0005-0000-0000-0000C5000000}"/>
    <cellStyle name="Cabeçalho 1 2 9" xfId="405" xr:uid="{00000000-0005-0000-0000-0000C6000000}"/>
    <cellStyle name="Cabeçalho 1 3" xfId="406" xr:uid="{00000000-0005-0000-0000-0000C7000000}"/>
    <cellStyle name="Cabeçalho 1 3 2" xfId="3083" xr:uid="{00000000-0005-0000-0000-000006040000}"/>
    <cellStyle name="Cabeçalho 1 4" xfId="407" xr:uid="{00000000-0005-0000-0000-0000C8000000}"/>
    <cellStyle name="Cabeçalho 1 5" xfId="408" xr:uid="{00000000-0005-0000-0000-0000C9000000}"/>
    <cellStyle name="Cabeçalho 1 6" xfId="409" xr:uid="{00000000-0005-0000-0000-0000CA000000}"/>
    <cellStyle name="Cabeçalho 1 7" xfId="410" xr:uid="{00000000-0005-0000-0000-0000CB000000}"/>
    <cellStyle name="Cabeçalho 1 8" xfId="411" xr:uid="{00000000-0005-0000-0000-0000CC000000}"/>
    <cellStyle name="Cabeçalho 1 9" xfId="412" xr:uid="{00000000-0005-0000-0000-0000CD000000}"/>
    <cellStyle name="CABECALHO 10" xfId="4058" xr:uid="{00000000-0005-0000-0000-0000BD000000}"/>
    <cellStyle name="CABECALHO 11" xfId="4051" xr:uid="{00000000-0005-0000-0000-0000B6000000}"/>
    <cellStyle name="CABECALHO 12" xfId="5898" xr:uid="{00000000-0005-0000-0000-0000B6000000}"/>
    <cellStyle name="CABECALHO 13" xfId="10305" xr:uid="{00000000-0005-0000-0000-0000B6000000}"/>
    <cellStyle name="CABECALHO 14" xfId="10710" xr:uid="{00000000-0005-0000-0000-0000B6000000}"/>
    <cellStyle name="CABECALHO 15" xfId="19310" xr:uid="{00000000-0005-0000-0000-0000B6000000}"/>
    <cellStyle name="CABECALHO 16" xfId="10315" xr:uid="{00000000-0005-0000-0000-0000B6000000}"/>
    <cellStyle name="CABECALHO 17" xfId="19575" xr:uid="{00000000-0005-0000-0000-0000B6000000}"/>
    <cellStyle name="CABECALHO 18" xfId="19746" xr:uid="{2FF42E44-DEED-4C5B-9D34-736A56F2DC4E}"/>
    <cellStyle name="CABECALHO 19" xfId="20134" xr:uid="{025436FF-032B-429D-B6B0-B54C9CA02581}"/>
    <cellStyle name="CABECALHO 2" xfId="413" xr:uid="{00000000-0005-0000-0000-0000CE000000}"/>
    <cellStyle name="Cabeçalho 2" xfId="689" builtinId="17" customBuiltin="1"/>
    <cellStyle name="CABECALHO 2 10" xfId="19574" xr:uid="{00000000-0005-0000-0000-0000CE000000}"/>
    <cellStyle name="Cabeçalho 2 10" xfId="414" xr:uid="{00000000-0005-0000-0000-0000D0000000}"/>
    <cellStyle name="Cabeçalho 2 11" xfId="415" xr:uid="{00000000-0005-0000-0000-0000D1000000}"/>
    <cellStyle name="Cabeçalho 2 12" xfId="1522" xr:uid="{00000000-0005-0000-0000-0000A60A0000}"/>
    <cellStyle name="Cabeçalho 2 13" xfId="3387" xr:uid="{00000000-0005-0000-0000-0000230D0000}"/>
    <cellStyle name="Cabeçalho 2 14" xfId="5774" xr:uid="{00000000-0005-0000-0000-0000B4090000}"/>
    <cellStyle name="CABECALHO 2 2" xfId="416" xr:uid="{00000000-0005-0000-0000-0000D2000000}"/>
    <cellStyle name="Cabeçalho 2 2" xfId="161" xr:uid="{00000000-0005-0000-0000-0000D3000000}"/>
    <cellStyle name="CABECALHO 2 2 10" xfId="19747" xr:uid="{8397F0D7-845E-4131-856A-1E7F1F1784F5}"/>
    <cellStyle name="Cabeçalho 2 2 10" xfId="417" xr:uid="{00000000-0005-0000-0000-0000D4000000}"/>
    <cellStyle name="CABECALHO 2 2 11" xfId="19668" xr:uid="{F31EA823-4CB0-44CC-9DC6-5D1A6DA73207}"/>
    <cellStyle name="Cabeçalho 2 2 11" xfId="418" xr:uid="{00000000-0005-0000-0000-0000D5000000}"/>
    <cellStyle name="CABECALHO 2 2 12" xfId="33920" xr:uid="{219D73B4-BE36-4C50-A1CB-7879B205DCC2}"/>
    <cellStyle name="Cabeçalho 2 2 12" xfId="1537" xr:uid="{00000000-0005-0000-0000-0000C2000000}"/>
    <cellStyle name="CABECALHO 2 2 2" xfId="3435" xr:uid="{00000000-0005-0000-0000-0000D2000000}"/>
    <cellStyle name="Cabeçalho 2 2 2" xfId="419" xr:uid="{00000000-0005-0000-0000-0000D6000000}"/>
    <cellStyle name="Cabeçalho 2 2 2 2" xfId="3084" xr:uid="{00000000-0005-0000-0000-000009040000}"/>
    <cellStyle name="Cabeçalho 2 2 2 3" xfId="1833" xr:uid="{00000000-0005-0000-0000-0000C3000000}"/>
    <cellStyle name="CABECALHO 2 2 3" xfId="3957" xr:uid="{00000000-0005-0000-0000-0000D2000000}"/>
    <cellStyle name="Cabeçalho 2 2 3" xfId="420" xr:uid="{00000000-0005-0000-0000-0000D7000000}"/>
    <cellStyle name="CABECALHO 2 2 4" xfId="5900" xr:uid="{00000000-0005-0000-0000-0000D2000000}"/>
    <cellStyle name="Cabeçalho 2 2 4" xfId="421" xr:uid="{00000000-0005-0000-0000-0000D8000000}"/>
    <cellStyle name="CABECALHO 2 2 5" xfId="10317" xr:uid="{00000000-0005-0000-0000-0000D2000000}"/>
    <cellStyle name="Cabeçalho 2 2 5" xfId="422" xr:uid="{00000000-0005-0000-0000-0000D9000000}"/>
    <cellStyle name="CABECALHO 2 2 6" xfId="12297" xr:uid="{00000000-0005-0000-0000-0000D2000000}"/>
    <cellStyle name="Cabeçalho 2 2 6" xfId="423" xr:uid="{00000000-0005-0000-0000-0000DA000000}"/>
    <cellStyle name="CABECALHO 2 2 7" xfId="19529" xr:uid="{00000000-0005-0000-0000-0000D2000000}"/>
    <cellStyle name="Cabeçalho 2 2 7" xfId="424" xr:uid="{00000000-0005-0000-0000-0000DB000000}"/>
    <cellStyle name="CABECALHO 2 2 8" xfId="19202" xr:uid="{00000000-0005-0000-0000-0000D2000000}"/>
    <cellStyle name="Cabeçalho 2 2 8" xfId="425" xr:uid="{00000000-0005-0000-0000-0000DC000000}"/>
    <cellStyle name="CABECALHO 2 2 9" xfId="19458" xr:uid="{00000000-0005-0000-0000-0000D2000000}"/>
    <cellStyle name="Cabeçalho 2 2 9" xfId="426" xr:uid="{00000000-0005-0000-0000-0000DD000000}"/>
    <cellStyle name="CABECALHO 2 3" xfId="3438" xr:uid="{00000000-0005-0000-0000-0000CE000000}"/>
    <cellStyle name="Cabeçalho 2 3" xfId="427" xr:uid="{00000000-0005-0000-0000-0000DE000000}"/>
    <cellStyle name="Cabeçalho 2 3 2" xfId="3085" xr:uid="{00000000-0005-0000-0000-00000A040000}"/>
    <cellStyle name="CABECALHO 2 4" xfId="4049" xr:uid="{00000000-0005-0000-0000-0000CE000000}"/>
    <cellStyle name="Cabeçalho 2 4" xfId="428" xr:uid="{00000000-0005-0000-0000-0000DF000000}"/>
    <cellStyle name="CABECALHO 2 5" xfId="5899" xr:uid="{00000000-0005-0000-0000-0000CE000000}"/>
    <cellStyle name="Cabeçalho 2 5" xfId="429" xr:uid="{00000000-0005-0000-0000-0000E0000000}"/>
    <cellStyle name="CABECALHO 2 6" xfId="10316" xr:uid="{00000000-0005-0000-0000-0000CE000000}"/>
    <cellStyle name="Cabeçalho 2 6" xfId="430" xr:uid="{00000000-0005-0000-0000-0000E1000000}"/>
    <cellStyle name="CABECALHO 2 7" xfId="11054" xr:uid="{00000000-0005-0000-0000-0000CE000000}"/>
    <cellStyle name="Cabeçalho 2 7" xfId="431" xr:uid="{00000000-0005-0000-0000-0000E2000000}"/>
    <cellStyle name="CABECALHO 2 8" xfId="11062" xr:uid="{00000000-0005-0000-0000-0000CE000000}"/>
    <cellStyle name="Cabeçalho 2 8" xfId="432" xr:uid="{00000000-0005-0000-0000-0000E3000000}"/>
    <cellStyle name="CABECALHO 2 9" xfId="19349" xr:uid="{00000000-0005-0000-0000-0000CE000000}"/>
    <cellStyle name="Cabeçalho 2 9" xfId="433" xr:uid="{00000000-0005-0000-0000-0000E4000000}"/>
    <cellStyle name="CABECALHO 20" xfId="33919" xr:uid="{84454EF8-ED61-44AF-BFC5-8075A9B9A8C0}"/>
    <cellStyle name="CABECALHO 3" xfId="434" xr:uid="{00000000-0005-0000-0000-0000E5000000}"/>
    <cellStyle name="Cabeçalho 3" xfId="690" builtinId="18" customBuiltin="1"/>
    <cellStyle name="CABECALHO 3 10" xfId="19467" xr:uid="{00000000-0005-0000-0000-0000E5000000}"/>
    <cellStyle name="Cabeçalho 3 10" xfId="435" xr:uid="{00000000-0005-0000-0000-0000E7000000}"/>
    <cellStyle name="Cabeçalho 3 11" xfId="436" xr:uid="{00000000-0005-0000-0000-0000E8000000}"/>
    <cellStyle name="Cabeçalho 3 12" xfId="1523" xr:uid="{00000000-0005-0000-0000-0000AB0A0000}"/>
    <cellStyle name="Cabeçalho 3 13" xfId="3875" xr:uid="{00000000-0005-0000-0000-0000240D0000}"/>
    <cellStyle name="Cabeçalho 3 14" xfId="5775" xr:uid="{00000000-0005-0000-0000-0000D5090000}"/>
    <cellStyle name="CABECALHO 3 2" xfId="437" xr:uid="{00000000-0005-0000-0000-0000E9000000}"/>
    <cellStyle name="Cabeçalho 3 2" xfId="162" xr:uid="{00000000-0005-0000-0000-0000EA000000}"/>
    <cellStyle name="CABECALHO 3 2 10" xfId="19748" xr:uid="{CDDEA6D0-70BF-46A3-90DA-946BAE7C7DC9}"/>
    <cellStyle name="Cabeçalho 3 2 10" xfId="438" xr:uid="{00000000-0005-0000-0000-0000EB000000}"/>
    <cellStyle name="CABECALHO 3 2 11" xfId="20097" xr:uid="{6D862D0C-967B-42B1-848E-108D9447BCC3}"/>
    <cellStyle name="Cabeçalho 3 2 11" xfId="439" xr:uid="{00000000-0005-0000-0000-0000EC000000}"/>
    <cellStyle name="CABECALHO 3 2 12" xfId="33921" xr:uid="{719FA84B-45B5-4A6F-9792-63C36337A703}"/>
    <cellStyle name="Cabeçalho 3 2 12" xfId="1538" xr:uid="{00000000-0005-0000-0000-0000C5000000}"/>
    <cellStyle name="CABECALHO 3 2 2" xfId="3389" xr:uid="{00000000-0005-0000-0000-0000E9000000}"/>
    <cellStyle name="Cabeçalho 3 2 2" xfId="440" xr:uid="{00000000-0005-0000-0000-0000ED000000}"/>
    <cellStyle name="Cabeçalho 3 2 2 2" xfId="3086" xr:uid="{00000000-0005-0000-0000-00000D040000}"/>
    <cellStyle name="Cabeçalho 3 2 2 3" xfId="1834" xr:uid="{00000000-0005-0000-0000-0000C6000000}"/>
    <cellStyle name="CABECALHO 3 2 3" xfId="3923" xr:uid="{00000000-0005-0000-0000-0000E9000000}"/>
    <cellStyle name="Cabeçalho 3 2 3" xfId="441" xr:uid="{00000000-0005-0000-0000-0000EE000000}"/>
    <cellStyle name="CABECALHO 3 2 4" xfId="5902" xr:uid="{00000000-0005-0000-0000-0000E9000000}"/>
    <cellStyle name="Cabeçalho 3 2 4" xfId="442" xr:uid="{00000000-0005-0000-0000-0000EF000000}"/>
    <cellStyle name="CABECALHO 3 2 5" xfId="10319" xr:uid="{00000000-0005-0000-0000-0000E9000000}"/>
    <cellStyle name="Cabeçalho 3 2 5" xfId="443" xr:uid="{00000000-0005-0000-0000-0000F0000000}"/>
    <cellStyle name="CABECALHO 3 2 6" xfId="10643" xr:uid="{00000000-0005-0000-0000-0000E9000000}"/>
    <cellStyle name="Cabeçalho 3 2 6" xfId="444" xr:uid="{00000000-0005-0000-0000-0000F1000000}"/>
    <cellStyle name="CABECALHO 3 2 7" xfId="19361" xr:uid="{00000000-0005-0000-0000-0000E9000000}"/>
    <cellStyle name="Cabeçalho 3 2 7" xfId="445" xr:uid="{00000000-0005-0000-0000-0000F2000000}"/>
    <cellStyle name="CABECALHO 3 2 8" xfId="18977" xr:uid="{00000000-0005-0000-0000-0000E9000000}"/>
    <cellStyle name="Cabeçalho 3 2 8" xfId="446" xr:uid="{00000000-0005-0000-0000-0000F3000000}"/>
    <cellStyle name="CABECALHO 3 2 9" xfId="19249" xr:uid="{00000000-0005-0000-0000-0000E9000000}"/>
    <cellStyle name="Cabeçalho 3 2 9" xfId="447" xr:uid="{00000000-0005-0000-0000-0000F4000000}"/>
    <cellStyle name="CABECALHO 3 3" xfId="3437" xr:uid="{00000000-0005-0000-0000-0000E5000000}"/>
    <cellStyle name="Cabeçalho 3 3" xfId="448" xr:uid="{00000000-0005-0000-0000-0000F5000000}"/>
    <cellStyle name="Cabeçalho 3 3 2" xfId="3087" xr:uid="{00000000-0005-0000-0000-00000E040000}"/>
    <cellStyle name="CABECALHO 3 4" xfId="3956" xr:uid="{00000000-0005-0000-0000-0000E5000000}"/>
    <cellStyle name="Cabeçalho 3 4" xfId="449" xr:uid="{00000000-0005-0000-0000-0000F6000000}"/>
    <cellStyle name="CABECALHO 3 5" xfId="5901" xr:uid="{00000000-0005-0000-0000-0000E5000000}"/>
    <cellStyle name="Cabeçalho 3 5" xfId="450" xr:uid="{00000000-0005-0000-0000-0000F7000000}"/>
    <cellStyle name="CABECALHO 3 6" xfId="10318" xr:uid="{00000000-0005-0000-0000-0000E5000000}"/>
    <cellStyle name="Cabeçalho 3 6" xfId="451" xr:uid="{00000000-0005-0000-0000-0000F8000000}"/>
    <cellStyle name="CABECALHO 3 7" xfId="10644" xr:uid="{00000000-0005-0000-0000-0000E5000000}"/>
    <cellStyle name="Cabeçalho 3 7" xfId="452" xr:uid="{00000000-0005-0000-0000-0000F9000000}"/>
    <cellStyle name="CABECALHO 3 8" xfId="19321" xr:uid="{00000000-0005-0000-0000-0000E5000000}"/>
    <cellStyle name="Cabeçalho 3 8" xfId="453" xr:uid="{00000000-0005-0000-0000-0000FA000000}"/>
    <cellStyle name="CABECALHO 3 9" xfId="11025" xr:uid="{00000000-0005-0000-0000-0000E5000000}"/>
    <cellStyle name="Cabeçalho 3 9" xfId="454" xr:uid="{00000000-0005-0000-0000-0000FB000000}"/>
    <cellStyle name="CABECALHO 4" xfId="455" xr:uid="{00000000-0005-0000-0000-0000FC000000}"/>
    <cellStyle name="Cabeçalho 4" xfId="691" builtinId="19" customBuiltin="1"/>
    <cellStyle name="CABECALHO 4 10" xfId="19573" xr:uid="{00000000-0005-0000-0000-0000FC000000}"/>
    <cellStyle name="Cabeçalho 4 10" xfId="456" xr:uid="{00000000-0005-0000-0000-0000FE000000}"/>
    <cellStyle name="Cabeçalho 4 11" xfId="457" xr:uid="{00000000-0005-0000-0000-0000FF000000}"/>
    <cellStyle name="Cabeçalho 4 12" xfId="1524" xr:uid="{00000000-0005-0000-0000-0000B00A0000}"/>
    <cellStyle name="Cabeçalho 4 13" xfId="3366" xr:uid="{00000000-0005-0000-0000-0000250D0000}"/>
    <cellStyle name="Cabeçalho 4 14" xfId="5776" xr:uid="{00000000-0005-0000-0000-0000F6090000}"/>
    <cellStyle name="CABECALHO 4 2" xfId="458" xr:uid="{00000000-0005-0000-0000-000000010000}"/>
    <cellStyle name="Cabeçalho 4 2" xfId="163" xr:uid="{00000000-0005-0000-0000-000001010000}"/>
    <cellStyle name="CABECALHO 4 2 10" xfId="19749" xr:uid="{6F85BF63-23D3-4B89-8444-C63F9A96D6D9}"/>
    <cellStyle name="Cabeçalho 4 2 10" xfId="459" xr:uid="{00000000-0005-0000-0000-000002010000}"/>
    <cellStyle name="CABECALHO 4 2 11" xfId="19666" xr:uid="{E2C7C1BD-BE6B-42A8-A9C6-9EE15F7C1AA2}"/>
    <cellStyle name="Cabeçalho 4 2 11" xfId="460" xr:uid="{00000000-0005-0000-0000-000003010000}"/>
    <cellStyle name="CABECALHO 4 2 12" xfId="33922" xr:uid="{B5E48B94-AB9E-47C6-8BC5-6D9D2F223F2E}"/>
    <cellStyle name="Cabeçalho 4 2 12" xfId="1539" xr:uid="{00000000-0005-0000-0000-0000C8000000}"/>
    <cellStyle name="CABECALHO 4 2 2" xfId="3842" xr:uid="{00000000-0005-0000-0000-000000010000}"/>
    <cellStyle name="Cabeçalho 4 2 2" xfId="461" xr:uid="{00000000-0005-0000-0000-000004010000}"/>
    <cellStyle name="Cabeçalho 4 2 2 2" xfId="3088" xr:uid="{00000000-0005-0000-0000-000011040000}"/>
    <cellStyle name="Cabeçalho 4 2 2 3" xfId="1835" xr:uid="{00000000-0005-0000-0000-0000C9000000}"/>
    <cellStyle name="CABECALHO 4 2 3" xfId="5117" xr:uid="{00000000-0005-0000-0000-000000010000}"/>
    <cellStyle name="Cabeçalho 4 2 3" xfId="462" xr:uid="{00000000-0005-0000-0000-000005010000}"/>
    <cellStyle name="CABECALHO 4 2 4" xfId="5904" xr:uid="{00000000-0005-0000-0000-000000010000}"/>
    <cellStyle name="Cabeçalho 4 2 4" xfId="463" xr:uid="{00000000-0005-0000-0000-000006010000}"/>
    <cellStyle name="CABECALHO 4 2 5" xfId="10321" xr:uid="{00000000-0005-0000-0000-000000010000}"/>
    <cellStyle name="Cabeçalho 4 2 5" xfId="464" xr:uid="{00000000-0005-0000-0000-000007010000}"/>
    <cellStyle name="CABECALHO 4 2 6" xfId="10608" xr:uid="{00000000-0005-0000-0000-000000010000}"/>
    <cellStyle name="Cabeçalho 4 2 6" xfId="465" xr:uid="{00000000-0005-0000-0000-000008010000}"/>
    <cellStyle name="CABECALHO 4 2 7" xfId="19309" xr:uid="{00000000-0005-0000-0000-000000010000}"/>
    <cellStyle name="Cabeçalho 4 2 7" xfId="466" xr:uid="{00000000-0005-0000-0000-000009010000}"/>
    <cellStyle name="CABECALHO 4 2 8" xfId="19201" xr:uid="{00000000-0005-0000-0000-000000010000}"/>
    <cellStyle name="Cabeçalho 4 2 8" xfId="467" xr:uid="{00000000-0005-0000-0000-00000A010000}"/>
    <cellStyle name="CABECALHO 4 2 9" xfId="19457" xr:uid="{00000000-0005-0000-0000-000000010000}"/>
    <cellStyle name="Cabeçalho 4 2 9" xfId="468" xr:uid="{00000000-0005-0000-0000-00000B010000}"/>
    <cellStyle name="CABECALHO 4 3" xfId="3843" xr:uid="{00000000-0005-0000-0000-0000FC000000}"/>
    <cellStyle name="Cabeçalho 4 3" xfId="469" xr:uid="{00000000-0005-0000-0000-00000C010000}"/>
    <cellStyle name="Cabeçalho 4 3 2" xfId="3089" xr:uid="{00000000-0005-0000-0000-000012040000}"/>
    <cellStyle name="CABECALHO 4 4" xfId="5118" xr:uid="{00000000-0005-0000-0000-0000FC000000}"/>
    <cellStyle name="Cabeçalho 4 4" xfId="470" xr:uid="{00000000-0005-0000-0000-00000D010000}"/>
    <cellStyle name="CABECALHO 4 5" xfId="5903" xr:uid="{00000000-0005-0000-0000-0000FC000000}"/>
    <cellStyle name="Cabeçalho 4 5" xfId="471" xr:uid="{00000000-0005-0000-0000-00000E010000}"/>
    <cellStyle name="CABECALHO 4 6" xfId="10320" xr:uid="{00000000-0005-0000-0000-0000FC000000}"/>
    <cellStyle name="Cabeçalho 4 6" xfId="472" xr:uid="{00000000-0005-0000-0000-00000F010000}"/>
    <cellStyle name="CABECALHO 4 7" xfId="10609" xr:uid="{00000000-0005-0000-0000-0000FC000000}"/>
    <cellStyle name="Cabeçalho 4 7" xfId="473" xr:uid="{00000000-0005-0000-0000-000010010000}"/>
    <cellStyle name="CABECALHO 4 8" xfId="19157" xr:uid="{00000000-0005-0000-0000-0000FC000000}"/>
    <cellStyle name="Cabeçalho 4 8" xfId="474" xr:uid="{00000000-0005-0000-0000-000011010000}"/>
    <cellStyle name="CABECALHO 4 9" xfId="19332" xr:uid="{00000000-0005-0000-0000-0000FC000000}"/>
    <cellStyle name="Cabeçalho 4 9" xfId="475" xr:uid="{00000000-0005-0000-0000-000012010000}"/>
    <cellStyle name="CABECALHO 5" xfId="476" xr:uid="{00000000-0005-0000-0000-000013010000}"/>
    <cellStyle name="CABECALHO 5 2" xfId="3469" xr:uid="{00000000-0005-0000-0000-000013010000}"/>
    <cellStyle name="CABECALHO 6" xfId="1908" xr:uid="{00000000-0005-0000-0000-0000BD000000}"/>
    <cellStyle name="CABECALHO 7" xfId="3412" xr:uid="{00000000-0005-0000-0000-0000BD000000}"/>
    <cellStyle name="CABECALHO 8" xfId="3436" xr:uid="{00000000-0005-0000-0000-0000B6000000}"/>
    <cellStyle name="CABECALHO 9" xfId="3439" xr:uid="{00000000-0005-0000-0000-0000BD000000}"/>
    <cellStyle name="cal" xfId="94" xr:uid="{00000000-0005-0000-0000-000014010000}"/>
    <cellStyle name="cal 2" xfId="1500" xr:uid="{00000000-0005-0000-0000-0000CA000000}"/>
    <cellStyle name="Calc" xfId="477" xr:uid="{00000000-0005-0000-0000-000015010000}"/>
    <cellStyle name="Calc - Blue" xfId="478" xr:uid="{00000000-0005-0000-0000-000016010000}"/>
    <cellStyle name="Calc - Green" xfId="479" xr:uid="{00000000-0005-0000-0000-000017010000}"/>
    <cellStyle name="Calc - Grey" xfId="480" xr:uid="{00000000-0005-0000-0000-000018010000}"/>
    <cellStyle name="Calc - White" xfId="481" xr:uid="{00000000-0005-0000-0000-000019010000}"/>
    <cellStyle name="Calculation" xfId="1478" xr:uid="{00000000-0005-0000-0000-00001A010000}"/>
    <cellStyle name="Calculation 2" xfId="483" xr:uid="{00000000-0005-0000-0000-00001B010000}"/>
    <cellStyle name="Calculation 2 2" xfId="484" xr:uid="{00000000-0005-0000-0000-00001C010000}"/>
    <cellStyle name="Calculation 2 2 2" xfId="1508" xr:uid="{00000000-0005-0000-0000-00001C010000}"/>
    <cellStyle name="Calculation 2 2 2 2" xfId="18963" xr:uid="{00000000-0005-0000-0000-00001C010000}"/>
    <cellStyle name="Calculation 2 2 2 3" xfId="19108" xr:uid="{00000000-0005-0000-0000-00001C010000}"/>
    <cellStyle name="Calculation 2 2 2 4" xfId="20235" xr:uid="{87FBE15A-8090-4A84-9480-210DD6C0B392}"/>
    <cellStyle name="Calculation 2 2 2 5" xfId="33651" xr:uid="{2D931B98-9A1B-451B-B61C-1281118073DC}"/>
    <cellStyle name="Calculation 2 2 3" xfId="10600" xr:uid="{00000000-0005-0000-0000-00001C010000}"/>
    <cellStyle name="Calculation 2 2 4" xfId="19526" xr:uid="{00000000-0005-0000-0000-00001C010000}"/>
    <cellStyle name="Calculation 2 2 5" xfId="19406" xr:uid="{00000000-0005-0000-0000-00001C010000}"/>
    <cellStyle name="Calculation 2 3" xfId="485" xr:uid="{00000000-0005-0000-0000-00001D010000}"/>
    <cellStyle name="Calculation 2 3 2" xfId="3468" xr:uid="{00000000-0005-0000-0000-00001D010000}"/>
    <cellStyle name="Calculation 2 3 2 2" xfId="19169" xr:uid="{00000000-0005-0000-0000-00001D010000}"/>
    <cellStyle name="Calculation 2 3 2 3" xfId="19541" xr:uid="{00000000-0005-0000-0000-00001D010000}"/>
    <cellStyle name="Calculation 2 3 2 4" xfId="21850" xr:uid="{EE5804B7-503E-4E57-8DFE-CF382260FADE}"/>
    <cellStyle name="Calculation 2 3 2 5" xfId="33684" xr:uid="{1178EB1E-D2B3-4699-8800-2EF0870E4E50}"/>
    <cellStyle name="Calculation 2 3 3" xfId="10599" xr:uid="{00000000-0005-0000-0000-00001D010000}"/>
    <cellStyle name="Calculation 2 3 4" xfId="19307" xr:uid="{00000000-0005-0000-0000-00001D010000}"/>
    <cellStyle name="Calculation 2 3 5" xfId="19510" xr:uid="{00000000-0005-0000-0000-00001D010000}"/>
    <cellStyle name="Calculation 2 4" xfId="1577" xr:uid="{00000000-0005-0000-0000-0000CC000000}"/>
    <cellStyle name="Calculation 2 4 2" xfId="18973" xr:uid="{00000000-0005-0000-0000-0000CC000000}"/>
    <cellStyle name="Calculation 2 4 3" xfId="19322" xr:uid="{00000000-0005-0000-0000-0000CC000000}"/>
    <cellStyle name="Calculation 2 4 4" xfId="20276" xr:uid="{5FC6C68A-18C5-4B8E-9C4B-74F8CC20C422}"/>
    <cellStyle name="Calculation 2 4 5" xfId="33659" xr:uid="{C5580715-52DF-4666-8526-2B66B13E6F6F}"/>
    <cellStyle name="Calculation 2 5" xfId="10176" xr:uid="{00000000-0005-0000-0000-00001B010000}"/>
    <cellStyle name="Calculation 2 6" xfId="19341" xr:uid="{00000000-0005-0000-0000-00001B010000}"/>
    <cellStyle name="Calculation 2 7" xfId="19380" xr:uid="{00000000-0005-0000-0000-00001B010000}"/>
    <cellStyle name="Calculation 3" xfId="486" xr:uid="{00000000-0005-0000-0000-00001E010000}"/>
    <cellStyle name="Calculation 3 2" xfId="3840" xr:uid="{00000000-0005-0000-0000-00001E010000}"/>
    <cellStyle name="Calculation 3 2 2" xfId="19214" xr:uid="{00000000-0005-0000-0000-00001E010000}"/>
    <cellStyle name="Calculation 3 2 3" xfId="19433" xr:uid="{00000000-0005-0000-0000-00001E010000}"/>
    <cellStyle name="Calculation 3 2 4" xfId="22197" xr:uid="{CFE3A9A3-C766-4032-9600-D5F0D3E74271}"/>
    <cellStyle name="Calculation 3 2 5" xfId="33712" xr:uid="{B31D7BE1-3C12-4FA3-A889-681735E3A736}"/>
    <cellStyle name="Calculation 3 3" xfId="10598" xr:uid="{00000000-0005-0000-0000-00001E010000}"/>
    <cellStyle name="Calculation 3 4" xfId="19411" xr:uid="{00000000-0005-0000-0000-00001E010000}"/>
    <cellStyle name="Calculation 3 5" xfId="19571" xr:uid="{00000000-0005-0000-0000-00001E010000}"/>
    <cellStyle name="Calculation 4" xfId="487" xr:uid="{00000000-0005-0000-0000-00001F010000}"/>
    <cellStyle name="Calculation 4 2" xfId="3874" xr:uid="{00000000-0005-0000-0000-00001F010000}"/>
    <cellStyle name="Calculation 4 2 2" xfId="19220" xr:uid="{00000000-0005-0000-0000-00001F010000}"/>
    <cellStyle name="Calculation 4 2 3" xfId="19388" xr:uid="{00000000-0005-0000-0000-00001F010000}"/>
    <cellStyle name="Calculation 4 2 4" xfId="22226" xr:uid="{B7E991F6-D756-41DD-ADC4-14EF87F38B64}"/>
    <cellStyle name="Calculation 4 2 5" xfId="33715" xr:uid="{6583CE85-1E7B-486C-9B53-DF075C87E6E3}"/>
    <cellStyle name="Calculation 4 3" xfId="10597" xr:uid="{00000000-0005-0000-0000-00001F010000}"/>
    <cellStyle name="Calculation 4 4" xfId="19153" xr:uid="{00000000-0005-0000-0000-00001F010000}"/>
    <cellStyle name="Calculation 4 5" xfId="19472" xr:uid="{00000000-0005-0000-0000-00001F010000}"/>
    <cellStyle name="Calculation 5" xfId="488" xr:uid="{00000000-0005-0000-0000-000020010000}"/>
    <cellStyle name="Calculation 5 2" xfId="3378" xr:uid="{00000000-0005-0000-0000-000020010000}"/>
    <cellStyle name="Calculation 5 2 2" xfId="19156" xr:uid="{00000000-0005-0000-0000-000020010000}"/>
    <cellStyle name="Calculation 5 2 3" xfId="19259" xr:uid="{00000000-0005-0000-0000-000020010000}"/>
    <cellStyle name="Calculation 5 2 4" xfId="21778" xr:uid="{3B5E25ED-125B-40E7-9C7B-15BB411519F9}"/>
    <cellStyle name="Calculation 5 2 5" xfId="33675" xr:uid="{B375E011-189A-4D44-9EE6-EA4F25A6BC90}"/>
    <cellStyle name="Calculation 5 3" xfId="10596" xr:uid="{00000000-0005-0000-0000-000020010000}"/>
    <cellStyle name="Calculation 5 4" xfId="11068" xr:uid="{00000000-0005-0000-0000-000020010000}"/>
    <cellStyle name="Calculation 5 5" xfId="19452" xr:uid="{00000000-0005-0000-0000-000020010000}"/>
    <cellStyle name="Calculation 6" xfId="489" xr:uid="{00000000-0005-0000-0000-000021010000}"/>
    <cellStyle name="Calculation 6 2" xfId="3355" xr:uid="{00000000-0005-0000-0000-000021010000}"/>
    <cellStyle name="Calculation 6 2 2" xfId="19150" xr:uid="{00000000-0005-0000-0000-000021010000}"/>
    <cellStyle name="Calculation 6 2 3" xfId="19258" xr:uid="{00000000-0005-0000-0000-000021010000}"/>
    <cellStyle name="Calculation 6 2 4" xfId="21757" xr:uid="{0C225CD5-53BF-4DCB-B36A-973866E13B33}"/>
    <cellStyle name="Calculation 6 2 5" xfId="33671" xr:uid="{2D797833-4690-4A34-B520-7008BC49FC3F}"/>
    <cellStyle name="Calculation 6 3" xfId="10593" xr:uid="{00000000-0005-0000-0000-000021010000}"/>
    <cellStyle name="Calculation 6 4" xfId="19343" xr:uid="{00000000-0005-0000-0000-000021010000}"/>
    <cellStyle name="Calculation 6 5" xfId="19466" xr:uid="{00000000-0005-0000-0000-000021010000}"/>
    <cellStyle name="Calculation 7" xfId="482" xr:uid="{00000000-0005-0000-0000-000022010000}"/>
    <cellStyle name="Calculation 7 2" xfId="3841" xr:uid="{00000000-0005-0000-0000-000022010000}"/>
    <cellStyle name="Calculation 7 2 2" xfId="19215" xr:uid="{00000000-0005-0000-0000-000022010000}"/>
    <cellStyle name="Calculation 7 2 3" xfId="19408" xr:uid="{00000000-0005-0000-0000-000022010000}"/>
    <cellStyle name="Calculation 7 2 4" xfId="22198" xr:uid="{4F536D76-3914-4AC4-BA3E-5DC29BA50EF1}"/>
    <cellStyle name="Calculation 7 2 5" xfId="33713" xr:uid="{4CE0E1E4-F25E-4E88-8214-72FB00962DB9}"/>
    <cellStyle name="Calculation 7 3" xfId="10601" xr:uid="{00000000-0005-0000-0000-000022010000}"/>
    <cellStyle name="Calculation 7 4" xfId="19216" xr:uid="{00000000-0005-0000-0000-000022010000}"/>
    <cellStyle name="Calculation 7 5" xfId="19473" xr:uid="{00000000-0005-0000-0000-000022010000}"/>
    <cellStyle name="Calculation_ANEXO IV" xfId="3330" xr:uid="{00000000-0005-0000-0000-000013040000}"/>
    <cellStyle name="Cálculo" xfId="19594" builtinId="22" customBuiltin="1"/>
    <cellStyle name="Cálculo 2" xfId="95" xr:uid="{00000000-0005-0000-0000-000023010000}"/>
    <cellStyle name="Cálculo 2 2" xfId="490" xr:uid="{00000000-0005-0000-0000-000024010000}"/>
    <cellStyle name="Cálculo 2 2 2" xfId="3090" xr:uid="{00000000-0005-0000-0000-000016040000}"/>
    <cellStyle name="Cálculo 2 2 3" xfId="1598" xr:uid="{00000000-0005-0000-0000-000024010000}"/>
    <cellStyle name="Cálculo 2 2 3 2" xfId="18976" xr:uid="{00000000-0005-0000-0000-000024010000}"/>
    <cellStyle name="Cálculo 2 2 3 3" xfId="19465" xr:uid="{00000000-0005-0000-0000-000024010000}"/>
    <cellStyle name="Cálculo 2 2 3 4" xfId="20288" xr:uid="{1B9828E0-AB5F-4826-97F4-9A2DC692D11E}"/>
    <cellStyle name="Cálculo 2 2 3 5" xfId="33662" xr:uid="{0144F9AD-B302-4EA9-A1EC-AD91E199B5C3}"/>
    <cellStyle name="Cálculo 2 2 4" xfId="10592" xr:uid="{00000000-0005-0000-0000-000024010000}"/>
    <cellStyle name="Cálculo 2 2 5" xfId="19528" xr:uid="{00000000-0005-0000-0000-000024010000}"/>
    <cellStyle name="Cálculo 2 2 6" xfId="19229" xr:uid="{00000000-0005-0000-0000-000024010000}"/>
    <cellStyle name="Cálculo 2 3" xfId="491" xr:uid="{00000000-0005-0000-0000-000025010000}"/>
    <cellStyle name="Cálculo 2 3 2" xfId="2046" xr:uid="{00000000-0005-0000-0000-000015040000}"/>
    <cellStyle name="Cálculo 2 3 2 2" xfId="19065" xr:uid="{00000000-0005-0000-0000-000015040000}"/>
    <cellStyle name="Cálculo 2 3 2 3" xfId="19385" xr:uid="{00000000-0005-0000-0000-000015040000}"/>
    <cellStyle name="Cálculo 2 3 2 4" xfId="20567" xr:uid="{340AA06A-8841-4C91-8429-B8ACDCDAF9E7}"/>
    <cellStyle name="Cálculo 2 3 3" xfId="3467" xr:uid="{00000000-0005-0000-0000-000025010000}"/>
    <cellStyle name="Cálculo 2 3 3 2" xfId="19168" xr:uid="{00000000-0005-0000-0000-000025010000}"/>
    <cellStyle name="Cálculo 2 3 3 3" xfId="19479" xr:uid="{00000000-0005-0000-0000-000025010000}"/>
    <cellStyle name="Cálculo 2 3 3 4" xfId="21849" xr:uid="{DCA9A29B-A5D2-49FF-B246-7E890B4180F6}"/>
    <cellStyle name="Cálculo 2 3 3 5" xfId="33683" xr:uid="{A1D7937F-B5B4-4559-983F-0A9CD2CD4792}"/>
    <cellStyle name="Cálculo 2 3 4" xfId="10591" xr:uid="{00000000-0005-0000-0000-000025010000}"/>
    <cellStyle name="Cálculo 2 3 4 2" xfId="28620" xr:uid="{B8222787-E6F2-41D7-BD31-1F7AD5B5914C}"/>
    <cellStyle name="Cálculo 2 3 4 3" xfId="33768" xr:uid="{DFABAAFE-420E-4C15-BDA1-84AD87E64947}"/>
    <cellStyle name="Cálculo 2 3 5" xfId="19308" xr:uid="{00000000-0005-0000-0000-000025010000}"/>
    <cellStyle name="Cálculo 2 3 6" xfId="10466" xr:uid="{00000000-0005-0000-0000-000025010000}"/>
    <cellStyle name="Cálculo 2 4" xfId="492" xr:uid="{00000000-0005-0000-0000-000026010000}"/>
    <cellStyle name="Cálculo 2 4 2" xfId="3369" xr:uid="{00000000-0005-0000-0000-000026010000}"/>
    <cellStyle name="Cálculo 2 4 2 2" xfId="19152" xr:uid="{00000000-0005-0000-0000-000026010000}"/>
    <cellStyle name="Cálculo 2 4 2 3" xfId="19185" xr:uid="{00000000-0005-0000-0000-000026010000}"/>
    <cellStyle name="Cálculo 2 4 2 4" xfId="21769" xr:uid="{CE299FDC-318C-4A1C-849F-676DEB8668BD}"/>
    <cellStyle name="Cálculo 2 4 2 5" xfId="33673" xr:uid="{107B6C94-4D25-480B-BC6B-F6A75DE7D7C5}"/>
    <cellStyle name="Cálculo 2 4 3" xfId="10590" xr:uid="{00000000-0005-0000-0000-000026010000}"/>
    <cellStyle name="Cálculo 2 4 4" xfId="19438" xr:uid="{00000000-0005-0000-0000-000026010000}"/>
    <cellStyle name="Cálculo 2 4 5" xfId="19572" xr:uid="{00000000-0005-0000-0000-000026010000}"/>
    <cellStyle name="Cálculo 2 5" xfId="493" xr:uid="{00000000-0005-0000-0000-000027010000}"/>
    <cellStyle name="Cálculo 2 5 2" xfId="3839" xr:uid="{00000000-0005-0000-0000-000027010000}"/>
    <cellStyle name="Cálculo 2 5 2 2" xfId="19213" xr:uid="{00000000-0005-0000-0000-000027010000}"/>
    <cellStyle name="Cálculo 2 5 2 3" xfId="19377" xr:uid="{00000000-0005-0000-0000-000027010000}"/>
    <cellStyle name="Cálculo 2 5 2 4" xfId="22196" xr:uid="{674D56F5-B74D-48D3-8144-6D5319E9370A}"/>
    <cellStyle name="Cálculo 2 5 2 5" xfId="33711" xr:uid="{6B6899A5-C354-4BE0-A1F3-E3C3F6189D20}"/>
    <cellStyle name="Cálculo 2 5 3" xfId="10589" xr:uid="{00000000-0005-0000-0000-000027010000}"/>
    <cellStyle name="Cálculo 2 5 4" xfId="19218" xr:uid="{00000000-0005-0000-0000-000027010000}"/>
    <cellStyle name="Cálculo 2 5 5" xfId="19432" xr:uid="{00000000-0005-0000-0000-000027010000}"/>
    <cellStyle name="Cálculo 2 6" xfId="494" xr:uid="{00000000-0005-0000-0000-000028010000}"/>
    <cellStyle name="Cálculo 2 6 2" xfId="3360" xr:uid="{00000000-0005-0000-0000-000028010000}"/>
    <cellStyle name="Cálculo 2 6 2 2" xfId="19151" xr:uid="{00000000-0005-0000-0000-000028010000}"/>
    <cellStyle name="Cálculo 2 6 2 3" xfId="19240" xr:uid="{00000000-0005-0000-0000-000028010000}"/>
    <cellStyle name="Cálculo 2 6 2 4" xfId="21762" xr:uid="{0F34624D-B3AF-4A82-9776-DFBB326D0DD9}"/>
    <cellStyle name="Cálculo 2 6 2 5" xfId="33672" xr:uid="{88B4D443-20D4-4A93-904F-71662BF35305}"/>
    <cellStyle name="Cálculo 2 6 3" xfId="10588" xr:uid="{00000000-0005-0000-0000-000028010000}"/>
    <cellStyle name="Cálculo 2 6 4" xfId="12097" xr:uid="{00000000-0005-0000-0000-000028010000}"/>
    <cellStyle name="Cálculo 2 6 5" xfId="19167" xr:uid="{00000000-0005-0000-0000-000028010000}"/>
    <cellStyle name="Cálculo 2 7" xfId="1836" xr:uid="{00000000-0005-0000-0000-0000CE000000}"/>
    <cellStyle name="Cálculo 2 7 2" xfId="18994" xr:uid="{00000000-0005-0000-0000-0000CE000000}"/>
    <cellStyle name="Cálculo 2 7 3" xfId="19451" xr:uid="{00000000-0005-0000-0000-0000CE000000}"/>
    <cellStyle name="Cálculo 2 7 4" xfId="20422" xr:uid="{69243462-BB68-4139-BF53-6789AF908DB4}"/>
    <cellStyle name="Cálculo 2 8" xfId="28482" xr:uid="{195911D8-73D1-4B49-88AD-13420A0D83F6}"/>
    <cellStyle name="Cálculo 2 8 2" xfId="33720" xr:uid="{68768A48-008A-47E6-A29F-541CDA30D21C}"/>
    <cellStyle name="Cálculo 3" xfId="495" xr:uid="{00000000-0005-0000-0000-000029010000}"/>
    <cellStyle name="Cálculo 3 2" xfId="3349" xr:uid="{00000000-0005-0000-0000-000017040000}"/>
    <cellStyle name="Cálculo 3 2 2" xfId="5320" xr:uid="{00000000-0005-0000-0000-000017040000}"/>
    <cellStyle name="Cálculo 3 2 2 2" xfId="9718" xr:uid="{00000000-0005-0000-0000-000017040000}"/>
    <cellStyle name="Cálculo 3 2 2 2 2" xfId="19502" xr:uid="{00000000-0005-0000-0000-000017040000}"/>
    <cellStyle name="Cálculo 3 2 2 2 3" xfId="19250" xr:uid="{00000000-0005-0000-0000-000017040000}"/>
    <cellStyle name="Cálculo 3 2 2 2 4" xfId="27908" xr:uid="{F0B8BDBE-2B32-4D9E-ABFA-A29B05EA129D}"/>
    <cellStyle name="Cálculo 3 2 2 2 5" xfId="33718" xr:uid="{921DC1D7-6063-441C-9C28-BDE417D7A75A}"/>
    <cellStyle name="Cálculo 3 2 2 3" xfId="19276" xr:uid="{00000000-0005-0000-0000-000017040000}"/>
    <cellStyle name="Cálculo 3 2 2 4" xfId="18993" xr:uid="{00000000-0005-0000-0000-000017040000}"/>
    <cellStyle name="Cálculo 3 2 2 5" xfId="19430" xr:uid="{00000000-0005-0000-0000-000017040000}"/>
    <cellStyle name="Cálculo 3 2 3" xfId="19147" xr:uid="{00000000-0005-0000-0000-000017040000}"/>
    <cellStyle name="Cálculo 3 2 4" xfId="21752" xr:uid="{A9864DB2-BA23-4830-8DBB-206DE5B20553}"/>
    <cellStyle name="Cálculo 3 3" xfId="3091" xr:uid="{00000000-0005-0000-0000-000017040000}"/>
    <cellStyle name="Cálculo 3 3 2" xfId="19130" xr:uid="{00000000-0005-0000-0000-000017040000}"/>
    <cellStyle name="Cálculo 3 3 3" xfId="19271" xr:uid="{00000000-0005-0000-0000-000017040000}"/>
    <cellStyle name="Cálculo 3 3 4" xfId="21561" xr:uid="{D2C2DC73-93D3-41BF-B194-428FFF00FB1B}"/>
    <cellStyle name="Cálculo 3 3 5" xfId="33669" xr:uid="{F6E72D6F-B61A-4BDE-A8FD-20DF2AEB73DA}"/>
    <cellStyle name="Cálculo 3 4" xfId="1584" xr:uid="{00000000-0005-0000-0000-000029010000}"/>
    <cellStyle name="Cálculo 3 4 2" xfId="18974" xr:uid="{00000000-0005-0000-0000-000029010000}"/>
    <cellStyle name="Cálculo 3 4 3" xfId="19136" xr:uid="{00000000-0005-0000-0000-000029010000}"/>
    <cellStyle name="Cálculo 3 4 4" xfId="20281" xr:uid="{21E97F15-E2D9-4373-8F21-BF3A685B6474}"/>
    <cellStyle name="Cálculo 3 4 5" xfId="33660" xr:uid="{AC9E5502-AA6D-4BAF-A5A4-1631D3B50DF6}"/>
    <cellStyle name="Cálculo 3 5" xfId="10587" xr:uid="{00000000-0005-0000-0000-000029010000}"/>
    <cellStyle name="Cálculo 3 6" xfId="19342" xr:uid="{00000000-0005-0000-0000-000029010000}"/>
    <cellStyle name="Cálculo 3 7" xfId="19132" xr:uid="{00000000-0005-0000-0000-000029010000}"/>
    <cellStyle name="Cálculo 4" xfId="496" xr:uid="{00000000-0005-0000-0000-00002A010000}"/>
    <cellStyle name="Cálculo 4 2" xfId="3838" xr:uid="{00000000-0005-0000-0000-00002A010000}"/>
    <cellStyle name="Cálculo 4 2 2" xfId="19212" xr:uid="{00000000-0005-0000-0000-00002A010000}"/>
    <cellStyle name="Cálculo 4 2 3" xfId="11027" xr:uid="{00000000-0005-0000-0000-00002A010000}"/>
    <cellStyle name="Cálculo 4 2 4" xfId="22195" xr:uid="{99935524-D966-45DC-B532-6103EC155778}"/>
    <cellStyle name="Cálculo 4 2 5" xfId="33710" xr:uid="{6AF248A5-3401-4F12-BB31-5FC984B605C1}"/>
    <cellStyle name="Cálculo 4 3" xfId="11072" xr:uid="{00000000-0005-0000-0000-00002A010000}"/>
    <cellStyle name="Cálculo 4 4" xfId="19527" xr:uid="{00000000-0005-0000-0000-00002A010000}"/>
    <cellStyle name="Cálculo 4 5" xfId="10801" xr:uid="{00000000-0005-0000-0000-00002A010000}"/>
    <cellStyle name="Célula Ligada" xfId="716" builtinId="24" customBuiltin="1"/>
    <cellStyle name="Célula Ligada 10" xfId="497" xr:uid="{00000000-0005-0000-0000-00002C010000}"/>
    <cellStyle name="Célula Ligada 11" xfId="498" xr:uid="{00000000-0005-0000-0000-00002D010000}"/>
    <cellStyle name="Célula Ligada 12" xfId="1526" xr:uid="{00000000-0005-0000-0000-0000BD0A0000}"/>
    <cellStyle name="Célula Ligada 13" xfId="5778" xr:uid="{00000000-0005-0000-0000-00004A0A0000}"/>
    <cellStyle name="Célula Ligada 2" xfId="164" xr:uid="{00000000-0005-0000-0000-00002E010000}"/>
    <cellStyle name="Célula Ligada 2 10" xfId="499" xr:uid="{00000000-0005-0000-0000-00002F010000}"/>
    <cellStyle name="Célula Ligada 2 11" xfId="500" xr:uid="{00000000-0005-0000-0000-000030010000}"/>
    <cellStyle name="Célula Ligada 2 12" xfId="1542" xr:uid="{00000000-0005-0000-0000-0000D0000000}"/>
    <cellStyle name="Célula Ligada 2 2" xfId="501" xr:uid="{00000000-0005-0000-0000-000031010000}"/>
    <cellStyle name="Célula Ligada 2 2 2" xfId="3092" xr:uid="{00000000-0005-0000-0000-00001A040000}"/>
    <cellStyle name="Célula Ligada 2 2 3" xfId="1837" xr:uid="{00000000-0005-0000-0000-0000D1000000}"/>
    <cellStyle name="Célula Ligada 2 3" xfId="502" xr:uid="{00000000-0005-0000-0000-000032010000}"/>
    <cellStyle name="Célula Ligada 2 4" xfId="503" xr:uid="{00000000-0005-0000-0000-000033010000}"/>
    <cellStyle name="Célula Ligada 2 5" xfId="504" xr:uid="{00000000-0005-0000-0000-000034010000}"/>
    <cellStyle name="Célula Ligada 2 6" xfId="505" xr:uid="{00000000-0005-0000-0000-000035010000}"/>
    <cellStyle name="Célula Ligada 2 7" xfId="506" xr:uid="{00000000-0005-0000-0000-000036010000}"/>
    <cellStyle name="Célula Ligada 2 8" xfId="507" xr:uid="{00000000-0005-0000-0000-000037010000}"/>
    <cellStyle name="Célula Ligada 2 9" xfId="508" xr:uid="{00000000-0005-0000-0000-000038010000}"/>
    <cellStyle name="Célula Ligada 3" xfId="509" xr:uid="{00000000-0005-0000-0000-000039010000}"/>
    <cellStyle name="Célula Ligada 3 2" xfId="3093" xr:uid="{00000000-0005-0000-0000-00001B040000}"/>
    <cellStyle name="Célula Ligada 4" xfId="510" xr:uid="{00000000-0005-0000-0000-00003A010000}"/>
    <cellStyle name="Célula Ligada 5" xfId="511" xr:uid="{00000000-0005-0000-0000-00003B010000}"/>
    <cellStyle name="Célula Ligada 6" xfId="512" xr:uid="{00000000-0005-0000-0000-00003C010000}"/>
    <cellStyle name="Célula Ligada 7" xfId="513" xr:uid="{00000000-0005-0000-0000-00003D010000}"/>
    <cellStyle name="Célula Ligada 8" xfId="514" xr:uid="{00000000-0005-0000-0000-00003E010000}"/>
    <cellStyle name="Célula Ligada 9" xfId="515" xr:uid="{00000000-0005-0000-0000-00003F010000}"/>
    <cellStyle name="Check Cell" xfId="1479" xr:uid="{00000000-0005-0000-0000-000040010000}"/>
    <cellStyle name="Check Cell 2" xfId="516" xr:uid="{00000000-0005-0000-0000-000041010000}"/>
    <cellStyle name="Check Cell_ANEXO IV" xfId="3331" xr:uid="{00000000-0005-0000-0000-00001C040000}"/>
    <cellStyle name="COMMA" xfId="517" xr:uid="{00000000-0005-0000-0000-000042010000}"/>
    <cellStyle name="Comma [0] 2" xfId="518" xr:uid="{00000000-0005-0000-0000-000043010000}"/>
    <cellStyle name="Comma [0] 2 2" xfId="519" xr:uid="{00000000-0005-0000-0000-000044010000}"/>
    <cellStyle name="Comma [0] 2 2 2" xfId="520" xr:uid="{00000000-0005-0000-0000-000045010000}"/>
    <cellStyle name="Comma [0] 2 2 2 10" xfId="521" xr:uid="{00000000-0005-0000-0000-000046010000}"/>
    <cellStyle name="Comma [0] 2 2 2 11" xfId="522" xr:uid="{00000000-0005-0000-0000-000047010000}"/>
    <cellStyle name="Comma [0] 2 2 2 12" xfId="523" xr:uid="{00000000-0005-0000-0000-000048010000}"/>
    <cellStyle name="Comma [0] 2 2 2 12 2" xfId="3873" xr:uid="{00000000-0005-0000-0000-000048010000}"/>
    <cellStyle name="Comma [0] 2 2 2 12 2 2" xfId="8282" xr:uid="{00000000-0005-0000-0000-000048010000}"/>
    <cellStyle name="Comma [0] 2 2 2 12 2 2 2" xfId="17105" xr:uid="{00000000-0005-0000-0000-000048010000}"/>
    <cellStyle name="Comma [0] 2 2 2 12 2 3" xfId="12754" xr:uid="{00000000-0005-0000-0000-000048010000}"/>
    <cellStyle name="Comma [0] 2 2 2 12 3" xfId="5905" xr:uid="{00000000-0005-0000-0000-000048010000}"/>
    <cellStyle name="Comma [0] 2 2 2 12 3 2" xfId="14739" xr:uid="{00000000-0005-0000-0000-000048010000}"/>
    <cellStyle name="Comma [0] 2 2 2 12 4" xfId="19750" xr:uid="{2626EC17-DCE3-4C50-8C24-2DE3616FB5BC}"/>
    <cellStyle name="Comma [0] 2 2 2 13" xfId="524" xr:uid="{00000000-0005-0000-0000-000049010000}"/>
    <cellStyle name="Comma [0] 2 2 2 13 2" xfId="1952" xr:uid="{00000000-0005-0000-0000-000049010000}"/>
    <cellStyle name="Comma [0] 2 2 2 13 2 2" xfId="6601" xr:uid="{00000000-0005-0000-0000-000049010000}"/>
    <cellStyle name="Comma [0] 2 2 2 13 2 2 2" xfId="15429" xr:uid="{00000000-0005-0000-0000-000049010000}"/>
    <cellStyle name="Comma [0] 2 2 2 13 2 3" xfId="11056" xr:uid="{00000000-0005-0000-0000-000049010000}"/>
    <cellStyle name="Comma [0] 2 2 2 13 3" xfId="5906" xr:uid="{00000000-0005-0000-0000-000049010000}"/>
    <cellStyle name="Comma [0] 2 2 2 13 3 2" xfId="14740" xr:uid="{00000000-0005-0000-0000-000049010000}"/>
    <cellStyle name="Comma [0] 2 2 2 13 4" xfId="19751" xr:uid="{EB37D7C0-4AB4-486C-BD47-BE4312A19326}"/>
    <cellStyle name="Comma [0] 2 2 2 14" xfId="525" xr:uid="{00000000-0005-0000-0000-00004A010000}"/>
    <cellStyle name="Comma [0] 2 2 2 14 2" xfId="1915" xr:uid="{00000000-0005-0000-0000-00004A010000}"/>
    <cellStyle name="Comma [0] 2 2 2 14 2 2" xfId="6579" xr:uid="{00000000-0005-0000-0000-00004A010000}"/>
    <cellStyle name="Comma [0] 2 2 2 14 2 2 2" xfId="15408" xr:uid="{00000000-0005-0000-0000-00004A010000}"/>
    <cellStyle name="Comma [0] 2 2 2 14 2 3" xfId="11034" xr:uid="{00000000-0005-0000-0000-00004A010000}"/>
    <cellStyle name="Comma [0] 2 2 2 14 3" xfId="5907" xr:uid="{00000000-0005-0000-0000-00004A010000}"/>
    <cellStyle name="Comma [0] 2 2 2 14 3 2" xfId="14741" xr:uid="{00000000-0005-0000-0000-00004A010000}"/>
    <cellStyle name="Comma [0] 2 2 2 14 4" xfId="19752" xr:uid="{27748BC1-34FE-4D84-8D93-C36D71D300EE}"/>
    <cellStyle name="Comma [0] 2 2 2 2" xfId="526" xr:uid="{00000000-0005-0000-0000-00004B010000}"/>
    <cellStyle name="Comma [0] 2 2 2 3" xfId="527" xr:uid="{00000000-0005-0000-0000-00004C010000}"/>
    <cellStyle name="Comma [0] 2 2 2 4" xfId="528" xr:uid="{00000000-0005-0000-0000-00004D010000}"/>
    <cellStyle name="Comma [0] 2 2 2 5" xfId="529" xr:uid="{00000000-0005-0000-0000-00004E010000}"/>
    <cellStyle name="Comma [0] 2 2 2 6" xfId="530" xr:uid="{00000000-0005-0000-0000-00004F010000}"/>
    <cellStyle name="Comma [0] 2 2 2 7" xfId="531" xr:uid="{00000000-0005-0000-0000-000050010000}"/>
    <cellStyle name="Comma [0] 2 2 2 8" xfId="532" xr:uid="{00000000-0005-0000-0000-000051010000}"/>
    <cellStyle name="Comma [0] 2 2 2 9" xfId="533" xr:uid="{00000000-0005-0000-0000-000052010000}"/>
    <cellStyle name="Comma [0] 2 2 3" xfId="534" xr:uid="{00000000-0005-0000-0000-000053010000}"/>
    <cellStyle name="Comma [0] 2 2 3 10" xfId="535" xr:uid="{00000000-0005-0000-0000-000054010000}"/>
    <cellStyle name="Comma [0] 2 2 3 2" xfId="536" xr:uid="{00000000-0005-0000-0000-000055010000}"/>
    <cellStyle name="Comma [0] 2 2 3 2 2" xfId="537" xr:uid="{00000000-0005-0000-0000-000056010000}"/>
    <cellStyle name="Comma [0] 2 2 3 3" xfId="538" xr:uid="{00000000-0005-0000-0000-000057010000}"/>
    <cellStyle name="Comma [0] 2 2 3 4" xfId="539" xr:uid="{00000000-0005-0000-0000-000058010000}"/>
    <cellStyle name="Comma [0] 2 2 3 5" xfId="540" xr:uid="{00000000-0005-0000-0000-000059010000}"/>
    <cellStyle name="Comma [0] 2 2 3 6" xfId="541" xr:uid="{00000000-0005-0000-0000-00005A010000}"/>
    <cellStyle name="Comma [0] 2 2 3 7" xfId="542" xr:uid="{00000000-0005-0000-0000-00005B010000}"/>
    <cellStyle name="Comma [0] 2 2 3 8" xfId="543" xr:uid="{00000000-0005-0000-0000-00005C010000}"/>
    <cellStyle name="Comma [0] 2 2 3 9" xfId="544" xr:uid="{00000000-0005-0000-0000-00005D010000}"/>
    <cellStyle name="Comma [0]_ANEXO IV" xfId="21744" xr:uid="{20529D2F-0D86-4561-B743-2726E0CFF5C6}"/>
    <cellStyle name="Comma 2" xfId="545" xr:uid="{00000000-0005-0000-0000-00005E010000}"/>
    <cellStyle name="Comma 2 10" xfId="1954" xr:uid="{00000000-0005-0000-0000-00005E010000}"/>
    <cellStyle name="Comma 2 10 2" xfId="6602" xr:uid="{00000000-0005-0000-0000-00005E010000}"/>
    <cellStyle name="Comma 2 10 2 2" xfId="15430" xr:uid="{00000000-0005-0000-0000-00005E010000}"/>
    <cellStyle name="Comma 2 10 3" xfId="11058" xr:uid="{00000000-0005-0000-0000-00005E010000}"/>
    <cellStyle name="Comma 2 11" xfId="5908" xr:uid="{00000000-0005-0000-0000-00005E010000}"/>
    <cellStyle name="Comma 2 11 2" xfId="14742" xr:uid="{00000000-0005-0000-0000-00005E010000}"/>
    <cellStyle name="Comma 2 12" xfId="28529" xr:uid="{234003CB-613E-4EE8-8341-9AE189C0A30F}"/>
    <cellStyle name="Comma 2 12 2" xfId="42455" xr:uid="{E7164239-2098-41A2-A2A1-B07FB9E46144}"/>
    <cellStyle name="Comma 2 13" xfId="19753" xr:uid="{6B2AC60C-4D4F-446B-A71C-8A2516B3D9BA}"/>
    <cellStyle name="Comma 2 2" xfId="546" xr:uid="{00000000-0005-0000-0000-00005F010000}"/>
    <cellStyle name="Comma 2 2 2" xfId="547" xr:uid="{00000000-0005-0000-0000-000060010000}"/>
    <cellStyle name="Comma 2 2 2 2" xfId="3422" xr:uid="{00000000-0005-0000-0000-000060010000}"/>
    <cellStyle name="Comma 2 2 2 2 2" xfId="7874" xr:uid="{00000000-0005-0000-0000-000060010000}"/>
    <cellStyle name="Comma 2 2 2 2 2 2" xfId="16699" xr:uid="{00000000-0005-0000-0000-000060010000}"/>
    <cellStyle name="Comma 2 2 2 2 2 3" xfId="26110" xr:uid="{98233AC8-5A92-4341-9B4E-420A9F11882E}"/>
    <cellStyle name="Comma 2 2 2 2 2 4" xfId="40063" xr:uid="{FF26B0BF-F0B2-40C8-A594-901CA58F518E}"/>
    <cellStyle name="Comma 2 2 2 2 3" xfId="12352" xr:uid="{00000000-0005-0000-0000-000060010000}"/>
    <cellStyle name="Comma 2 2 2 2 4" xfId="21813" xr:uid="{1914C4CF-AC43-4709-B8D0-60CE59559ECF}"/>
    <cellStyle name="Comma 2 2 2 2 5" xfId="35826" xr:uid="{06271938-38DD-462C-AB60-3B071EF73D92}"/>
    <cellStyle name="Comma 2 2 2 3" xfId="5324" xr:uid="{00000000-0005-0000-0000-000060010000}"/>
    <cellStyle name="Comma 2 2 2 3 2" xfId="9722" xr:uid="{00000000-0005-0000-0000-000060010000}"/>
    <cellStyle name="Comma 2 2 2 3 2 2" xfId="18542" xr:uid="{00000000-0005-0000-0000-000060010000}"/>
    <cellStyle name="Comma 2 2 2 3 2 3" xfId="27912" xr:uid="{C452ECAC-8284-442A-A4AD-DCB73DEEAAE2}"/>
    <cellStyle name="Comma 2 2 2 3 2 4" xfId="41867" xr:uid="{82B49BC6-7535-4384-82B9-0E13BFD5C794}"/>
    <cellStyle name="Comma 2 2 2 3 3" xfId="14188" xr:uid="{00000000-0005-0000-0000-000060010000}"/>
    <cellStyle name="Comma 2 2 2 3 4" xfId="23653" xr:uid="{EA3589C4-580E-4800-94DE-FA9AC4AFA25F}"/>
    <cellStyle name="Comma 2 2 2 3 5" xfId="37623" xr:uid="{C711D86D-59BA-4D37-9819-DBC757C9F685}"/>
    <cellStyle name="Comma 2 2 2 4" xfId="5910" xr:uid="{00000000-0005-0000-0000-000060010000}"/>
    <cellStyle name="Comma 2 2 2 4 2" xfId="14744" xr:uid="{00000000-0005-0000-0000-000060010000}"/>
    <cellStyle name="Comma 2 2 2 4 3" xfId="24211" xr:uid="{81226982-6F32-4ADE-BD2E-B4D371DBB82B}"/>
    <cellStyle name="Comma 2 2 2 4 4" xfId="38165" xr:uid="{70A714C0-0589-45CA-A3B0-DF2F7B4829BA}"/>
    <cellStyle name="Comma 2 2 2 5" xfId="10325" xr:uid="{00000000-0005-0000-0000-000060010000}"/>
    <cellStyle name="Comma 2 2 2 6" xfId="19755" xr:uid="{FF229172-56E7-43F6-97B7-C891B2B3AA5F}"/>
    <cellStyle name="Comma 2 2 2 7" xfId="33924" xr:uid="{FA2260D6-680F-4EA4-86E7-EACC008BE5E3}"/>
    <cellStyle name="Comma 2 2 3" xfId="548" xr:uid="{00000000-0005-0000-0000-000061010000}"/>
    <cellStyle name="Comma 2 2 3 2" xfId="3421" xr:uid="{00000000-0005-0000-0000-000061010000}"/>
    <cellStyle name="Comma 2 2 3 2 2" xfId="7873" xr:uid="{00000000-0005-0000-0000-000061010000}"/>
    <cellStyle name="Comma 2 2 3 2 2 2" xfId="16698" xr:uid="{00000000-0005-0000-0000-000061010000}"/>
    <cellStyle name="Comma 2 2 3 2 2 3" xfId="26109" xr:uid="{A4E464DF-1EC3-41FC-80D4-F4B02AB881A3}"/>
    <cellStyle name="Comma 2 2 3 2 2 4" xfId="40062" xr:uid="{4E825DF5-AF28-4CEF-85B6-614352CB4625}"/>
    <cellStyle name="Comma 2 2 3 2 3" xfId="12351" xr:uid="{00000000-0005-0000-0000-000061010000}"/>
    <cellStyle name="Comma 2 2 3 2 4" xfId="21812" xr:uid="{C6DA9E8E-EDBD-4DB3-AC02-59400F8CBF1E}"/>
    <cellStyle name="Comma 2 2 3 2 5" xfId="35825" xr:uid="{BB042212-A806-43AE-BE19-9B8F3A9E3EE6}"/>
    <cellStyle name="Comma 2 2 3 3" xfId="5325" xr:uid="{00000000-0005-0000-0000-000061010000}"/>
    <cellStyle name="Comma 2 2 3 3 2" xfId="9723" xr:uid="{00000000-0005-0000-0000-000061010000}"/>
    <cellStyle name="Comma 2 2 3 3 2 2" xfId="18543" xr:uid="{00000000-0005-0000-0000-000061010000}"/>
    <cellStyle name="Comma 2 2 3 3 2 3" xfId="27913" xr:uid="{6BA55026-020B-45A7-8F83-D973846BED1E}"/>
    <cellStyle name="Comma 2 2 3 3 2 4" xfId="41868" xr:uid="{11323E48-92A6-424B-AECA-010F8EC5A5F9}"/>
    <cellStyle name="Comma 2 2 3 3 3" xfId="14189" xr:uid="{00000000-0005-0000-0000-000061010000}"/>
    <cellStyle name="Comma 2 2 3 3 4" xfId="23654" xr:uid="{076C9744-BE7F-4189-B461-556A5AF29FBB}"/>
    <cellStyle name="Comma 2 2 3 3 5" xfId="37624" xr:uid="{374E3248-3CC8-4080-822E-EE4BEBD314ED}"/>
    <cellStyle name="Comma 2 2 3 4" xfId="5911" xr:uid="{00000000-0005-0000-0000-000061010000}"/>
    <cellStyle name="Comma 2 2 3 4 2" xfId="14745" xr:uid="{00000000-0005-0000-0000-000061010000}"/>
    <cellStyle name="Comma 2 2 3 4 3" xfId="24212" xr:uid="{37B8862C-0AB0-40AB-BA3D-796E20CF4109}"/>
    <cellStyle name="Comma 2 2 3 4 4" xfId="38166" xr:uid="{C98E11B4-1BE6-4255-84C2-8312CABA5A1A}"/>
    <cellStyle name="Comma 2 2 3 5" xfId="10326" xr:uid="{00000000-0005-0000-0000-000061010000}"/>
    <cellStyle name="Comma 2 2 3 6" xfId="19756" xr:uid="{3E80746F-79BD-4AB0-9B45-06C1E8969936}"/>
    <cellStyle name="Comma 2 2 3 7" xfId="33925" xr:uid="{34D4A4F6-BDDF-4522-8F84-2A30B204E324}"/>
    <cellStyle name="Comma 2 2 4" xfId="3423" xr:uid="{00000000-0005-0000-0000-00005F010000}"/>
    <cellStyle name="Comma 2 2 4 2" xfId="7875" xr:uid="{00000000-0005-0000-0000-00005F010000}"/>
    <cellStyle name="Comma 2 2 4 2 2" xfId="16700" xr:uid="{00000000-0005-0000-0000-00005F010000}"/>
    <cellStyle name="Comma 2 2 4 2 3" xfId="26111" xr:uid="{AF8D580B-ACED-48A0-98E4-502AC469B838}"/>
    <cellStyle name="Comma 2 2 4 2 4" xfId="40064" xr:uid="{331D54B7-E07A-4C53-96B0-0CED0164F7C1}"/>
    <cellStyle name="Comma 2 2 4 3" xfId="12353" xr:uid="{00000000-0005-0000-0000-00005F010000}"/>
    <cellStyle name="Comma 2 2 4 4" xfId="21814" xr:uid="{7A9CE30E-A9EA-4CA3-B55F-4ECD0727FF99}"/>
    <cellStyle name="Comma 2 2 4 5" xfId="35827" xr:uid="{20030EA5-C295-4CA0-A153-8E305CA66438}"/>
    <cellStyle name="Comma 2 2 5" xfId="5323" xr:uid="{00000000-0005-0000-0000-00005F010000}"/>
    <cellStyle name="Comma 2 2 5 2" xfId="9721" xr:uid="{00000000-0005-0000-0000-00005F010000}"/>
    <cellStyle name="Comma 2 2 5 2 2" xfId="18541" xr:uid="{00000000-0005-0000-0000-00005F010000}"/>
    <cellStyle name="Comma 2 2 5 2 3" xfId="27911" xr:uid="{EC84EEFB-6AED-4195-BA38-50E608958687}"/>
    <cellStyle name="Comma 2 2 5 2 4" xfId="41866" xr:uid="{4DBC5019-DA14-4199-B806-B4897FA51ED3}"/>
    <cellStyle name="Comma 2 2 5 3" xfId="14187" xr:uid="{00000000-0005-0000-0000-00005F010000}"/>
    <cellStyle name="Comma 2 2 5 4" xfId="23652" xr:uid="{0B00A152-E01D-424F-9671-B6E5DB45F21A}"/>
    <cellStyle name="Comma 2 2 5 5" xfId="37622" xr:uid="{F0820574-9022-4A42-9EF3-5D4C6775A2F2}"/>
    <cellStyle name="Comma 2 2 6" xfId="5909" xr:uid="{00000000-0005-0000-0000-00005F010000}"/>
    <cellStyle name="Comma 2 2 6 2" xfId="14743" xr:uid="{00000000-0005-0000-0000-00005F010000}"/>
    <cellStyle name="Comma 2 2 6 3" xfId="24210" xr:uid="{E6B1BD34-52A6-4315-BAEC-764C4969E18F}"/>
    <cellStyle name="Comma 2 2 6 4" xfId="38164" xr:uid="{FA7691AB-14C8-4622-875D-EDB0FF96C073}"/>
    <cellStyle name="Comma 2 2 7" xfId="10324" xr:uid="{00000000-0005-0000-0000-00005F010000}"/>
    <cellStyle name="Comma 2 2 8" xfId="19754" xr:uid="{3F22FD1D-5F13-44BA-B0B7-E3613D3D1F88}"/>
    <cellStyle name="Comma 2 2 9" xfId="33923" xr:uid="{0D5CF5AD-A7EB-4F4F-A87D-FB6F26549271}"/>
    <cellStyle name="Comma 2 3" xfId="549" xr:uid="{00000000-0005-0000-0000-000062010000}"/>
    <cellStyle name="Comma 2 3 2" xfId="550" xr:uid="{00000000-0005-0000-0000-000063010000}"/>
    <cellStyle name="Comma 2 3 2 2" xfId="3419" xr:uid="{00000000-0005-0000-0000-000063010000}"/>
    <cellStyle name="Comma 2 3 2 2 2" xfId="7871" xr:uid="{00000000-0005-0000-0000-000063010000}"/>
    <cellStyle name="Comma 2 3 2 2 2 2" xfId="16696" xr:uid="{00000000-0005-0000-0000-000063010000}"/>
    <cellStyle name="Comma 2 3 2 2 2 3" xfId="26107" xr:uid="{5A410938-CC8A-4A75-8BB5-3AEDC99A99B9}"/>
    <cellStyle name="Comma 2 3 2 2 2 4" xfId="40060" xr:uid="{0D8B1990-1C33-4A87-8D9F-BA872AE7242E}"/>
    <cellStyle name="Comma 2 3 2 2 3" xfId="12349" xr:uid="{00000000-0005-0000-0000-000063010000}"/>
    <cellStyle name="Comma 2 3 2 2 4" xfId="21810" xr:uid="{762AEDF6-6170-48BC-BD02-C23AD519C59E}"/>
    <cellStyle name="Comma 2 3 2 2 5" xfId="35823" xr:uid="{611F4B1A-0D4A-4A2E-8F13-ED2C27238196}"/>
    <cellStyle name="Comma 2 3 2 3" xfId="5327" xr:uid="{00000000-0005-0000-0000-000063010000}"/>
    <cellStyle name="Comma 2 3 2 3 2" xfId="9725" xr:uid="{00000000-0005-0000-0000-000063010000}"/>
    <cellStyle name="Comma 2 3 2 3 2 2" xfId="18545" xr:uid="{00000000-0005-0000-0000-000063010000}"/>
    <cellStyle name="Comma 2 3 2 3 2 3" xfId="27915" xr:uid="{4DFA08DE-CD9F-4755-B023-8B1FF8FEE7A2}"/>
    <cellStyle name="Comma 2 3 2 3 2 4" xfId="41870" xr:uid="{907587E6-1DFC-44D2-8C2F-B9225F1E31DD}"/>
    <cellStyle name="Comma 2 3 2 3 3" xfId="14191" xr:uid="{00000000-0005-0000-0000-000063010000}"/>
    <cellStyle name="Comma 2 3 2 3 4" xfId="23656" xr:uid="{839592B1-10AE-40B8-970A-B415DCA15A40}"/>
    <cellStyle name="Comma 2 3 2 3 5" xfId="37626" xr:uid="{A686DD0A-5B2D-4920-BBF8-8B88310CFDF8}"/>
    <cellStyle name="Comma 2 3 2 4" xfId="5913" xr:uid="{00000000-0005-0000-0000-000063010000}"/>
    <cellStyle name="Comma 2 3 2 4 2" xfId="14747" xr:uid="{00000000-0005-0000-0000-000063010000}"/>
    <cellStyle name="Comma 2 3 2 4 3" xfId="24214" xr:uid="{D3DA39B7-CEBE-45BF-91A8-802A619ABD32}"/>
    <cellStyle name="Comma 2 3 2 4 4" xfId="38168" xr:uid="{A5B5A5A2-414B-4E3B-A047-2169454A211E}"/>
    <cellStyle name="Comma 2 3 2 5" xfId="10328" xr:uid="{00000000-0005-0000-0000-000063010000}"/>
    <cellStyle name="Comma 2 3 2 6" xfId="19758" xr:uid="{B7262F3C-D19F-4C90-9C2A-39D3EB3AF5F4}"/>
    <cellStyle name="Comma 2 3 2 7" xfId="33927" xr:uid="{A4640825-5526-4193-B37D-08779DB210FA}"/>
    <cellStyle name="Comma 2 3 3" xfId="551" xr:uid="{00000000-0005-0000-0000-000064010000}"/>
    <cellStyle name="Comma 2 3 3 2" xfId="1548" xr:uid="{00000000-0005-0000-0000-000064010000}"/>
    <cellStyle name="Comma 2 3 3 2 2" xfId="6399" xr:uid="{00000000-0005-0000-0000-000064010000}"/>
    <cellStyle name="Comma 2 3 3 2 2 2" xfId="15230" xr:uid="{00000000-0005-0000-0000-000064010000}"/>
    <cellStyle name="Comma 2 3 3 2 2 3" xfId="24669" xr:uid="{D5728F33-B9E2-4875-9C5E-6914CE104D23}"/>
    <cellStyle name="Comma 2 3 3 2 2 4" xfId="38622" xr:uid="{318DAC62-2792-414F-934A-B044CA843305}"/>
    <cellStyle name="Comma 2 3 3 2 3" xfId="10839" xr:uid="{00000000-0005-0000-0000-000064010000}"/>
    <cellStyle name="Comma 2 3 3 2 4" xfId="20249" xr:uid="{122FA076-61CD-4CB0-9909-071B95EF1BD3}"/>
    <cellStyle name="Comma 2 3 3 2 5" xfId="34387" xr:uid="{D6BEA71D-2CB4-498D-96E3-1C51599A081C}"/>
    <cellStyle name="Comma 2 3 3 3" xfId="5328" xr:uid="{00000000-0005-0000-0000-000064010000}"/>
    <cellStyle name="Comma 2 3 3 3 2" xfId="9726" xr:uid="{00000000-0005-0000-0000-000064010000}"/>
    <cellStyle name="Comma 2 3 3 3 2 2" xfId="18546" xr:uid="{00000000-0005-0000-0000-000064010000}"/>
    <cellStyle name="Comma 2 3 3 3 2 3" xfId="27916" xr:uid="{D08A64AC-8DB8-437F-85A7-CD82736184C6}"/>
    <cellStyle name="Comma 2 3 3 3 2 4" xfId="41871" xr:uid="{827D8E43-7E3D-40FE-9FB9-A71B35E89701}"/>
    <cellStyle name="Comma 2 3 3 3 3" xfId="14192" xr:uid="{00000000-0005-0000-0000-000064010000}"/>
    <cellStyle name="Comma 2 3 3 3 4" xfId="23657" xr:uid="{DCE9163C-7634-49F8-B7E2-0B5A2AA6C028}"/>
    <cellStyle name="Comma 2 3 3 3 5" xfId="37627" xr:uid="{7D35AEE4-AEA8-470A-AC4A-83F3867CE99A}"/>
    <cellStyle name="Comma 2 3 3 4" xfId="5914" xr:uid="{00000000-0005-0000-0000-000064010000}"/>
    <cellStyle name="Comma 2 3 3 4 2" xfId="14748" xr:uid="{00000000-0005-0000-0000-000064010000}"/>
    <cellStyle name="Comma 2 3 3 4 3" xfId="24215" xr:uid="{30968E27-8A26-40AB-94CE-A4B2A7A362A5}"/>
    <cellStyle name="Comma 2 3 3 4 4" xfId="38169" xr:uid="{B2ED4D70-1668-446E-B914-0CC02AEED83D}"/>
    <cellStyle name="Comma 2 3 3 5" xfId="10329" xr:uid="{00000000-0005-0000-0000-000064010000}"/>
    <cellStyle name="Comma 2 3 3 6" xfId="19759" xr:uid="{F91DC81B-CFC6-439A-BE94-587669E05EE3}"/>
    <cellStyle name="Comma 2 3 3 7" xfId="33928" xr:uid="{16CE9FFD-A40E-4892-869A-5F2DF0DDA5E3}"/>
    <cellStyle name="Comma 2 3 4" xfId="3420" xr:uid="{00000000-0005-0000-0000-000062010000}"/>
    <cellStyle name="Comma 2 3 4 2" xfId="7872" xr:uid="{00000000-0005-0000-0000-000062010000}"/>
    <cellStyle name="Comma 2 3 4 2 2" xfId="16697" xr:uid="{00000000-0005-0000-0000-000062010000}"/>
    <cellStyle name="Comma 2 3 4 2 3" xfId="26108" xr:uid="{2AE03AD3-6ADE-4D27-8927-172AB19FE787}"/>
    <cellStyle name="Comma 2 3 4 2 4" xfId="40061" xr:uid="{459C42AA-9705-4F89-BC9B-226AA64A3082}"/>
    <cellStyle name="Comma 2 3 4 3" xfId="12350" xr:uid="{00000000-0005-0000-0000-000062010000}"/>
    <cellStyle name="Comma 2 3 4 4" xfId="21811" xr:uid="{9E108BB3-5895-4A43-BFF9-1D62777EF133}"/>
    <cellStyle name="Comma 2 3 4 5" xfId="35824" xr:uid="{22A2C995-5C27-496F-A54C-9366DAEDB215}"/>
    <cellStyle name="Comma 2 3 5" xfId="5326" xr:uid="{00000000-0005-0000-0000-000062010000}"/>
    <cellStyle name="Comma 2 3 5 2" xfId="9724" xr:uid="{00000000-0005-0000-0000-000062010000}"/>
    <cellStyle name="Comma 2 3 5 2 2" xfId="18544" xr:uid="{00000000-0005-0000-0000-000062010000}"/>
    <cellStyle name="Comma 2 3 5 2 3" xfId="27914" xr:uid="{C1F2C83A-D266-4103-ABE8-CF27A960C636}"/>
    <cellStyle name="Comma 2 3 5 2 4" xfId="41869" xr:uid="{FFD6AFD9-DFA4-404D-B29D-5F2A4FE334EA}"/>
    <cellStyle name="Comma 2 3 5 3" xfId="14190" xr:uid="{00000000-0005-0000-0000-000062010000}"/>
    <cellStyle name="Comma 2 3 5 4" xfId="23655" xr:uid="{B66B6C5A-C3C0-414D-998E-1CA0A0EDCBB0}"/>
    <cellStyle name="Comma 2 3 5 5" xfId="37625" xr:uid="{F264FE56-87C2-42F0-8009-C095E1D1C9D6}"/>
    <cellStyle name="Comma 2 3 6" xfId="5912" xr:uid="{00000000-0005-0000-0000-000062010000}"/>
    <cellStyle name="Comma 2 3 6 2" xfId="14746" xr:uid="{00000000-0005-0000-0000-000062010000}"/>
    <cellStyle name="Comma 2 3 6 3" xfId="24213" xr:uid="{5AC7F9F6-7708-46B5-BC37-56C754C640BC}"/>
    <cellStyle name="Comma 2 3 6 4" xfId="38167" xr:uid="{2B0934CE-CFD4-4EC0-AA00-4BB3FE1F93A2}"/>
    <cellStyle name="Comma 2 3 7" xfId="10327" xr:uid="{00000000-0005-0000-0000-000062010000}"/>
    <cellStyle name="Comma 2 3 8" xfId="19757" xr:uid="{74F12BD2-EF7E-43D2-8FA3-1F57A24C0957}"/>
    <cellStyle name="Comma 2 3 9" xfId="33926" xr:uid="{B685AE92-3FEE-4A01-A262-EF38E43D8D8C}"/>
    <cellStyle name="Comma 2 4" xfId="552" xr:uid="{00000000-0005-0000-0000-000065010000}"/>
    <cellStyle name="Comma 2 4 2" xfId="553" xr:uid="{00000000-0005-0000-0000-000066010000}"/>
    <cellStyle name="Comma 2 4 2 2" xfId="1578" xr:uid="{00000000-0005-0000-0000-000066010000}"/>
    <cellStyle name="Comma 2 4 2 2 2" xfId="6422" xr:uid="{00000000-0005-0000-0000-000066010000}"/>
    <cellStyle name="Comma 2 4 2 2 2 2" xfId="15253" xr:uid="{00000000-0005-0000-0000-000066010000}"/>
    <cellStyle name="Comma 2 4 2 2 2 3" xfId="24692" xr:uid="{70858FCB-818F-4741-B77E-4D5D6BCE12FA}"/>
    <cellStyle name="Comma 2 4 2 2 2 4" xfId="38645" xr:uid="{6CFC9E3D-CF94-4F17-BF4A-C378061BE884}"/>
    <cellStyle name="Comma 2 4 2 2 3" xfId="10862" xr:uid="{00000000-0005-0000-0000-000066010000}"/>
    <cellStyle name="Comma 2 4 2 2 4" xfId="20277" xr:uid="{1D78804B-F611-427B-B2CD-9EE2909E027E}"/>
    <cellStyle name="Comma 2 4 2 2 5" xfId="34410" xr:uid="{1630A3F7-7B75-4B14-ABC5-BD34469F561F}"/>
    <cellStyle name="Comma 2 4 2 3" xfId="5330" xr:uid="{00000000-0005-0000-0000-000066010000}"/>
    <cellStyle name="Comma 2 4 2 3 2" xfId="9728" xr:uid="{00000000-0005-0000-0000-000066010000}"/>
    <cellStyle name="Comma 2 4 2 3 2 2" xfId="18548" xr:uid="{00000000-0005-0000-0000-000066010000}"/>
    <cellStyle name="Comma 2 4 2 3 2 3" xfId="27918" xr:uid="{9A4B0185-9E36-49FA-8577-BFD171247627}"/>
    <cellStyle name="Comma 2 4 2 3 2 4" xfId="41873" xr:uid="{44548CBB-6C4D-4B8F-BFB6-53B866564915}"/>
    <cellStyle name="Comma 2 4 2 3 3" xfId="14194" xr:uid="{00000000-0005-0000-0000-000066010000}"/>
    <cellStyle name="Comma 2 4 2 3 4" xfId="23659" xr:uid="{32EFF85E-7F6B-4E30-8218-6B5959B0FFEB}"/>
    <cellStyle name="Comma 2 4 2 3 5" xfId="37629" xr:uid="{33F08903-7D4E-4BE6-9BE6-133B303E991C}"/>
    <cellStyle name="Comma 2 4 2 4" xfId="5916" xr:uid="{00000000-0005-0000-0000-000066010000}"/>
    <cellStyle name="Comma 2 4 2 4 2" xfId="14750" xr:uid="{00000000-0005-0000-0000-000066010000}"/>
    <cellStyle name="Comma 2 4 2 4 3" xfId="24217" xr:uid="{91254165-6F85-4C75-A2F4-8B9D0E250787}"/>
    <cellStyle name="Comma 2 4 2 4 4" xfId="38171" xr:uid="{27CF3AD8-CA0D-4B91-AF7D-066479CCCE99}"/>
    <cellStyle name="Comma 2 4 2 5" xfId="10331" xr:uid="{00000000-0005-0000-0000-000066010000}"/>
    <cellStyle name="Comma 2 4 2 6" xfId="19761" xr:uid="{803AE47E-4FE8-48B7-9832-40E56E8F89EB}"/>
    <cellStyle name="Comma 2 4 2 7" xfId="33930" xr:uid="{625AD5E6-78E5-4E10-8218-84DCD14F4A6B}"/>
    <cellStyle name="Comma 2 4 3" xfId="554" xr:uid="{00000000-0005-0000-0000-000067010000}"/>
    <cellStyle name="Comma 2 4 3 2" xfId="3417" xr:uid="{00000000-0005-0000-0000-000067010000}"/>
    <cellStyle name="Comma 2 4 3 2 2" xfId="7869" xr:uid="{00000000-0005-0000-0000-000067010000}"/>
    <cellStyle name="Comma 2 4 3 2 2 2" xfId="16694" xr:uid="{00000000-0005-0000-0000-000067010000}"/>
    <cellStyle name="Comma 2 4 3 2 2 3" xfId="26105" xr:uid="{1F16ED60-04C1-4BEF-818A-546C041E8F68}"/>
    <cellStyle name="Comma 2 4 3 2 2 4" xfId="40058" xr:uid="{0A29B356-2BB1-496B-9394-C0CC62A1C493}"/>
    <cellStyle name="Comma 2 4 3 2 3" xfId="12347" xr:uid="{00000000-0005-0000-0000-000067010000}"/>
    <cellStyle name="Comma 2 4 3 2 4" xfId="21808" xr:uid="{398861FE-9D60-49BB-9FBD-738E30A60B7C}"/>
    <cellStyle name="Comma 2 4 3 2 5" xfId="35821" xr:uid="{DF36176D-6652-4E72-9009-7D4ECA2CC47B}"/>
    <cellStyle name="Comma 2 4 3 3" xfId="5331" xr:uid="{00000000-0005-0000-0000-000067010000}"/>
    <cellStyle name="Comma 2 4 3 3 2" xfId="9729" xr:uid="{00000000-0005-0000-0000-000067010000}"/>
    <cellStyle name="Comma 2 4 3 3 2 2" xfId="18549" xr:uid="{00000000-0005-0000-0000-000067010000}"/>
    <cellStyle name="Comma 2 4 3 3 2 3" xfId="27919" xr:uid="{54CBCDDD-EADC-42A8-9641-466255D02E2A}"/>
    <cellStyle name="Comma 2 4 3 3 2 4" xfId="41874" xr:uid="{2623F67C-F273-465F-B401-8FC21355E674}"/>
    <cellStyle name="Comma 2 4 3 3 3" xfId="14195" xr:uid="{00000000-0005-0000-0000-000067010000}"/>
    <cellStyle name="Comma 2 4 3 3 4" xfId="23660" xr:uid="{F323FDF1-C0A9-4C13-9179-4FC865C4611A}"/>
    <cellStyle name="Comma 2 4 3 3 5" xfId="37630" xr:uid="{C7C6AFC9-4A04-43A9-A8AC-94A8ED90E316}"/>
    <cellStyle name="Comma 2 4 3 4" xfId="5917" xr:uid="{00000000-0005-0000-0000-000067010000}"/>
    <cellStyle name="Comma 2 4 3 4 2" xfId="14751" xr:uid="{00000000-0005-0000-0000-000067010000}"/>
    <cellStyle name="Comma 2 4 3 4 3" xfId="24218" xr:uid="{88AB9F88-50CF-4536-BF72-151C54FF7098}"/>
    <cellStyle name="Comma 2 4 3 4 4" xfId="38172" xr:uid="{15CD82BA-25CF-49E9-AC47-6F3F19512F2A}"/>
    <cellStyle name="Comma 2 4 3 5" xfId="10332" xr:uid="{00000000-0005-0000-0000-000067010000}"/>
    <cellStyle name="Comma 2 4 3 6" xfId="19762" xr:uid="{28944E18-4BA6-4B37-A283-085E04951508}"/>
    <cellStyle name="Comma 2 4 3 7" xfId="33931" xr:uid="{D0669930-5897-4B9F-B7C3-D28055E21420}"/>
    <cellStyle name="Comma 2 4 4" xfId="3418" xr:uid="{00000000-0005-0000-0000-000065010000}"/>
    <cellStyle name="Comma 2 4 4 2" xfId="7870" xr:uid="{00000000-0005-0000-0000-000065010000}"/>
    <cellStyle name="Comma 2 4 4 2 2" xfId="16695" xr:uid="{00000000-0005-0000-0000-000065010000}"/>
    <cellStyle name="Comma 2 4 4 2 3" xfId="26106" xr:uid="{82EE00FF-AF47-4F88-B55B-2C53E9332372}"/>
    <cellStyle name="Comma 2 4 4 2 4" xfId="40059" xr:uid="{7E194865-ECD6-455A-8E71-666DB831EF3B}"/>
    <cellStyle name="Comma 2 4 4 3" xfId="12348" xr:uid="{00000000-0005-0000-0000-000065010000}"/>
    <cellStyle name="Comma 2 4 4 4" xfId="21809" xr:uid="{FAD19FC3-622F-432F-9248-0ED7C67B817E}"/>
    <cellStyle name="Comma 2 4 4 5" xfId="35822" xr:uid="{5E29C259-0492-46EC-81F4-C66C1C172DAA}"/>
    <cellStyle name="Comma 2 4 5" xfId="5329" xr:uid="{00000000-0005-0000-0000-000065010000}"/>
    <cellStyle name="Comma 2 4 5 2" xfId="9727" xr:uid="{00000000-0005-0000-0000-000065010000}"/>
    <cellStyle name="Comma 2 4 5 2 2" xfId="18547" xr:uid="{00000000-0005-0000-0000-000065010000}"/>
    <cellStyle name="Comma 2 4 5 2 3" xfId="27917" xr:uid="{2289A253-5C5E-4BD5-9627-475C544CCA72}"/>
    <cellStyle name="Comma 2 4 5 2 4" xfId="41872" xr:uid="{8079E535-AE52-4497-91D3-E9B790D3C721}"/>
    <cellStyle name="Comma 2 4 5 3" xfId="14193" xr:uid="{00000000-0005-0000-0000-000065010000}"/>
    <cellStyle name="Comma 2 4 5 4" xfId="23658" xr:uid="{B25A06CF-10D8-49C8-8B5C-3FBCA3FADA9B}"/>
    <cellStyle name="Comma 2 4 5 5" xfId="37628" xr:uid="{ADAEF487-4813-41F0-B569-4BC635B2FDB9}"/>
    <cellStyle name="Comma 2 4 6" xfId="5915" xr:uid="{00000000-0005-0000-0000-000065010000}"/>
    <cellStyle name="Comma 2 4 6 2" xfId="14749" xr:uid="{00000000-0005-0000-0000-000065010000}"/>
    <cellStyle name="Comma 2 4 6 3" xfId="24216" xr:uid="{B49CFF40-B884-48CB-9566-02117A7DF4CC}"/>
    <cellStyle name="Comma 2 4 6 4" xfId="38170" xr:uid="{4EFA6AFE-6D9E-46E6-A7F5-6113C97CFB6E}"/>
    <cellStyle name="Comma 2 4 7" xfId="10330" xr:uid="{00000000-0005-0000-0000-000065010000}"/>
    <cellStyle name="Comma 2 4 8" xfId="19760" xr:uid="{507E77C8-3720-413D-9F52-20EDF59A5EB1}"/>
    <cellStyle name="Comma 2 4 9" xfId="33929" xr:uid="{A91AA08E-0D64-4168-99A3-79FA9F49BFA0}"/>
    <cellStyle name="Comma 2 5" xfId="555" xr:uid="{00000000-0005-0000-0000-000068010000}"/>
    <cellStyle name="Comma 2 5 2" xfId="556" xr:uid="{00000000-0005-0000-0000-000069010000}"/>
    <cellStyle name="Comma 2 5 2 2" xfId="1957" xr:uid="{00000000-0005-0000-0000-000069010000}"/>
    <cellStyle name="Comma 2 5 2 2 2" xfId="6604" xr:uid="{00000000-0005-0000-0000-000069010000}"/>
    <cellStyle name="Comma 2 5 2 2 2 2" xfId="15432" xr:uid="{00000000-0005-0000-0000-000069010000}"/>
    <cellStyle name="Comma 2 5 2 2 2 3" xfId="24857" xr:uid="{0989D646-4723-4886-91EA-451AE46B873C}"/>
    <cellStyle name="Comma 2 5 2 2 2 4" xfId="38811" xr:uid="{A7CEB229-53D6-46A9-B3AB-B07789061751}"/>
    <cellStyle name="Comma 2 5 2 2 3" xfId="11060" xr:uid="{00000000-0005-0000-0000-000069010000}"/>
    <cellStyle name="Comma 2 5 2 2 4" xfId="20493" xr:uid="{8474B100-0D0E-4DA4-A0C5-E3B587DAD18C}"/>
    <cellStyle name="Comma 2 5 2 2 5" xfId="34573" xr:uid="{5E5B1DC4-7CDC-4D07-87E6-51046D8785D2}"/>
    <cellStyle name="Comma 2 5 2 3" xfId="5333" xr:uid="{00000000-0005-0000-0000-000069010000}"/>
    <cellStyle name="Comma 2 5 2 3 2" xfId="9731" xr:uid="{00000000-0005-0000-0000-000069010000}"/>
    <cellStyle name="Comma 2 5 2 3 2 2" xfId="18551" xr:uid="{00000000-0005-0000-0000-000069010000}"/>
    <cellStyle name="Comma 2 5 2 3 2 3" xfId="27921" xr:uid="{E973CF4F-22A7-46C0-BD4D-DE612A1A16EC}"/>
    <cellStyle name="Comma 2 5 2 3 2 4" xfId="41876" xr:uid="{9CACAF2A-FB3B-4A68-AE36-73681DACE395}"/>
    <cellStyle name="Comma 2 5 2 3 3" xfId="14197" xr:uid="{00000000-0005-0000-0000-000069010000}"/>
    <cellStyle name="Comma 2 5 2 3 4" xfId="23662" xr:uid="{A26E2CD8-A139-48F5-82D3-7F3E852F4B3F}"/>
    <cellStyle name="Comma 2 5 2 3 5" xfId="37632" xr:uid="{EB48F304-757C-4492-A0DD-021641A0B32A}"/>
    <cellStyle name="Comma 2 5 2 4" xfId="5919" xr:uid="{00000000-0005-0000-0000-000069010000}"/>
    <cellStyle name="Comma 2 5 2 4 2" xfId="14753" xr:uid="{00000000-0005-0000-0000-000069010000}"/>
    <cellStyle name="Comma 2 5 2 4 3" xfId="24220" xr:uid="{44043ED2-7E10-4FD4-8DCA-3005EF7AEC78}"/>
    <cellStyle name="Comma 2 5 2 4 4" xfId="38174" xr:uid="{D9B1F2DE-8287-4AB0-B906-51BD8E5B3742}"/>
    <cellStyle name="Comma 2 5 2 5" xfId="10334" xr:uid="{00000000-0005-0000-0000-000069010000}"/>
    <cellStyle name="Comma 2 5 2 6" xfId="19764" xr:uid="{88872A0E-6613-49DD-8F4A-948F8B4A8F9E}"/>
    <cellStyle name="Comma 2 5 2 7" xfId="33933" xr:uid="{C66A3D9D-AFE5-405F-B5F6-5EC637CEE0FD}"/>
    <cellStyle name="Comma 2 5 3" xfId="557" xr:uid="{00000000-0005-0000-0000-00006A010000}"/>
    <cellStyle name="Comma 2 5 3 2" xfId="3837" xr:uid="{00000000-0005-0000-0000-00006A010000}"/>
    <cellStyle name="Comma 2 5 3 2 2" xfId="8253" xr:uid="{00000000-0005-0000-0000-00006A010000}"/>
    <cellStyle name="Comma 2 5 3 2 2 2" xfId="17076" xr:uid="{00000000-0005-0000-0000-00006A010000}"/>
    <cellStyle name="Comma 2 5 3 2 2 3" xfId="26459" xr:uid="{A3E7E03E-A19A-4AE1-AF07-DC068589923B}"/>
    <cellStyle name="Comma 2 5 3 2 2 4" xfId="40414" xr:uid="{BF652494-F014-4E46-BFAC-E97B9708C0C4}"/>
    <cellStyle name="Comma 2 5 3 2 3" xfId="12725" xr:uid="{00000000-0005-0000-0000-00006A010000}"/>
    <cellStyle name="Comma 2 5 3 2 4" xfId="22194" xr:uid="{C424915C-7FF0-4433-BF81-EF404A580F44}"/>
    <cellStyle name="Comma 2 5 3 2 5" xfId="36173" xr:uid="{4E315BA6-9353-45F5-A8FC-47AA531AED09}"/>
    <cellStyle name="Comma 2 5 3 3" xfId="5334" xr:uid="{00000000-0005-0000-0000-00006A010000}"/>
    <cellStyle name="Comma 2 5 3 3 2" xfId="9732" xr:uid="{00000000-0005-0000-0000-00006A010000}"/>
    <cellStyle name="Comma 2 5 3 3 2 2" xfId="18552" xr:uid="{00000000-0005-0000-0000-00006A010000}"/>
    <cellStyle name="Comma 2 5 3 3 2 3" xfId="27922" xr:uid="{01528C76-AB75-4C43-888F-1BEAF2DA1E10}"/>
    <cellStyle name="Comma 2 5 3 3 2 4" xfId="41877" xr:uid="{CDF76429-982D-4121-A855-6632849CBB02}"/>
    <cellStyle name="Comma 2 5 3 3 3" xfId="14198" xr:uid="{00000000-0005-0000-0000-00006A010000}"/>
    <cellStyle name="Comma 2 5 3 3 4" xfId="23663" xr:uid="{1721A830-071E-4E7C-9832-3273EBA24D4D}"/>
    <cellStyle name="Comma 2 5 3 3 5" xfId="37633" xr:uid="{34608914-B394-4CFD-B265-71289D229307}"/>
    <cellStyle name="Comma 2 5 3 4" xfId="5920" xr:uid="{00000000-0005-0000-0000-00006A010000}"/>
    <cellStyle name="Comma 2 5 3 4 2" xfId="14754" xr:uid="{00000000-0005-0000-0000-00006A010000}"/>
    <cellStyle name="Comma 2 5 3 4 3" xfId="24221" xr:uid="{F3CB2963-662D-4B1D-80E3-E3C34F16B32E}"/>
    <cellStyle name="Comma 2 5 3 4 4" xfId="38175" xr:uid="{B112B255-7613-41BC-A439-1D4A54CCEB35}"/>
    <cellStyle name="Comma 2 5 3 5" xfId="10335" xr:uid="{00000000-0005-0000-0000-00006A010000}"/>
    <cellStyle name="Comma 2 5 3 6" xfId="19765" xr:uid="{35E13D47-B659-4411-95A1-8C8D90D7DDAC}"/>
    <cellStyle name="Comma 2 5 3 7" xfId="33934" xr:uid="{3DC57863-E0F3-49CF-AA10-4F68F1D1D76A}"/>
    <cellStyle name="Comma 2 5 4" xfId="1964" xr:uid="{00000000-0005-0000-0000-000068010000}"/>
    <cellStyle name="Comma 2 5 4 2" xfId="6609" xr:uid="{00000000-0005-0000-0000-000068010000}"/>
    <cellStyle name="Comma 2 5 4 2 2" xfId="15437" xr:uid="{00000000-0005-0000-0000-000068010000}"/>
    <cellStyle name="Comma 2 5 4 2 3" xfId="24862" xr:uid="{C84123E0-0688-4E8A-BE74-DEAF0DF92D08}"/>
    <cellStyle name="Comma 2 5 4 2 4" xfId="38816" xr:uid="{9CD240AB-98AE-48E9-9803-5DEF921FB000}"/>
    <cellStyle name="Comma 2 5 4 3" xfId="11066" xr:uid="{00000000-0005-0000-0000-000068010000}"/>
    <cellStyle name="Comma 2 5 4 4" xfId="20498" xr:uid="{2530E3AF-8EF7-42A1-A3B3-F642490F7AC0}"/>
    <cellStyle name="Comma 2 5 4 5" xfId="34578" xr:uid="{48B8A0EE-31F1-4EA7-A1E0-059EBD674354}"/>
    <cellStyle name="Comma 2 5 5" xfId="5332" xr:uid="{00000000-0005-0000-0000-000068010000}"/>
    <cellStyle name="Comma 2 5 5 2" xfId="9730" xr:uid="{00000000-0005-0000-0000-000068010000}"/>
    <cellStyle name="Comma 2 5 5 2 2" xfId="18550" xr:uid="{00000000-0005-0000-0000-000068010000}"/>
    <cellStyle name="Comma 2 5 5 2 3" xfId="27920" xr:uid="{C4CE6A37-56C9-4C22-B68E-F98C0AB7939B}"/>
    <cellStyle name="Comma 2 5 5 2 4" xfId="41875" xr:uid="{273EFCC8-7203-47F5-A8A4-C28E45243498}"/>
    <cellStyle name="Comma 2 5 5 3" xfId="14196" xr:uid="{00000000-0005-0000-0000-000068010000}"/>
    <cellStyle name="Comma 2 5 5 4" xfId="23661" xr:uid="{41DB2C7A-5BEB-4E1F-98D5-142B33B6ACBA}"/>
    <cellStyle name="Comma 2 5 5 5" xfId="37631" xr:uid="{5F5B88EF-92F6-4286-B91B-17A77E00E067}"/>
    <cellStyle name="Comma 2 5 6" xfId="5918" xr:uid="{00000000-0005-0000-0000-000068010000}"/>
    <cellStyle name="Comma 2 5 6 2" xfId="14752" xr:uid="{00000000-0005-0000-0000-000068010000}"/>
    <cellStyle name="Comma 2 5 6 3" xfId="24219" xr:uid="{42F60B73-80B0-4A5B-A5FE-F078C90AE235}"/>
    <cellStyle name="Comma 2 5 6 4" xfId="38173" xr:uid="{2927C083-6DEF-45AA-A5E7-42F36C8A6C88}"/>
    <cellStyle name="Comma 2 5 7" xfId="10333" xr:uid="{00000000-0005-0000-0000-000068010000}"/>
    <cellStyle name="Comma 2 5 8" xfId="19763" xr:uid="{4F5DDC88-27E7-4F30-AAB8-7DD2C9924124}"/>
    <cellStyle name="Comma 2 5 9" xfId="33932" xr:uid="{650585F9-BDA6-4F16-88C9-672F27D29590}"/>
    <cellStyle name="Comma 2 6" xfId="558" xr:uid="{00000000-0005-0000-0000-00006B010000}"/>
    <cellStyle name="Comma 2 6 2" xfId="559" xr:uid="{00000000-0005-0000-0000-00006C010000}"/>
    <cellStyle name="Comma 2 6 2 2" xfId="1961" xr:uid="{00000000-0005-0000-0000-00006C010000}"/>
    <cellStyle name="Comma 2 6 2 2 2" xfId="6607" xr:uid="{00000000-0005-0000-0000-00006C010000}"/>
    <cellStyle name="Comma 2 6 2 2 2 2" xfId="15435" xr:uid="{00000000-0005-0000-0000-00006C010000}"/>
    <cellStyle name="Comma 2 6 2 2 2 3" xfId="24860" xr:uid="{5B1CE374-C95C-46F4-9754-D6756C314CB4}"/>
    <cellStyle name="Comma 2 6 2 2 2 4" xfId="38814" xr:uid="{5B2B4E64-A1DD-42F6-93AF-568B8F758D30}"/>
    <cellStyle name="Comma 2 6 2 2 3" xfId="11064" xr:uid="{00000000-0005-0000-0000-00006C010000}"/>
    <cellStyle name="Comma 2 6 2 2 4" xfId="20496" xr:uid="{4AB5251A-A4CB-44EC-9181-5380F1AF9423}"/>
    <cellStyle name="Comma 2 6 2 2 5" xfId="34576" xr:uid="{003385AE-FD5B-4C0E-BFB3-A07988A427DF}"/>
    <cellStyle name="Comma 2 6 2 3" xfId="5336" xr:uid="{00000000-0005-0000-0000-00006C010000}"/>
    <cellStyle name="Comma 2 6 2 3 2" xfId="9734" xr:uid="{00000000-0005-0000-0000-00006C010000}"/>
    <cellStyle name="Comma 2 6 2 3 2 2" xfId="18554" xr:uid="{00000000-0005-0000-0000-00006C010000}"/>
    <cellStyle name="Comma 2 6 2 3 2 3" xfId="27924" xr:uid="{D4FFE506-4A8F-4389-A8D4-8420F7E0BCEF}"/>
    <cellStyle name="Comma 2 6 2 3 2 4" xfId="41879" xr:uid="{58373533-9E24-4FE8-9452-D04479B83263}"/>
    <cellStyle name="Comma 2 6 2 3 3" xfId="14200" xr:uid="{00000000-0005-0000-0000-00006C010000}"/>
    <cellStyle name="Comma 2 6 2 3 4" xfId="23665" xr:uid="{532545FF-0624-44A2-8FBF-11ECA2041580}"/>
    <cellStyle name="Comma 2 6 2 3 5" xfId="37635" xr:uid="{9FBEDA71-02DD-43E6-AF64-D775705F57CC}"/>
    <cellStyle name="Comma 2 6 2 4" xfId="5922" xr:uid="{00000000-0005-0000-0000-00006C010000}"/>
    <cellStyle name="Comma 2 6 2 4 2" xfId="14756" xr:uid="{00000000-0005-0000-0000-00006C010000}"/>
    <cellStyle name="Comma 2 6 2 4 3" xfId="24223" xr:uid="{CD13870B-88BA-456E-87FD-411ED495F2DC}"/>
    <cellStyle name="Comma 2 6 2 4 4" xfId="38177" xr:uid="{0C491D84-AD54-4DA5-9896-3B736FE844C7}"/>
    <cellStyle name="Comma 2 6 2 5" xfId="10337" xr:uid="{00000000-0005-0000-0000-00006C010000}"/>
    <cellStyle name="Comma 2 6 2 6" xfId="19767" xr:uid="{3343725B-7025-4A18-8268-82266EBD5234}"/>
    <cellStyle name="Comma 2 6 2 7" xfId="33936" xr:uid="{277F4180-020F-4E90-9D18-B4899574DD9E}"/>
    <cellStyle name="Comma 2 6 3" xfId="560" xr:uid="{00000000-0005-0000-0000-00006D010000}"/>
    <cellStyle name="Comma 2 6 3 2" xfId="2020" xr:uid="{00000000-0005-0000-0000-00006D010000}"/>
    <cellStyle name="Comma 2 6 3 2 2" xfId="6635" xr:uid="{00000000-0005-0000-0000-00006D010000}"/>
    <cellStyle name="Comma 2 6 3 2 2 2" xfId="15463" xr:uid="{00000000-0005-0000-0000-00006D010000}"/>
    <cellStyle name="Comma 2 6 3 2 2 3" xfId="24887" xr:uid="{367F1085-29BA-420C-85EA-A1DF5ECA9B88}"/>
    <cellStyle name="Comma 2 6 3 2 2 4" xfId="38841" xr:uid="{7E21D12B-0C2F-4846-B121-D1BA0E1A3F05}"/>
    <cellStyle name="Comma 2 6 3 2 3" xfId="11095" xr:uid="{00000000-0005-0000-0000-00006D010000}"/>
    <cellStyle name="Comma 2 6 3 2 4" xfId="20542" xr:uid="{5F9B9539-B90C-42B2-91C5-C67377401150}"/>
    <cellStyle name="Comma 2 6 3 2 5" xfId="34604" xr:uid="{C3D0D67A-6D37-434C-8C23-60143B34F3AF}"/>
    <cellStyle name="Comma 2 6 3 3" xfId="5337" xr:uid="{00000000-0005-0000-0000-00006D010000}"/>
    <cellStyle name="Comma 2 6 3 3 2" xfId="9735" xr:uid="{00000000-0005-0000-0000-00006D010000}"/>
    <cellStyle name="Comma 2 6 3 3 2 2" xfId="18555" xr:uid="{00000000-0005-0000-0000-00006D010000}"/>
    <cellStyle name="Comma 2 6 3 3 2 3" xfId="27925" xr:uid="{B97E6CF0-B941-4E9D-BA2D-EDF86EDE3C7C}"/>
    <cellStyle name="Comma 2 6 3 3 2 4" xfId="41880" xr:uid="{DF478763-21FD-43AE-9ED8-3CFA6620F301}"/>
    <cellStyle name="Comma 2 6 3 3 3" xfId="14201" xr:uid="{00000000-0005-0000-0000-00006D010000}"/>
    <cellStyle name="Comma 2 6 3 3 4" xfId="23666" xr:uid="{9597FB85-5E38-4AB1-970A-2F5BB08DE318}"/>
    <cellStyle name="Comma 2 6 3 3 5" xfId="37636" xr:uid="{233D3BDA-51C9-4A6E-A4AA-4DB894BBB140}"/>
    <cellStyle name="Comma 2 6 3 4" xfId="5923" xr:uid="{00000000-0005-0000-0000-00006D010000}"/>
    <cellStyle name="Comma 2 6 3 4 2" xfId="14757" xr:uid="{00000000-0005-0000-0000-00006D010000}"/>
    <cellStyle name="Comma 2 6 3 4 3" xfId="24224" xr:uid="{E29F10AB-9BC4-4237-A13D-28BF13BAC1F6}"/>
    <cellStyle name="Comma 2 6 3 4 4" xfId="38178" xr:uid="{D18EDD57-6DCA-43CA-9C31-B43C5FF77B66}"/>
    <cellStyle name="Comma 2 6 3 5" xfId="10338" xr:uid="{00000000-0005-0000-0000-00006D010000}"/>
    <cellStyle name="Comma 2 6 3 6" xfId="19768" xr:uid="{8F597259-9615-4839-94FA-039ED0E54D4A}"/>
    <cellStyle name="Comma 2 6 3 7" xfId="33937" xr:uid="{7917D6C8-0D4A-4205-99AC-E8CEEFA6A5A5}"/>
    <cellStyle name="Comma 2 6 4" xfId="3388" xr:uid="{00000000-0005-0000-0000-00006B010000}"/>
    <cellStyle name="Comma 2 6 4 2" xfId="7849" xr:uid="{00000000-0005-0000-0000-00006B010000}"/>
    <cellStyle name="Comma 2 6 4 2 2" xfId="16675" xr:uid="{00000000-0005-0000-0000-00006B010000}"/>
    <cellStyle name="Comma 2 6 4 2 3" xfId="26090" xr:uid="{6DD4E321-FEA9-45E5-A01C-82F6E2B7E6AF}"/>
    <cellStyle name="Comma 2 6 4 2 4" xfId="40043" xr:uid="{3AB78E29-B803-44EE-943E-EFDFD63F996C}"/>
    <cellStyle name="Comma 2 6 4 3" xfId="12328" xr:uid="{00000000-0005-0000-0000-00006B010000}"/>
    <cellStyle name="Comma 2 6 4 4" xfId="21787" xr:uid="{D5B62ED4-C2E1-41F9-8182-79BFE1252011}"/>
    <cellStyle name="Comma 2 6 4 5" xfId="35806" xr:uid="{0C124120-B59A-47D2-9227-9003D695E1DC}"/>
    <cellStyle name="Comma 2 6 5" xfId="5335" xr:uid="{00000000-0005-0000-0000-00006B010000}"/>
    <cellStyle name="Comma 2 6 5 2" xfId="9733" xr:uid="{00000000-0005-0000-0000-00006B010000}"/>
    <cellStyle name="Comma 2 6 5 2 2" xfId="18553" xr:uid="{00000000-0005-0000-0000-00006B010000}"/>
    <cellStyle name="Comma 2 6 5 2 3" xfId="27923" xr:uid="{0CC2C0D6-B15C-459B-A55F-C898AA5FA100}"/>
    <cellStyle name="Comma 2 6 5 2 4" xfId="41878" xr:uid="{6E8E7CC3-B0C0-4D93-AF59-8A7CDB31D0F7}"/>
    <cellStyle name="Comma 2 6 5 3" xfId="14199" xr:uid="{00000000-0005-0000-0000-00006B010000}"/>
    <cellStyle name="Comma 2 6 5 4" xfId="23664" xr:uid="{AFBCB2F0-94CD-4A4C-BC94-C950CB850A8A}"/>
    <cellStyle name="Comma 2 6 5 5" xfId="37634" xr:uid="{705DD58D-A461-459E-90A0-3CC3E949FFD8}"/>
    <cellStyle name="Comma 2 6 6" xfId="5921" xr:uid="{00000000-0005-0000-0000-00006B010000}"/>
    <cellStyle name="Comma 2 6 6 2" xfId="14755" xr:uid="{00000000-0005-0000-0000-00006B010000}"/>
    <cellStyle name="Comma 2 6 6 3" xfId="24222" xr:uid="{91BBFCAD-3D26-49DB-8266-5EF0D34AA1C7}"/>
    <cellStyle name="Comma 2 6 6 4" xfId="38176" xr:uid="{DD749803-1D8F-4A8D-952F-931F16D10FFB}"/>
    <cellStyle name="Comma 2 6 7" xfId="10336" xr:uid="{00000000-0005-0000-0000-00006B010000}"/>
    <cellStyle name="Comma 2 6 8" xfId="19766" xr:uid="{3639EE0F-0E7F-44F4-8273-09A808CAA418}"/>
    <cellStyle name="Comma 2 6 9" xfId="33935" xr:uid="{778103C7-B757-43DF-A313-AAF97A215E6A}"/>
    <cellStyle name="Comma 2 7" xfId="561" xr:uid="{00000000-0005-0000-0000-00006E010000}"/>
    <cellStyle name="Comma 2 7 10" xfId="10339" xr:uid="{00000000-0005-0000-0000-00006E010000}"/>
    <cellStyle name="Comma 2 7 11" xfId="19769" xr:uid="{31D5F11D-2E36-47DF-821C-C34EDB37BD25}"/>
    <cellStyle name="Comma 2 7 12" xfId="33938" xr:uid="{A2EA6F59-B1CE-40C3-B6C0-CF4165006B1E}"/>
    <cellStyle name="Comma 2 7 2" xfId="562" xr:uid="{00000000-0005-0000-0000-00006F010000}"/>
    <cellStyle name="Comma 2 7 2 2" xfId="3836" xr:uid="{00000000-0005-0000-0000-00006F010000}"/>
    <cellStyle name="Comma 2 7 2 2 2" xfId="8252" xr:uid="{00000000-0005-0000-0000-00006F010000}"/>
    <cellStyle name="Comma 2 7 2 2 2 2" xfId="17075" xr:uid="{00000000-0005-0000-0000-00006F010000}"/>
    <cellStyle name="Comma 2 7 2 2 3" xfId="12724" xr:uid="{00000000-0005-0000-0000-00006F010000}"/>
    <cellStyle name="Comma 2 7 2 3" xfId="5925" xr:uid="{00000000-0005-0000-0000-00006F010000}"/>
    <cellStyle name="Comma 2 7 2 3 2" xfId="14759" xr:uid="{00000000-0005-0000-0000-00006F010000}"/>
    <cellStyle name="Comma 2 7 2 4" xfId="19770" xr:uid="{9D62CAE0-6850-438C-AF17-73DF10388D64}"/>
    <cellStyle name="Comma 2 7 3" xfId="563" xr:uid="{00000000-0005-0000-0000-000070010000}"/>
    <cellStyle name="Comma 2 7 3 2" xfId="3456" xr:uid="{00000000-0005-0000-0000-000070010000}"/>
    <cellStyle name="Comma 2 7 3 2 2" xfId="7902" xr:uid="{00000000-0005-0000-0000-000070010000}"/>
    <cellStyle name="Comma 2 7 3 2 2 2" xfId="16727" xr:uid="{00000000-0005-0000-0000-000070010000}"/>
    <cellStyle name="Comma 2 7 3 2 3" xfId="12380" xr:uid="{00000000-0005-0000-0000-000070010000}"/>
    <cellStyle name="Comma 2 7 3 3" xfId="5926" xr:uid="{00000000-0005-0000-0000-000070010000}"/>
    <cellStyle name="Comma 2 7 3 3 2" xfId="14760" xr:uid="{00000000-0005-0000-0000-000070010000}"/>
    <cellStyle name="Comma 2 7 3 4" xfId="19771" xr:uid="{EF0B670E-6AF5-474C-8C21-DEFA205CFCF7}"/>
    <cellStyle name="Comma 2 7 4" xfId="564" xr:uid="{00000000-0005-0000-0000-000071010000}"/>
    <cellStyle name="Comma 2 7 4 2" xfId="3835" xr:uid="{00000000-0005-0000-0000-000071010000}"/>
    <cellStyle name="Comma 2 7 4 2 2" xfId="8251" xr:uid="{00000000-0005-0000-0000-000071010000}"/>
    <cellStyle name="Comma 2 7 4 2 2 2" xfId="17074" xr:uid="{00000000-0005-0000-0000-000071010000}"/>
    <cellStyle name="Comma 2 7 4 2 3" xfId="12723" xr:uid="{00000000-0005-0000-0000-000071010000}"/>
    <cellStyle name="Comma 2 7 4 3" xfId="5927" xr:uid="{00000000-0005-0000-0000-000071010000}"/>
    <cellStyle name="Comma 2 7 4 3 2" xfId="14761" xr:uid="{00000000-0005-0000-0000-000071010000}"/>
    <cellStyle name="Comma 2 7 4 4" xfId="19772" xr:uid="{3000E670-2343-4E40-B573-1590930B6868}"/>
    <cellStyle name="Comma 2 7 5" xfId="565" xr:uid="{00000000-0005-0000-0000-000072010000}"/>
    <cellStyle name="Comma 2 7 5 2" xfId="3408" xr:uid="{00000000-0005-0000-0000-000072010000}"/>
    <cellStyle name="Comma 2 7 5 2 2" xfId="7863" xr:uid="{00000000-0005-0000-0000-000072010000}"/>
    <cellStyle name="Comma 2 7 5 2 2 2" xfId="16689" xr:uid="{00000000-0005-0000-0000-000072010000}"/>
    <cellStyle name="Comma 2 7 5 2 2 3" xfId="26102" xr:uid="{A077F4A0-DA81-46B0-AA82-33C8D7B428C9}"/>
    <cellStyle name="Comma 2 7 5 2 2 4" xfId="40055" xr:uid="{25B77824-F558-4A99-91F3-DCE751772A31}"/>
    <cellStyle name="Comma 2 7 5 2 3" xfId="12342" xr:uid="{00000000-0005-0000-0000-000072010000}"/>
    <cellStyle name="Comma 2 7 5 2 4" xfId="21804" xr:uid="{2CE3983D-6FFC-440A-B188-A90539D578AB}"/>
    <cellStyle name="Comma 2 7 5 2 5" xfId="35818" xr:uid="{FFDABEC1-CDB5-4763-A5DC-788B4B42B96B}"/>
    <cellStyle name="Comma 2 7 5 3" xfId="5339" xr:uid="{00000000-0005-0000-0000-000072010000}"/>
    <cellStyle name="Comma 2 7 5 3 2" xfId="9737" xr:uid="{00000000-0005-0000-0000-000072010000}"/>
    <cellStyle name="Comma 2 7 5 3 2 2" xfId="18557" xr:uid="{00000000-0005-0000-0000-000072010000}"/>
    <cellStyle name="Comma 2 7 5 3 2 3" xfId="27927" xr:uid="{A78FD92A-D813-4D17-A43D-2B2FAA0C6DB8}"/>
    <cellStyle name="Comma 2 7 5 3 2 4" xfId="41882" xr:uid="{ADB637FB-5F6E-4D9A-B4CD-2C43037B4B2E}"/>
    <cellStyle name="Comma 2 7 5 3 3" xfId="14203" xr:uid="{00000000-0005-0000-0000-000072010000}"/>
    <cellStyle name="Comma 2 7 5 3 4" xfId="23668" xr:uid="{68CF6D25-A760-43A0-84C8-A6A81F72B2F5}"/>
    <cellStyle name="Comma 2 7 5 3 5" xfId="37638" xr:uid="{F43E320A-13EF-490B-80DB-BD3DEC19BFA3}"/>
    <cellStyle name="Comma 2 7 5 4" xfId="5928" xr:uid="{00000000-0005-0000-0000-000072010000}"/>
    <cellStyle name="Comma 2 7 5 4 2" xfId="14762" xr:uid="{00000000-0005-0000-0000-000072010000}"/>
    <cellStyle name="Comma 2 7 5 4 3" xfId="24226" xr:uid="{17B7D204-E96F-4710-A05B-2A6432E83EB5}"/>
    <cellStyle name="Comma 2 7 5 4 4" xfId="38180" xr:uid="{56F24EA3-5C52-4D2A-BD4F-989B9FE01A50}"/>
    <cellStyle name="Comma 2 7 5 5" xfId="10340" xr:uid="{00000000-0005-0000-0000-000072010000}"/>
    <cellStyle name="Comma 2 7 5 6" xfId="19773" xr:uid="{A8E66754-60C3-427A-A75C-C68E5E7E5AA3}"/>
    <cellStyle name="Comma 2 7 5 7" xfId="33939" xr:uid="{BA90B9F7-12F3-4B54-837D-7A28E895DA0D}"/>
    <cellStyle name="Comma 2 7 6" xfId="566" xr:uid="{00000000-0005-0000-0000-000073010000}"/>
    <cellStyle name="Comma 2 7 6 2" xfId="1923" xr:uid="{00000000-0005-0000-0000-000073010000}"/>
    <cellStyle name="Comma 2 7 6 2 2" xfId="6582" xr:uid="{00000000-0005-0000-0000-000073010000}"/>
    <cellStyle name="Comma 2 7 6 2 2 2" xfId="15411" xr:uid="{00000000-0005-0000-0000-000073010000}"/>
    <cellStyle name="Comma 2 7 6 2 2 3" xfId="24840" xr:uid="{C01A8FEB-9009-4947-8CE7-8E7ACF73B66E}"/>
    <cellStyle name="Comma 2 7 6 2 2 4" xfId="38793" xr:uid="{3CF0882B-05E3-442E-B4C1-2493B33B80D0}"/>
    <cellStyle name="Comma 2 7 6 2 3" xfId="11038" xr:uid="{00000000-0005-0000-0000-000073010000}"/>
    <cellStyle name="Comma 2 7 6 2 4" xfId="20475" xr:uid="{B285F7B7-A6EE-4B91-8145-C6AA9A9726DC}"/>
    <cellStyle name="Comma 2 7 6 2 5" xfId="34556" xr:uid="{BEF44EFD-1D76-4EA8-BB53-04B8A0D5BEC9}"/>
    <cellStyle name="Comma 2 7 6 3" xfId="5340" xr:uid="{00000000-0005-0000-0000-000073010000}"/>
    <cellStyle name="Comma 2 7 6 3 2" xfId="9738" xr:uid="{00000000-0005-0000-0000-000073010000}"/>
    <cellStyle name="Comma 2 7 6 3 2 2" xfId="18558" xr:uid="{00000000-0005-0000-0000-000073010000}"/>
    <cellStyle name="Comma 2 7 6 3 2 3" xfId="27928" xr:uid="{90BD4468-CB06-4A41-9B3C-695210CC67BC}"/>
    <cellStyle name="Comma 2 7 6 3 2 4" xfId="41883" xr:uid="{4407C9C9-723C-495B-A8C3-623707734E73}"/>
    <cellStyle name="Comma 2 7 6 3 3" xfId="14204" xr:uid="{00000000-0005-0000-0000-000073010000}"/>
    <cellStyle name="Comma 2 7 6 3 4" xfId="23669" xr:uid="{0908D462-8577-4D2A-B682-5078D055661A}"/>
    <cellStyle name="Comma 2 7 6 3 5" xfId="37639" xr:uid="{F46D8BDD-2966-4301-97D4-BEBCF051765C}"/>
    <cellStyle name="Comma 2 7 6 4" xfId="5929" xr:uid="{00000000-0005-0000-0000-000073010000}"/>
    <cellStyle name="Comma 2 7 6 4 2" xfId="14763" xr:uid="{00000000-0005-0000-0000-000073010000}"/>
    <cellStyle name="Comma 2 7 6 4 3" xfId="24227" xr:uid="{166B579B-1C9B-460A-892F-6CEC53DF4804}"/>
    <cellStyle name="Comma 2 7 6 4 4" xfId="38181" xr:uid="{7561FC05-28DA-469D-8BA0-7D1B2392ABA1}"/>
    <cellStyle name="Comma 2 7 6 5" xfId="10341" xr:uid="{00000000-0005-0000-0000-000073010000}"/>
    <cellStyle name="Comma 2 7 6 6" xfId="19774" xr:uid="{EF5C6E42-0C9D-4297-81A0-089CB75B27E2}"/>
    <cellStyle name="Comma 2 7 6 7" xfId="33940" xr:uid="{ACD2F3DC-D875-400B-B299-E91607B47356}"/>
    <cellStyle name="Comma 2 7 7" xfId="3877" xr:uid="{00000000-0005-0000-0000-00006E010000}"/>
    <cellStyle name="Comma 2 7 7 2" xfId="8284" xr:uid="{00000000-0005-0000-0000-00006E010000}"/>
    <cellStyle name="Comma 2 7 7 2 2" xfId="17107" xr:uid="{00000000-0005-0000-0000-00006E010000}"/>
    <cellStyle name="Comma 2 7 7 2 3" xfId="26487" xr:uid="{2E5364FB-3036-4B81-A554-600FED546283}"/>
    <cellStyle name="Comma 2 7 7 2 4" xfId="40442" xr:uid="{63699162-684E-47E1-9C3D-9AD1D6199BBE}"/>
    <cellStyle name="Comma 2 7 7 3" xfId="12756" xr:uid="{00000000-0005-0000-0000-00006E010000}"/>
    <cellStyle name="Comma 2 7 7 4" xfId="22228" xr:uid="{4DD1AD91-D2C1-42EB-83FB-9C7B39E24698}"/>
    <cellStyle name="Comma 2 7 7 5" xfId="36201" xr:uid="{3FDC7967-2E59-4B32-8536-50DA22296D5C}"/>
    <cellStyle name="Comma 2 7 8" xfId="5338" xr:uid="{00000000-0005-0000-0000-00006E010000}"/>
    <cellStyle name="Comma 2 7 8 2" xfId="9736" xr:uid="{00000000-0005-0000-0000-00006E010000}"/>
    <cellStyle name="Comma 2 7 8 2 2" xfId="18556" xr:uid="{00000000-0005-0000-0000-00006E010000}"/>
    <cellStyle name="Comma 2 7 8 2 3" xfId="27926" xr:uid="{C98D3484-9F6C-4205-8C5A-D231B0CA217B}"/>
    <cellStyle name="Comma 2 7 8 2 4" xfId="41881" xr:uid="{E0AB64EA-AAAA-4FB9-A8DC-02882761DA1C}"/>
    <cellStyle name="Comma 2 7 8 3" xfId="14202" xr:uid="{00000000-0005-0000-0000-00006E010000}"/>
    <cellStyle name="Comma 2 7 8 4" xfId="23667" xr:uid="{5B65049E-5743-46B6-AE06-78DEB42FD7D5}"/>
    <cellStyle name="Comma 2 7 8 5" xfId="37637" xr:uid="{96EFDBFC-57C4-444D-B3F7-A539F212BA73}"/>
    <cellStyle name="Comma 2 7 9" xfId="5924" xr:uid="{00000000-0005-0000-0000-00006E010000}"/>
    <cellStyle name="Comma 2 7 9 2" xfId="14758" xr:uid="{00000000-0005-0000-0000-00006E010000}"/>
    <cellStyle name="Comma 2 7 9 3" xfId="24225" xr:uid="{030159DF-C7AB-4511-933A-B35C10D2BD63}"/>
    <cellStyle name="Comma 2 7 9 4" xfId="38179" xr:uid="{182174BB-59F3-409A-A365-E44F936F09A0}"/>
    <cellStyle name="Comma 2 8" xfId="567" xr:uid="{00000000-0005-0000-0000-000074010000}"/>
    <cellStyle name="Comma 2 8 2" xfId="568" xr:uid="{00000000-0005-0000-0000-000075010000}"/>
    <cellStyle name="Comma 2 8 2 2" xfId="3407" xr:uid="{00000000-0005-0000-0000-000075010000}"/>
    <cellStyle name="Comma 2 8 2 2 2" xfId="7862" xr:uid="{00000000-0005-0000-0000-000075010000}"/>
    <cellStyle name="Comma 2 8 2 2 2 2" xfId="16688" xr:uid="{00000000-0005-0000-0000-000075010000}"/>
    <cellStyle name="Comma 2 8 2 2 2 3" xfId="26101" xr:uid="{F022CB63-822A-4EC5-AD41-56CA9097790E}"/>
    <cellStyle name="Comma 2 8 2 2 2 4" xfId="40054" xr:uid="{74DE345D-E9A5-4EEC-B236-B752D330A467}"/>
    <cellStyle name="Comma 2 8 2 2 3" xfId="12341" xr:uid="{00000000-0005-0000-0000-000075010000}"/>
    <cellStyle name="Comma 2 8 2 2 4" xfId="21803" xr:uid="{78C793C9-2919-48A2-9FBC-9E3AF21F661D}"/>
    <cellStyle name="Comma 2 8 2 2 5" xfId="35817" xr:uid="{AEC56851-7641-4CD3-9EDC-31813AE630A3}"/>
    <cellStyle name="Comma 2 8 2 3" xfId="5342" xr:uid="{00000000-0005-0000-0000-000075010000}"/>
    <cellStyle name="Comma 2 8 2 3 2" xfId="9740" xr:uid="{00000000-0005-0000-0000-000075010000}"/>
    <cellStyle name="Comma 2 8 2 3 2 2" xfId="18560" xr:uid="{00000000-0005-0000-0000-000075010000}"/>
    <cellStyle name="Comma 2 8 2 3 2 3" xfId="27930" xr:uid="{3E926D0A-4CB3-465C-9BE3-739A552CF535}"/>
    <cellStyle name="Comma 2 8 2 3 2 4" xfId="41885" xr:uid="{9DDA5A09-AFE9-4C34-B095-0C4093E83D65}"/>
    <cellStyle name="Comma 2 8 2 3 3" xfId="14206" xr:uid="{00000000-0005-0000-0000-000075010000}"/>
    <cellStyle name="Comma 2 8 2 3 4" xfId="23671" xr:uid="{D03F5262-5F00-4B54-BDF7-73C034916BC3}"/>
    <cellStyle name="Comma 2 8 2 3 5" xfId="37641" xr:uid="{AF585843-A122-46D1-8C78-D3DBFE44E1A7}"/>
    <cellStyle name="Comma 2 8 2 4" xfId="5931" xr:uid="{00000000-0005-0000-0000-000075010000}"/>
    <cellStyle name="Comma 2 8 2 4 2" xfId="14765" xr:uid="{00000000-0005-0000-0000-000075010000}"/>
    <cellStyle name="Comma 2 8 2 4 3" xfId="24229" xr:uid="{89D56FD0-7995-48C6-9495-8BE08BA80412}"/>
    <cellStyle name="Comma 2 8 2 4 4" xfId="38183" xr:uid="{A90E4399-9AC2-45E2-86E7-01BEB32C8505}"/>
    <cellStyle name="Comma 2 8 2 5" xfId="10343" xr:uid="{00000000-0005-0000-0000-000075010000}"/>
    <cellStyle name="Comma 2 8 2 6" xfId="19776" xr:uid="{0DD416F7-DE00-4307-B168-4D93C47DE254}"/>
    <cellStyle name="Comma 2 8 2 7" xfId="33942" xr:uid="{D18D6643-B8B5-4DE1-A1B4-A32E008E23AA}"/>
    <cellStyle name="Comma 2 8 3" xfId="569" xr:uid="{00000000-0005-0000-0000-000076010000}"/>
    <cellStyle name="Comma 2 8 3 2" xfId="1967" xr:uid="{00000000-0005-0000-0000-000076010000}"/>
    <cellStyle name="Comma 2 8 3 2 2" xfId="6610" xr:uid="{00000000-0005-0000-0000-000076010000}"/>
    <cellStyle name="Comma 2 8 3 2 2 2" xfId="15438" xr:uid="{00000000-0005-0000-0000-000076010000}"/>
    <cellStyle name="Comma 2 8 3 2 2 3" xfId="24863" xr:uid="{FAABF865-3951-4EDB-AD6C-81595EC85692}"/>
    <cellStyle name="Comma 2 8 3 2 2 4" xfId="38817" xr:uid="{C4606AAB-D107-473B-A0E5-4FF3E61BC49B}"/>
    <cellStyle name="Comma 2 8 3 2 3" xfId="11067" xr:uid="{00000000-0005-0000-0000-000076010000}"/>
    <cellStyle name="Comma 2 8 3 2 4" xfId="20500" xr:uid="{02F05379-C552-4E1D-91B2-5420387290B7}"/>
    <cellStyle name="Comma 2 8 3 2 5" xfId="34579" xr:uid="{064BCCF7-C1E5-4C7F-BD4B-2C887FAC5C69}"/>
    <cellStyle name="Comma 2 8 3 3" xfId="5343" xr:uid="{00000000-0005-0000-0000-000076010000}"/>
    <cellStyle name="Comma 2 8 3 3 2" xfId="9741" xr:uid="{00000000-0005-0000-0000-000076010000}"/>
    <cellStyle name="Comma 2 8 3 3 2 2" xfId="18561" xr:uid="{00000000-0005-0000-0000-000076010000}"/>
    <cellStyle name="Comma 2 8 3 3 2 3" xfId="27931" xr:uid="{7BE41977-75E7-4511-8D23-94245CEFCE1A}"/>
    <cellStyle name="Comma 2 8 3 3 2 4" xfId="41886" xr:uid="{CAD77123-232C-49EC-AF6B-A60D27C5F235}"/>
    <cellStyle name="Comma 2 8 3 3 3" xfId="14207" xr:uid="{00000000-0005-0000-0000-000076010000}"/>
    <cellStyle name="Comma 2 8 3 3 4" xfId="23672" xr:uid="{55332C34-297B-4C9D-95F1-9780126691B7}"/>
    <cellStyle name="Comma 2 8 3 3 5" xfId="37642" xr:uid="{E7CA4029-B418-4DE1-A818-4331799651C2}"/>
    <cellStyle name="Comma 2 8 3 4" xfId="5932" xr:uid="{00000000-0005-0000-0000-000076010000}"/>
    <cellStyle name="Comma 2 8 3 4 2" xfId="14766" xr:uid="{00000000-0005-0000-0000-000076010000}"/>
    <cellStyle name="Comma 2 8 3 4 3" xfId="24230" xr:uid="{EBB807FE-8AA7-4B2A-A365-6095C28317BC}"/>
    <cellStyle name="Comma 2 8 3 4 4" xfId="38184" xr:uid="{750A30BE-7FC7-4406-AB0A-10E5324A4DB7}"/>
    <cellStyle name="Comma 2 8 3 5" xfId="10344" xr:uid="{00000000-0005-0000-0000-000076010000}"/>
    <cellStyle name="Comma 2 8 3 6" xfId="19777" xr:uid="{0EA6F47A-089B-4A21-83EE-5FF1659C0257}"/>
    <cellStyle name="Comma 2 8 3 7" xfId="33943" xr:uid="{C185BEF1-F4CE-4BC1-94D2-B454F02D012F}"/>
    <cellStyle name="Comma 2 8 4" xfId="1592" xr:uid="{00000000-0005-0000-0000-000074010000}"/>
    <cellStyle name="Comma 2 8 4 2" xfId="6430" xr:uid="{00000000-0005-0000-0000-000074010000}"/>
    <cellStyle name="Comma 2 8 4 2 2" xfId="15261" xr:uid="{00000000-0005-0000-0000-000074010000}"/>
    <cellStyle name="Comma 2 8 4 2 3" xfId="24700" xr:uid="{44974C54-836E-41FA-9F84-A84E0B3105E6}"/>
    <cellStyle name="Comma 2 8 4 2 4" xfId="38653" xr:uid="{3864F352-B8D9-4803-BCC9-961402C1990E}"/>
    <cellStyle name="Comma 2 8 4 3" xfId="10870" xr:uid="{00000000-0005-0000-0000-000074010000}"/>
    <cellStyle name="Comma 2 8 4 4" xfId="20286" xr:uid="{111A69AD-FAC6-4069-BA65-450EAE31A6B3}"/>
    <cellStyle name="Comma 2 8 4 5" xfId="34418" xr:uid="{C008647D-BEDB-4693-AA9E-F66B366C32D0}"/>
    <cellStyle name="Comma 2 8 5" xfId="5341" xr:uid="{00000000-0005-0000-0000-000074010000}"/>
    <cellStyle name="Comma 2 8 5 2" xfId="9739" xr:uid="{00000000-0005-0000-0000-000074010000}"/>
    <cellStyle name="Comma 2 8 5 2 2" xfId="18559" xr:uid="{00000000-0005-0000-0000-000074010000}"/>
    <cellStyle name="Comma 2 8 5 2 3" xfId="27929" xr:uid="{C3C92818-BE1D-4732-958A-455CD3F57311}"/>
    <cellStyle name="Comma 2 8 5 2 4" xfId="41884" xr:uid="{CEB40397-13D5-4C15-B4C9-1C60185BD730}"/>
    <cellStyle name="Comma 2 8 5 3" xfId="14205" xr:uid="{00000000-0005-0000-0000-000074010000}"/>
    <cellStyle name="Comma 2 8 5 4" xfId="23670" xr:uid="{CA58AE98-DB4C-4A00-BEC7-3F5ABE867D6E}"/>
    <cellStyle name="Comma 2 8 5 5" xfId="37640" xr:uid="{CEC3E2FA-A921-4F7F-9248-E78C99780FF7}"/>
    <cellStyle name="Comma 2 8 6" xfId="5930" xr:uid="{00000000-0005-0000-0000-000074010000}"/>
    <cellStyle name="Comma 2 8 6 2" xfId="14764" xr:uid="{00000000-0005-0000-0000-000074010000}"/>
    <cellStyle name="Comma 2 8 6 3" xfId="24228" xr:uid="{5A7EF1E7-62F4-47AB-A4F8-292DF214D9CB}"/>
    <cellStyle name="Comma 2 8 6 4" xfId="38182" xr:uid="{039B6276-3041-4151-8AB2-B65C9AF786E7}"/>
    <cellStyle name="Comma 2 8 7" xfId="10342" xr:uid="{00000000-0005-0000-0000-000074010000}"/>
    <cellStyle name="Comma 2 8 8" xfId="19775" xr:uid="{3429E5ED-3927-4DF3-9FD6-23D819BACAB5}"/>
    <cellStyle name="Comma 2 8 9" xfId="33941" xr:uid="{4CCB20D7-6C05-4A20-831D-84AEF0B7B587}"/>
    <cellStyle name="Comma 2 9" xfId="1909" xr:uid="{00000000-0005-0000-0000-0000D4000000}"/>
    <cellStyle name="Comma 2 9 2" xfId="6577" xr:uid="{00000000-0005-0000-0000-0000D4000000}"/>
    <cellStyle name="Comma 2 9 2 2" xfId="15406" xr:uid="{00000000-0005-0000-0000-0000D4000000}"/>
    <cellStyle name="Comma 2 9 3" xfId="11031" xr:uid="{00000000-0005-0000-0000-0000D4000000}"/>
    <cellStyle name="Comma 3" xfId="570" xr:uid="{00000000-0005-0000-0000-000077010000}"/>
    <cellStyle name="Comma 3 2" xfId="571" xr:uid="{00000000-0005-0000-0000-000078010000}"/>
    <cellStyle name="Comma 3 3" xfId="3406" xr:uid="{00000000-0005-0000-0000-000077010000}"/>
    <cellStyle name="Comma 3 3 2" xfId="7861" xr:uid="{00000000-0005-0000-0000-000077010000}"/>
    <cellStyle name="Comma 3 3 2 2" xfId="16687" xr:uid="{00000000-0005-0000-0000-000077010000}"/>
    <cellStyle name="Comma 3 3 3" xfId="12340" xr:uid="{00000000-0005-0000-0000-000077010000}"/>
    <cellStyle name="Comma 3 4" xfId="5933" xr:uid="{00000000-0005-0000-0000-000077010000}"/>
    <cellStyle name="Comma 3 4 2" xfId="14767" xr:uid="{00000000-0005-0000-0000-000077010000}"/>
    <cellStyle name="Comma 3 5" xfId="19778" xr:uid="{C5DBC509-B45E-4C4A-8F6F-523D64E0BAD1}"/>
    <cellStyle name="Comma 8" xfId="572" xr:uid="{00000000-0005-0000-0000-000079010000}"/>
    <cellStyle name="Comma 8 2" xfId="573" xr:uid="{00000000-0005-0000-0000-00007A010000}"/>
    <cellStyle name="Comma 8 2 2" xfId="1955" xr:uid="{00000000-0005-0000-0000-00007A010000}"/>
    <cellStyle name="Comma 8 2 2 2" xfId="6603" xr:uid="{00000000-0005-0000-0000-00007A010000}"/>
    <cellStyle name="Comma 8 2 2 2 2" xfId="15431" xr:uid="{00000000-0005-0000-0000-00007A010000}"/>
    <cellStyle name="Comma 8 2 2 3" xfId="11059" xr:uid="{00000000-0005-0000-0000-00007A010000}"/>
    <cellStyle name="Comma 8 2 3" xfId="5935" xr:uid="{00000000-0005-0000-0000-00007A010000}"/>
    <cellStyle name="Comma 8 2 3 2" xfId="14769" xr:uid="{00000000-0005-0000-0000-00007A010000}"/>
    <cellStyle name="Comma 8 2 4" xfId="19780" xr:uid="{37B761E2-6BA5-4AB0-9ABF-263607A6A8D7}"/>
    <cellStyle name="Comma 8 3" xfId="574" xr:uid="{00000000-0005-0000-0000-00007B010000}"/>
    <cellStyle name="Comma 8 3 2" xfId="3416" xr:uid="{00000000-0005-0000-0000-00007B010000}"/>
    <cellStyle name="Comma 8 3 2 2" xfId="7868" xr:uid="{00000000-0005-0000-0000-00007B010000}"/>
    <cellStyle name="Comma 8 3 2 2 2" xfId="16693" xr:uid="{00000000-0005-0000-0000-00007B010000}"/>
    <cellStyle name="Comma 8 3 2 3" xfId="12346" xr:uid="{00000000-0005-0000-0000-00007B010000}"/>
    <cellStyle name="Comma 8 3 3" xfId="5936" xr:uid="{00000000-0005-0000-0000-00007B010000}"/>
    <cellStyle name="Comma 8 3 3 2" xfId="14770" xr:uid="{00000000-0005-0000-0000-00007B010000}"/>
    <cellStyle name="Comma 8 3 4" xfId="19781" xr:uid="{65BFC950-6BA4-4481-813C-2ED1FA258E0A}"/>
    <cellStyle name="Comma 8 4" xfId="575" xr:uid="{00000000-0005-0000-0000-00007C010000}"/>
    <cellStyle name="Comma 8 4 2" xfId="3414" xr:uid="{00000000-0005-0000-0000-00007C010000}"/>
    <cellStyle name="Comma 8 4 2 2" xfId="7867" xr:uid="{00000000-0005-0000-0000-00007C010000}"/>
    <cellStyle name="Comma 8 4 2 2 2" xfId="16692" xr:uid="{00000000-0005-0000-0000-00007C010000}"/>
    <cellStyle name="Comma 8 4 2 3" xfId="12345" xr:uid="{00000000-0005-0000-0000-00007C010000}"/>
    <cellStyle name="Comma 8 4 3" xfId="5937" xr:uid="{00000000-0005-0000-0000-00007C010000}"/>
    <cellStyle name="Comma 8 4 3 2" xfId="14771" xr:uid="{00000000-0005-0000-0000-00007C010000}"/>
    <cellStyle name="Comma 8 4 4" xfId="19782" xr:uid="{CC4E23CB-AB42-4589-892F-6303B1E68044}"/>
    <cellStyle name="Comma 8 5" xfId="3405" xr:uid="{00000000-0005-0000-0000-000079010000}"/>
    <cellStyle name="Comma 8 5 2" xfId="7860" xr:uid="{00000000-0005-0000-0000-000079010000}"/>
    <cellStyle name="Comma 8 5 2 2" xfId="16686" xr:uid="{00000000-0005-0000-0000-000079010000}"/>
    <cellStyle name="Comma 8 5 3" xfId="12339" xr:uid="{00000000-0005-0000-0000-000079010000}"/>
    <cellStyle name="Comma 8 6" xfId="5934" xr:uid="{00000000-0005-0000-0000-000079010000}"/>
    <cellStyle name="Comma 8 6 2" xfId="14768" xr:uid="{00000000-0005-0000-0000-000079010000}"/>
    <cellStyle name="Comma 8 7" xfId="19779" xr:uid="{B0C37F10-5048-456E-9903-1908A85AB9EF}"/>
    <cellStyle name="Comma[0]" xfId="1501" xr:uid="{00000000-0005-0000-0000-0000D5000000}"/>
    <cellStyle name="Comma_ANEXO IV" xfId="21745" xr:uid="{5D61F8BA-7006-477D-B814-708F48AD139B}"/>
    <cellStyle name="Comma0" xfId="576" xr:uid="{00000000-0005-0000-0000-00007E010000}"/>
    <cellStyle name="Comma0 2" xfId="1910" xr:uid="{00000000-0005-0000-0000-0000D7000000}"/>
    <cellStyle name="Cor1" xfId="19597" builtinId="29" customBuiltin="1"/>
    <cellStyle name="Cor1 2" xfId="165" xr:uid="{00000000-0005-0000-0000-00007F010000}"/>
    <cellStyle name="Cor1 2 2" xfId="3094" xr:uid="{00000000-0005-0000-0000-000021040000}"/>
    <cellStyle name="Cor1 2 3" xfId="1838" xr:uid="{00000000-0005-0000-0000-0000D9000000}"/>
    <cellStyle name="Cor1 3" xfId="577" xr:uid="{00000000-0005-0000-0000-000080010000}"/>
    <cellStyle name="Cor1 3 2" xfId="3095" xr:uid="{00000000-0005-0000-0000-000022040000}"/>
    <cellStyle name="Cor1 4" xfId="578" xr:uid="{00000000-0005-0000-0000-000081010000}"/>
    <cellStyle name="Cor2" xfId="19600" builtinId="33" customBuiltin="1"/>
    <cellStyle name="Cor2 2" xfId="166" xr:uid="{00000000-0005-0000-0000-000082010000}"/>
    <cellStyle name="Cor2 2 2" xfId="3096" xr:uid="{00000000-0005-0000-0000-000025040000}"/>
    <cellStyle name="Cor2 2 3" xfId="1839" xr:uid="{00000000-0005-0000-0000-0000DB000000}"/>
    <cellStyle name="Cor2 3" xfId="579" xr:uid="{00000000-0005-0000-0000-000083010000}"/>
    <cellStyle name="Cor2 3 2" xfId="3097" xr:uid="{00000000-0005-0000-0000-000026040000}"/>
    <cellStyle name="Cor2 4" xfId="580" xr:uid="{00000000-0005-0000-0000-000084010000}"/>
    <cellStyle name="Cor3" xfId="19603" builtinId="37" customBuiltin="1"/>
    <cellStyle name="Cor3 2" xfId="167" xr:uid="{00000000-0005-0000-0000-000085010000}"/>
    <cellStyle name="Cor3 2 2" xfId="3098" xr:uid="{00000000-0005-0000-0000-000029040000}"/>
    <cellStyle name="Cor3 2 3" xfId="1840" xr:uid="{00000000-0005-0000-0000-0000DD000000}"/>
    <cellStyle name="Cor3 3" xfId="581" xr:uid="{00000000-0005-0000-0000-000086010000}"/>
    <cellStyle name="Cor3 3 2" xfId="3099" xr:uid="{00000000-0005-0000-0000-00002A040000}"/>
    <cellStyle name="Cor3 4" xfId="582" xr:uid="{00000000-0005-0000-0000-000087010000}"/>
    <cellStyle name="Cor4" xfId="19606" builtinId="41" customBuiltin="1"/>
    <cellStyle name="Cor4 2" xfId="168" xr:uid="{00000000-0005-0000-0000-000088010000}"/>
    <cellStyle name="Cor4 2 2" xfId="3100" xr:uid="{00000000-0005-0000-0000-00002D040000}"/>
    <cellStyle name="Cor4 2 3" xfId="1841" xr:uid="{00000000-0005-0000-0000-0000DF000000}"/>
    <cellStyle name="Cor4 3" xfId="583" xr:uid="{00000000-0005-0000-0000-000089010000}"/>
    <cellStyle name="Cor4 3 2" xfId="3101" xr:uid="{00000000-0005-0000-0000-00002E040000}"/>
    <cellStyle name="Cor4 4" xfId="584" xr:uid="{00000000-0005-0000-0000-00008A010000}"/>
    <cellStyle name="Cor5" xfId="19609" builtinId="45" customBuiltin="1"/>
    <cellStyle name="Cor5 2" xfId="169" xr:uid="{00000000-0005-0000-0000-00008B010000}"/>
    <cellStyle name="Cor5 2 2" xfId="3102" xr:uid="{00000000-0005-0000-0000-000031040000}"/>
    <cellStyle name="Cor5 2 3" xfId="1842" xr:uid="{00000000-0005-0000-0000-0000E1000000}"/>
    <cellStyle name="Cor5 3" xfId="585" xr:uid="{00000000-0005-0000-0000-00008C010000}"/>
    <cellStyle name="Cor5 3 2" xfId="3103" xr:uid="{00000000-0005-0000-0000-000032040000}"/>
    <cellStyle name="Cor5 4" xfId="586" xr:uid="{00000000-0005-0000-0000-00008D010000}"/>
    <cellStyle name="Cor6" xfId="19612" builtinId="49" customBuiltin="1"/>
    <cellStyle name="Cor6 2" xfId="170" xr:uid="{00000000-0005-0000-0000-00008E010000}"/>
    <cellStyle name="Cor6 2 2" xfId="3104" xr:uid="{00000000-0005-0000-0000-000035040000}"/>
    <cellStyle name="Cor6 2 3" xfId="1843" xr:uid="{00000000-0005-0000-0000-0000E3000000}"/>
    <cellStyle name="Cor6 3" xfId="587" xr:uid="{00000000-0005-0000-0000-00008F010000}"/>
    <cellStyle name="Cor6 3 2" xfId="3105" xr:uid="{00000000-0005-0000-0000-000036040000}"/>
    <cellStyle name="Cor6 4" xfId="588" xr:uid="{00000000-0005-0000-0000-000090010000}"/>
    <cellStyle name="Correcto 10" xfId="589" xr:uid="{00000000-0005-0000-0000-000091010000}"/>
    <cellStyle name="Correcto 11" xfId="590" xr:uid="{00000000-0005-0000-0000-000092010000}"/>
    <cellStyle name="Correcto 2" xfId="96" xr:uid="{00000000-0005-0000-0000-000093010000}"/>
    <cellStyle name="Correcto 2 10" xfId="591" xr:uid="{00000000-0005-0000-0000-000094010000}"/>
    <cellStyle name="Correcto 2 11" xfId="592" xr:uid="{00000000-0005-0000-0000-000095010000}"/>
    <cellStyle name="Correcto 2 12" xfId="593" xr:uid="{00000000-0005-0000-0000-000096010000}"/>
    <cellStyle name="Correcto 2 13" xfId="1503" xr:uid="{00000000-0005-0000-0000-0000E4000000}"/>
    <cellStyle name="Correcto 2 2" xfId="594" xr:uid="{00000000-0005-0000-0000-000097010000}"/>
    <cellStyle name="Correcto 2 2 2" xfId="3106" xr:uid="{00000000-0005-0000-0000-000038040000}"/>
    <cellStyle name="Correcto 2 2 3" xfId="1844" xr:uid="{00000000-0005-0000-0000-0000E5000000}"/>
    <cellStyle name="Correcto 2 3" xfId="595" xr:uid="{00000000-0005-0000-0000-000098010000}"/>
    <cellStyle name="Correcto 2 4" xfId="596" xr:uid="{00000000-0005-0000-0000-000099010000}"/>
    <cellStyle name="Correcto 2 5" xfId="597" xr:uid="{00000000-0005-0000-0000-00009A010000}"/>
    <cellStyle name="Correcto 2 6" xfId="598" xr:uid="{00000000-0005-0000-0000-00009B010000}"/>
    <cellStyle name="Correcto 2 7" xfId="599" xr:uid="{00000000-0005-0000-0000-00009C010000}"/>
    <cellStyle name="Correcto 2 8" xfId="600" xr:uid="{00000000-0005-0000-0000-00009D010000}"/>
    <cellStyle name="Correcto 2 9" xfId="601" xr:uid="{00000000-0005-0000-0000-00009E010000}"/>
    <cellStyle name="Correcto 3" xfId="602" xr:uid="{00000000-0005-0000-0000-00009F010000}"/>
    <cellStyle name="Correcto 3 2" xfId="3107" xr:uid="{00000000-0005-0000-0000-000039040000}"/>
    <cellStyle name="Correcto 3 3" xfId="1540" xr:uid="{00000000-0005-0000-0000-0000E6000000}"/>
    <cellStyle name="Correcto 4" xfId="603" xr:uid="{00000000-0005-0000-0000-0000A0010000}"/>
    <cellStyle name="Correcto 5" xfId="604" xr:uid="{00000000-0005-0000-0000-0000A1010000}"/>
    <cellStyle name="Correcto 6" xfId="605" xr:uid="{00000000-0005-0000-0000-0000A2010000}"/>
    <cellStyle name="Correcto 7" xfId="606" xr:uid="{00000000-0005-0000-0000-0000A3010000}"/>
    <cellStyle name="Correcto 8" xfId="607" xr:uid="{00000000-0005-0000-0000-0000A4010000}"/>
    <cellStyle name="Correcto 9" xfId="608" xr:uid="{00000000-0005-0000-0000-0000A5010000}"/>
    <cellStyle name="Correto" xfId="685" builtinId="26" customBuiltin="1"/>
    <cellStyle name="Correto 2" xfId="1970" xr:uid="{00000000-0005-0000-0000-0000E8000000}"/>
    <cellStyle name="Correto 3" xfId="1520" xr:uid="{00000000-0005-0000-0000-0000DF0A0000}"/>
    <cellStyle name="Correto 4" xfId="5772" xr:uid="{00000000-0005-0000-0000-00001D0B0000}"/>
    <cellStyle name="CURRENCY" xfId="609" xr:uid="{00000000-0005-0000-0000-0000A7010000}"/>
    <cellStyle name="Currency [0]_ANEXO IV" xfId="21746" xr:uid="{8ABEAE2B-ABFB-4C78-BCDF-4E5DF22A66E1}"/>
    <cellStyle name="Currency [2]" xfId="610" xr:uid="{00000000-0005-0000-0000-0000A8010000}"/>
    <cellStyle name="Currency 2" xfId="611" xr:uid="{00000000-0005-0000-0000-0000A9010000}"/>
    <cellStyle name="Currency 2 10" xfId="612" xr:uid="{00000000-0005-0000-0000-0000AA010000}"/>
    <cellStyle name="Currency 2 10 2" xfId="1951" xr:uid="{00000000-0005-0000-0000-0000AA010000}"/>
    <cellStyle name="Currency 2 10 2 2" xfId="6600" xr:uid="{00000000-0005-0000-0000-0000AA010000}"/>
    <cellStyle name="Currency 2 10 2 2 2" xfId="15428" xr:uid="{00000000-0005-0000-0000-0000AA010000}"/>
    <cellStyle name="Currency 2 10 2 2 3" xfId="24856" xr:uid="{FB927913-F284-42A3-83CB-67908A86684E}"/>
    <cellStyle name="Currency 2 10 2 2 4" xfId="38810" xr:uid="{24679016-457E-4343-80C5-DA0DEA724BFC}"/>
    <cellStyle name="Currency 2 10 2 3" xfId="11055" xr:uid="{00000000-0005-0000-0000-0000AA010000}"/>
    <cellStyle name="Currency 2 10 2 4" xfId="20492" xr:uid="{59471EF3-4612-4795-8A88-87C56D5F8F4C}"/>
    <cellStyle name="Currency 2 10 2 5" xfId="34572" xr:uid="{96503F85-703F-4C08-BBE1-D62098A1F2CD}"/>
    <cellStyle name="Currency 2 10 3" xfId="5345" xr:uid="{00000000-0005-0000-0000-0000AA010000}"/>
    <cellStyle name="Currency 2 10 3 2" xfId="9743" xr:uid="{00000000-0005-0000-0000-0000AA010000}"/>
    <cellStyle name="Currency 2 10 3 2 2" xfId="18563" xr:uid="{00000000-0005-0000-0000-0000AA010000}"/>
    <cellStyle name="Currency 2 10 3 2 3" xfId="27933" xr:uid="{F3A03D65-5997-41A2-81F7-A96D67D85FC5}"/>
    <cellStyle name="Currency 2 10 3 2 4" xfId="41888" xr:uid="{38C0D09B-98D8-4D1E-A6E0-B5858DA0897D}"/>
    <cellStyle name="Currency 2 10 3 3" xfId="14209" xr:uid="{00000000-0005-0000-0000-0000AA010000}"/>
    <cellStyle name="Currency 2 10 3 4" xfId="23674" xr:uid="{CF1A9951-6577-4444-B038-675B5D727723}"/>
    <cellStyle name="Currency 2 10 3 5" xfId="37644" xr:uid="{03A7B22A-79B4-4DA3-9791-BF743D8FBE54}"/>
    <cellStyle name="Currency 2 10 4" xfId="5939" xr:uid="{00000000-0005-0000-0000-0000AA010000}"/>
    <cellStyle name="Currency 2 10 4 2" xfId="14773" xr:uid="{00000000-0005-0000-0000-0000AA010000}"/>
    <cellStyle name="Currency 2 10 4 3" xfId="24232" xr:uid="{58EE6186-636C-4C68-8179-1BDE44D1452B}"/>
    <cellStyle name="Currency 2 10 4 4" xfId="38186" xr:uid="{93207A1C-E9B3-4803-B887-FF349A6418C3}"/>
    <cellStyle name="Currency 2 10 5" xfId="10348" xr:uid="{00000000-0005-0000-0000-0000AA010000}"/>
    <cellStyle name="Currency 2 10 6" xfId="19784" xr:uid="{141A2215-ECAC-420F-8D86-3658E6FCE0E7}"/>
    <cellStyle name="Currency 2 10 7" xfId="33945" xr:uid="{9C9EEE85-71A3-469C-885C-738998CC96E5}"/>
    <cellStyle name="Currency 2 11" xfId="3872" xr:uid="{00000000-0005-0000-0000-0000A9010000}"/>
    <cellStyle name="Currency 2 11 2" xfId="8281" xr:uid="{00000000-0005-0000-0000-0000A9010000}"/>
    <cellStyle name="Currency 2 11 2 2" xfId="17104" xr:uid="{00000000-0005-0000-0000-0000A9010000}"/>
    <cellStyle name="Currency 2 11 2 3" xfId="26485" xr:uid="{988B4C86-764A-4097-B3FC-51858E768BB8}"/>
    <cellStyle name="Currency 2 11 2 4" xfId="40440" xr:uid="{0C360DB6-8301-4500-8555-DF8AD8788D24}"/>
    <cellStyle name="Currency 2 11 3" xfId="12753" xr:uid="{00000000-0005-0000-0000-0000A9010000}"/>
    <cellStyle name="Currency 2 11 4" xfId="22225" xr:uid="{695ACE91-27FD-40DE-80A8-0B2648A44D6F}"/>
    <cellStyle name="Currency 2 11 5" xfId="36199" xr:uid="{39723A6B-F772-4047-BFCA-25E3A3EB3D44}"/>
    <cellStyle name="Currency 2 12" xfId="5344" xr:uid="{00000000-0005-0000-0000-0000A9010000}"/>
    <cellStyle name="Currency 2 12 2" xfId="9742" xr:uid="{00000000-0005-0000-0000-0000A9010000}"/>
    <cellStyle name="Currency 2 12 2 2" xfId="18562" xr:uid="{00000000-0005-0000-0000-0000A9010000}"/>
    <cellStyle name="Currency 2 12 2 3" xfId="27932" xr:uid="{1F0EDB03-E9CA-4D07-ABEB-B2F89D8B690C}"/>
    <cellStyle name="Currency 2 12 2 4" xfId="41887" xr:uid="{532FCCF9-95FD-44FF-BC55-532CCC1D9C55}"/>
    <cellStyle name="Currency 2 12 3" xfId="14208" xr:uid="{00000000-0005-0000-0000-0000A9010000}"/>
    <cellStyle name="Currency 2 12 4" xfId="23673" xr:uid="{26493E24-A95E-4F72-9B42-CF9E87A314EE}"/>
    <cellStyle name="Currency 2 12 5" xfId="37643" xr:uid="{EA980B2B-ED4B-4117-8921-2599DC70DD8F}"/>
    <cellStyle name="Currency 2 13" xfId="5938" xr:uid="{00000000-0005-0000-0000-0000A9010000}"/>
    <cellStyle name="Currency 2 13 2" xfId="14772" xr:uid="{00000000-0005-0000-0000-0000A9010000}"/>
    <cellStyle name="Currency 2 13 3" xfId="24231" xr:uid="{7CCD3B78-2B1D-4ACB-AD91-87A483D96190}"/>
    <cellStyle name="Currency 2 13 4" xfId="38185" xr:uid="{0B8AC34D-94BE-4D0F-B1D4-2ADB78B785E8}"/>
    <cellStyle name="Currency 2 14" xfId="10347" xr:uid="{00000000-0005-0000-0000-0000A9010000}"/>
    <cellStyle name="Currency 2 15" xfId="19783" xr:uid="{E542BCEE-A267-4F97-9106-D002D6B342B3}"/>
    <cellStyle name="Currency 2 16" xfId="33944" xr:uid="{52A1D438-AD71-43D6-8C75-032D83074A5F}"/>
    <cellStyle name="Currency 2 2" xfId="613" xr:uid="{00000000-0005-0000-0000-0000AB010000}"/>
    <cellStyle name="Currency 2 2 2" xfId="614" xr:uid="{00000000-0005-0000-0000-0000AC010000}"/>
    <cellStyle name="Currency 2 2 2 2" xfId="3871" xr:uid="{00000000-0005-0000-0000-0000AC010000}"/>
    <cellStyle name="Currency 2 2 2 2 2" xfId="8280" xr:uid="{00000000-0005-0000-0000-0000AC010000}"/>
    <cellStyle name="Currency 2 2 2 2 2 2" xfId="17103" xr:uid="{00000000-0005-0000-0000-0000AC010000}"/>
    <cellStyle name="Currency 2 2 2 2 2 3" xfId="26484" xr:uid="{E443F708-BE52-4E72-B1D8-14B3ED25E5FD}"/>
    <cellStyle name="Currency 2 2 2 2 2 4" xfId="40439" xr:uid="{07FE3BF3-60F0-4F18-9066-E369F0656BB4}"/>
    <cellStyle name="Currency 2 2 2 2 3" xfId="12752" xr:uid="{00000000-0005-0000-0000-0000AC010000}"/>
    <cellStyle name="Currency 2 2 2 2 4" xfId="22224" xr:uid="{C0F05A4C-B46E-4115-BA01-B072C8EFCF69}"/>
    <cellStyle name="Currency 2 2 2 2 5" xfId="36198" xr:uid="{C84DEF96-470A-4115-B947-BA5C74EC17DB}"/>
    <cellStyle name="Currency 2 2 2 3" xfId="5347" xr:uid="{00000000-0005-0000-0000-0000AC010000}"/>
    <cellStyle name="Currency 2 2 2 3 2" xfId="9745" xr:uid="{00000000-0005-0000-0000-0000AC010000}"/>
    <cellStyle name="Currency 2 2 2 3 2 2" xfId="18565" xr:uid="{00000000-0005-0000-0000-0000AC010000}"/>
    <cellStyle name="Currency 2 2 2 3 2 3" xfId="27935" xr:uid="{D810F208-277B-4227-B6E1-A4A06006A700}"/>
    <cellStyle name="Currency 2 2 2 3 2 4" xfId="41890" xr:uid="{8D428EB4-D8B3-4B57-9FE2-D0F6C1025F9E}"/>
    <cellStyle name="Currency 2 2 2 3 3" xfId="14211" xr:uid="{00000000-0005-0000-0000-0000AC010000}"/>
    <cellStyle name="Currency 2 2 2 3 4" xfId="23676" xr:uid="{1DF7D5D4-3E5D-458D-9F59-F8357806081D}"/>
    <cellStyle name="Currency 2 2 2 3 5" xfId="37646" xr:uid="{9C6940BC-D1C5-4462-8554-1ECF2BB7D1A8}"/>
    <cellStyle name="Currency 2 2 2 4" xfId="5941" xr:uid="{00000000-0005-0000-0000-0000AC010000}"/>
    <cellStyle name="Currency 2 2 2 4 2" xfId="14775" xr:uid="{00000000-0005-0000-0000-0000AC010000}"/>
    <cellStyle name="Currency 2 2 2 4 3" xfId="24234" xr:uid="{7B2135CB-A4DC-4658-946B-FBC32CF77CE6}"/>
    <cellStyle name="Currency 2 2 2 4 4" xfId="38188" xr:uid="{74C0EAD4-07CF-43D4-B7EC-7B3A1BB23E00}"/>
    <cellStyle name="Currency 2 2 2 5" xfId="10350" xr:uid="{00000000-0005-0000-0000-0000AC010000}"/>
    <cellStyle name="Currency 2 2 2 6" xfId="19786" xr:uid="{73889188-298D-4DAF-8556-653D66FF8E16}"/>
    <cellStyle name="Currency 2 2 2 7" xfId="33947" xr:uid="{0F3B39FF-73D5-4FBC-A294-9166BDCD498A}"/>
    <cellStyle name="Currency 2 2 3" xfId="615" xr:uid="{00000000-0005-0000-0000-0000AD010000}"/>
    <cellStyle name="Currency 2 2 3 2" xfId="3870" xr:uid="{00000000-0005-0000-0000-0000AD010000}"/>
    <cellStyle name="Currency 2 2 3 2 2" xfId="8279" xr:uid="{00000000-0005-0000-0000-0000AD010000}"/>
    <cellStyle name="Currency 2 2 3 2 2 2" xfId="17102" xr:uid="{00000000-0005-0000-0000-0000AD010000}"/>
    <cellStyle name="Currency 2 2 3 2 2 3" xfId="26483" xr:uid="{BC52BB33-38F4-4A2A-AAFD-3060C870C596}"/>
    <cellStyle name="Currency 2 2 3 2 2 4" xfId="40438" xr:uid="{24F85955-6AD0-497D-8750-EC6819C80131}"/>
    <cellStyle name="Currency 2 2 3 2 3" xfId="12751" xr:uid="{00000000-0005-0000-0000-0000AD010000}"/>
    <cellStyle name="Currency 2 2 3 2 4" xfId="22223" xr:uid="{F15B7796-A1F2-4AAD-9B75-5221B46D3213}"/>
    <cellStyle name="Currency 2 2 3 2 5" xfId="36197" xr:uid="{8E92D780-6442-42A1-B529-DC169953892B}"/>
    <cellStyle name="Currency 2 2 3 3" xfId="5348" xr:uid="{00000000-0005-0000-0000-0000AD010000}"/>
    <cellStyle name="Currency 2 2 3 3 2" xfId="9746" xr:uid="{00000000-0005-0000-0000-0000AD010000}"/>
    <cellStyle name="Currency 2 2 3 3 2 2" xfId="18566" xr:uid="{00000000-0005-0000-0000-0000AD010000}"/>
    <cellStyle name="Currency 2 2 3 3 2 3" xfId="27936" xr:uid="{ED24651D-5742-4A70-81B0-2F070D0A9C59}"/>
    <cellStyle name="Currency 2 2 3 3 2 4" xfId="41891" xr:uid="{F7ADE129-C786-4E87-B962-72C6BBAC08E0}"/>
    <cellStyle name="Currency 2 2 3 3 3" xfId="14212" xr:uid="{00000000-0005-0000-0000-0000AD010000}"/>
    <cellStyle name="Currency 2 2 3 3 4" xfId="23677" xr:uid="{81DA090B-3B80-4918-8115-8FFEDD8DC0A8}"/>
    <cellStyle name="Currency 2 2 3 3 5" xfId="37647" xr:uid="{2026A418-65FA-455F-AF90-7C3B814C7106}"/>
    <cellStyle name="Currency 2 2 3 4" xfId="5942" xr:uid="{00000000-0005-0000-0000-0000AD010000}"/>
    <cellStyle name="Currency 2 2 3 4 2" xfId="14776" xr:uid="{00000000-0005-0000-0000-0000AD010000}"/>
    <cellStyle name="Currency 2 2 3 4 3" xfId="24235" xr:uid="{45B75183-923B-41C4-9B3F-B380A65D7B03}"/>
    <cellStyle name="Currency 2 2 3 4 4" xfId="38189" xr:uid="{6BC4329C-2C0A-4050-A9B5-992CB30BD4A5}"/>
    <cellStyle name="Currency 2 2 3 5" xfId="10351" xr:uid="{00000000-0005-0000-0000-0000AD010000}"/>
    <cellStyle name="Currency 2 2 3 6" xfId="19787" xr:uid="{2929BBFB-F581-4FD4-8286-12D292745837}"/>
    <cellStyle name="Currency 2 2 3 7" xfId="33948" xr:uid="{967FB040-A4F9-43CD-991E-D2E3A3B1CBB2}"/>
    <cellStyle name="Currency 2 2 4" xfId="3413" xr:uid="{00000000-0005-0000-0000-0000AB010000}"/>
    <cellStyle name="Currency 2 2 4 2" xfId="7866" xr:uid="{00000000-0005-0000-0000-0000AB010000}"/>
    <cellStyle name="Currency 2 2 4 2 2" xfId="16691" xr:uid="{00000000-0005-0000-0000-0000AB010000}"/>
    <cellStyle name="Currency 2 2 4 2 3" xfId="26104" xr:uid="{58535692-9906-4057-A3DB-6926560A4900}"/>
    <cellStyle name="Currency 2 2 4 2 4" xfId="40057" xr:uid="{275FDCFF-941E-4D42-A2C6-2AA69C65B1C6}"/>
    <cellStyle name="Currency 2 2 4 3" xfId="12344" xr:uid="{00000000-0005-0000-0000-0000AB010000}"/>
    <cellStyle name="Currency 2 2 4 4" xfId="21807" xr:uid="{54D67A13-B832-4B12-99CE-07B7C7F2AF06}"/>
    <cellStyle name="Currency 2 2 4 5" xfId="35820" xr:uid="{57C7DCE1-DAE5-4F46-B3DF-018E8CA953E8}"/>
    <cellStyle name="Currency 2 2 5" xfId="5346" xr:uid="{00000000-0005-0000-0000-0000AB010000}"/>
    <cellStyle name="Currency 2 2 5 2" xfId="9744" xr:uid="{00000000-0005-0000-0000-0000AB010000}"/>
    <cellStyle name="Currency 2 2 5 2 2" xfId="18564" xr:uid="{00000000-0005-0000-0000-0000AB010000}"/>
    <cellStyle name="Currency 2 2 5 2 3" xfId="27934" xr:uid="{3255293C-9B12-4F4C-8B21-255BF1A422F0}"/>
    <cellStyle name="Currency 2 2 5 2 4" xfId="41889" xr:uid="{E4AB2B27-C3EC-4BC9-88A5-CA23E60DF702}"/>
    <cellStyle name="Currency 2 2 5 3" xfId="14210" xr:uid="{00000000-0005-0000-0000-0000AB010000}"/>
    <cellStyle name="Currency 2 2 5 4" xfId="23675" xr:uid="{79F4710C-96CC-4173-8B13-1DD773718A71}"/>
    <cellStyle name="Currency 2 2 5 5" xfId="37645" xr:uid="{771AC72E-94A0-47E6-85C2-A3F35B87BD10}"/>
    <cellStyle name="Currency 2 2 6" xfId="5940" xr:uid="{00000000-0005-0000-0000-0000AB010000}"/>
    <cellStyle name="Currency 2 2 6 2" xfId="14774" xr:uid="{00000000-0005-0000-0000-0000AB010000}"/>
    <cellStyle name="Currency 2 2 6 3" xfId="24233" xr:uid="{DB0EBD43-0B7F-4F72-ACB4-61DB46F09D86}"/>
    <cellStyle name="Currency 2 2 6 4" xfId="38187" xr:uid="{63158317-B8FE-4FF2-B094-DDC5C3F17F69}"/>
    <cellStyle name="Currency 2 2 7" xfId="10349" xr:uid="{00000000-0005-0000-0000-0000AB010000}"/>
    <cellStyle name="Currency 2 2 8" xfId="19785" xr:uid="{AB95A64A-CD97-42E5-BF4F-56349766E2B8}"/>
    <cellStyle name="Currency 2 2 9" xfId="33946" xr:uid="{07075922-645D-41B1-9DFB-B7566B179ED7}"/>
    <cellStyle name="Currency 2 3" xfId="616" xr:uid="{00000000-0005-0000-0000-0000AE010000}"/>
    <cellStyle name="Currency 2 3 2" xfId="617" xr:uid="{00000000-0005-0000-0000-0000AF010000}"/>
    <cellStyle name="Currency 2 3 2 2" xfId="1579" xr:uid="{00000000-0005-0000-0000-0000AF010000}"/>
    <cellStyle name="Currency 2 3 2 2 2" xfId="6423" xr:uid="{00000000-0005-0000-0000-0000AF010000}"/>
    <cellStyle name="Currency 2 3 2 2 2 2" xfId="15254" xr:uid="{00000000-0005-0000-0000-0000AF010000}"/>
    <cellStyle name="Currency 2 3 2 2 2 3" xfId="24693" xr:uid="{AAA55B52-8A34-4F8B-9182-F366214D69D4}"/>
    <cellStyle name="Currency 2 3 2 2 2 4" xfId="38646" xr:uid="{0D370C94-3A95-4EE6-ABC3-A9842BEB7488}"/>
    <cellStyle name="Currency 2 3 2 2 3" xfId="10863" xr:uid="{00000000-0005-0000-0000-0000AF010000}"/>
    <cellStyle name="Currency 2 3 2 2 4" xfId="20278" xr:uid="{7193ACBE-91D2-47FC-BF36-963FCAAEF117}"/>
    <cellStyle name="Currency 2 3 2 2 5" xfId="34411" xr:uid="{8E2997BD-1E0F-4381-9CE2-4AB723824FE6}"/>
    <cellStyle name="Currency 2 3 2 3" xfId="5350" xr:uid="{00000000-0005-0000-0000-0000AF010000}"/>
    <cellStyle name="Currency 2 3 2 3 2" xfId="9748" xr:uid="{00000000-0005-0000-0000-0000AF010000}"/>
    <cellStyle name="Currency 2 3 2 3 2 2" xfId="18568" xr:uid="{00000000-0005-0000-0000-0000AF010000}"/>
    <cellStyle name="Currency 2 3 2 3 2 3" xfId="27938" xr:uid="{B4A17E33-F1C8-4062-B795-39644FA1B7A1}"/>
    <cellStyle name="Currency 2 3 2 3 2 4" xfId="41893" xr:uid="{0707F7CB-58F4-4AC4-9C7E-208319546A1A}"/>
    <cellStyle name="Currency 2 3 2 3 3" xfId="14214" xr:uid="{00000000-0005-0000-0000-0000AF010000}"/>
    <cellStyle name="Currency 2 3 2 3 4" xfId="23679" xr:uid="{A2F0F91C-423F-4EC5-A098-8464DE6D9655}"/>
    <cellStyle name="Currency 2 3 2 3 5" xfId="37649" xr:uid="{52723247-EB80-4A6E-87AF-67CBA45EB34C}"/>
    <cellStyle name="Currency 2 3 2 4" xfId="5944" xr:uid="{00000000-0005-0000-0000-0000AF010000}"/>
    <cellStyle name="Currency 2 3 2 4 2" xfId="14778" xr:uid="{00000000-0005-0000-0000-0000AF010000}"/>
    <cellStyle name="Currency 2 3 2 4 3" xfId="24237" xr:uid="{A4DBCCD1-DD52-4394-BA33-828B85A0DF14}"/>
    <cellStyle name="Currency 2 3 2 4 4" xfId="38191" xr:uid="{19DF531C-7A6E-49F5-9E5B-CA7266921ADF}"/>
    <cellStyle name="Currency 2 3 2 5" xfId="10353" xr:uid="{00000000-0005-0000-0000-0000AF010000}"/>
    <cellStyle name="Currency 2 3 2 6" xfId="19789" xr:uid="{20F29CF2-2BFC-42F8-BEF2-80C611CC5D5E}"/>
    <cellStyle name="Currency 2 3 2 7" xfId="33950" xr:uid="{2C852CDF-264E-4F09-93B5-D9CE8FB09CF2}"/>
    <cellStyle name="Currency 2 3 3" xfId="618" xr:uid="{00000000-0005-0000-0000-0000B0010000}"/>
    <cellStyle name="Currency 2 3 3 2" xfId="3834" xr:uid="{00000000-0005-0000-0000-0000B0010000}"/>
    <cellStyle name="Currency 2 3 3 2 2" xfId="8250" xr:uid="{00000000-0005-0000-0000-0000B0010000}"/>
    <cellStyle name="Currency 2 3 3 2 2 2" xfId="17073" xr:uid="{00000000-0005-0000-0000-0000B0010000}"/>
    <cellStyle name="Currency 2 3 3 2 2 3" xfId="26458" xr:uid="{7D613829-3334-4E3F-90C7-E0B302F20800}"/>
    <cellStyle name="Currency 2 3 3 2 2 4" xfId="40413" xr:uid="{A6601BD7-D0D7-49A7-B2AA-CA4A79BF34F6}"/>
    <cellStyle name="Currency 2 3 3 2 3" xfId="12722" xr:uid="{00000000-0005-0000-0000-0000B0010000}"/>
    <cellStyle name="Currency 2 3 3 2 4" xfId="22193" xr:uid="{4638AF92-CD01-457E-A888-460179BDEB46}"/>
    <cellStyle name="Currency 2 3 3 2 5" xfId="36172" xr:uid="{6CDC0358-B0A3-4CB6-A38E-278674EC32DD}"/>
    <cellStyle name="Currency 2 3 3 3" xfId="5351" xr:uid="{00000000-0005-0000-0000-0000B0010000}"/>
    <cellStyle name="Currency 2 3 3 3 2" xfId="9749" xr:uid="{00000000-0005-0000-0000-0000B0010000}"/>
    <cellStyle name="Currency 2 3 3 3 2 2" xfId="18569" xr:uid="{00000000-0005-0000-0000-0000B0010000}"/>
    <cellStyle name="Currency 2 3 3 3 2 3" xfId="27939" xr:uid="{5A1AFF40-74F2-467C-9A0E-FD14EA4AD168}"/>
    <cellStyle name="Currency 2 3 3 3 2 4" xfId="41894" xr:uid="{869DDE98-5C08-4B77-B59E-6E1ADB4CC942}"/>
    <cellStyle name="Currency 2 3 3 3 3" xfId="14215" xr:uid="{00000000-0005-0000-0000-0000B0010000}"/>
    <cellStyle name="Currency 2 3 3 3 4" xfId="23680" xr:uid="{DF358302-CBCD-4114-93BC-924019ACBB6D}"/>
    <cellStyle name="Currency 2 3 3 3 5" xfId="37650" xr:uid="{732DCB86-6409-4B1C-A212-21079449D60A}"/>
    <cellStyle name="Currency 2 3 3 4" xfId="5945" xr:uid="{00000000-0005-0000-0000-0000B0010000}"/>
    <cellStyle name="Currency 2 3 3 4 2" xfId="14779" xr:uid="{00000000-0005-0000-0000-0000B0010000}"/>
    <cellStyle name="Currency 2 3 3 4 3" xfId="24238" xr:uid="{B40D7D6B-C896-436B-895B-2040AD3CD7E9}"/>
    <cellStyle name="Currency 2 3 3 4 4" xfId="38192" xr:uid="{04E7BD5A-95FB-4A76-8027-7AE2C375DAEE}"/>
    <cellStyle name="Currency 2 3 3 5" xfId="10354" xr:uid="{00000000-0005-0000-0000-0000B0010000}"/>
    <cellStyle name="Currency 2 3 3 6" xfId="19790" xr:uid="{38A2EA3F-E840-4758-AD51-57193D7B9F4B}"/>
    <cellStyle name="Currency 2 3 3 7" xfId="33951" xr:uid="{9E1572BC-834B-41CE-8FF9-AA3BDF75613A}"/>
    <cellStyle name="Currency 2 3 4" xfId="1958" xr:uid="{00000000-0005-0000-0000-0000AE010000}"/>
    <cellStyle name="Currency 2 3 4 2" xfId="6605" xr:uid="{00000000-0005-0000-0000-0000AE010000}"/>
    <cellStyle name="Currency 2 3 4 2 2" xfId="15433" xr:uid="{00000000-0005-0000-0000-0000AE010000}"/>
    <cellStyle name="Currency 2 3 4 2 3" xfId="24858" xr:uid="{5BEF404D-AA85-417E-BD85-CBA02C939D28}"/>
    <cellStyle name="Currency 2 3 4 2 4" xfId="38812" xr:uid="{91C776C8-5F5D-4EBD-AAA7-C9E9D947EB50}"/>
    <cellStyle name="Currency 2 3 4 3" xfId="11061" xr:uid="{00000000-0005-0000-0000-0000AE010000}"/>
    <cellStyle name="Currency 2 3 4 4" xfId="20494" xr:uid="{CF168062-F7F0-4B50-A63C-C1901418B19F}"/>
    <cellStyle name="Currency 2 3 4 5" xfId="34574" xr:uid="{3E298A51-9480-4266-A82D-42CD1B56573A}"/>
    <cellStyle name="Currency 2 3 5" xfId="5349" xr:uid="{00000000-0005-0000-0000-0000AE010000}"/>
    <cellStyle name="Currency 2 3 5 2" xfId="9747" xr:uid="{00000000-0005-0000-0000-0000AE010000}"/>
    <cellStyle name="Currency 2 3 5 2 2" xfId="18567" xr:uid="{00000000-0005-0000-0000-0000AE010000}"/>
    <cellStyle name="Currency 2 3 5 2 3" xfId="27937" xr:uid="{BCF07239-510A-4196-9430-7B684A24B841}"/>
    <cellStyle name="Currency 2 3 5 2 4" xfId="41892" xr:uid="{6DC4FCE1-3542-476E-B432-144A16DECF77}"/>
    <cellStyle name="Currency 2 3 5 3" xfId="14213" xr:uid="{00000000-0005-0000-0000-0000AE010000}"/>
    <cellStyle name="Currency 2 3 5 4" xfId="23678" xr:uid="{3D6F56FF-4AAA-40DE-820C-A990D8B428A1}"/>
    <cellStyle name="Currency 2 3 5 5" xfId="37648" xr:uid="{DB03B360-DCB8-4684-870D-13FD760DA1FE}"/>
    <cellStyle name="Currency 2 3 6" xfId="5943" xr:uid="{00000000-0005-0000-0000-0000AE010000}"/>
    <cellStyle name="Currency 2 3 6 2" xfId="14777" xr:uid="{00000000-0005-0000-0000-0000AE010000}"/>
    <cellStyle name="Currency 2 3 6 3" xfId="24236" xr:uid="{E8CC26AC-B174-4FA2-B557-3279179AED26}"/>
    <cellStyle name="Currency 2 3 6 4" xfId="38190" xr:uid="{70594D62-7F66-42EE-ACAD-62DE46643C30}"/>
    <cellStyle name="Currency 2 3 7" xfId="10352" xr:uid="{00000000-0005-0000-0000-0000AE010000}"/>
    <cellStyle name="Currency 2 3 8" xfId="19788" xr:uid="{D0F3B544-5252-45F1-9A31-8E22E5A4D098}"/>
    <cellStyle name="Currency 2 3 9" xfId="33949" xr:uid="{96EF5E5A-28E0-43A5-8323-84E9EFDFED54}"/>
    <cellStyle name="Currency 2 4" xfId="619" xr:uid="{00000000-0005-0000-0000-0000B1010000}"/>
    <cellStyle name="Currency 2 4 2" xfId="620" xr:uid="{00000000-0005-0000-0000-0000B2010000}"/>
    <cellStyle name="Currency 2 4 2 2" xfId="3404" xr:uid="{00000000-0005-0000-0000-0000B2010000}"/>
    <cellStyle name="Currency 2 4 2 2 2" xfId="7859" xr:uid="{00000000-0005-0000-0000-0000B2010000}"/>
    <cellStyle name="Currency 2 4 2 2 2 2" xfId="16685" xr:uid="{00000000-0005-0000-0000-0000B2010000}"/>
    <cellStyle name="Currency 2 4 2 2 2 3" xfId="26100" xr:uid="{86BA8E81-D0FF-4A8A-8394-7373E1D23653}"/>
    <cellStyle name="Currency 2 4 2 2 2 4" xfId="40053" xr:uid="{D99091B5-7EC3-497B-894A-3A76151C9D82}"/>
    <cellStyle name="Currency 2 4 2 2 3" xfId="12338" xr:uid="{00000000-0005-0000-0000-0000B2010000}"/>
    <cellStyle name="Currency 2 4 2 2 4" xfId="21802" xr:uid="{08FF58CC-9BF0-4516-96F6-5A43AA51DB76}"/>
    <cellStyle name="Currency 2 4 2 2 5" xfId="35816" xr:uid="{56747BA5-DE1A-4487-A2E8-23D32B2ED5E4}"/>
    <cellStyle name="Currency 2 4 2 3" xfId="5353" xr:uid="{00000000-0005-0000-0000-0000B2010000}"/>
    <cellStyle name="Currency 2 4 2 3 2" xfId="9751" xr:uid="{00000000-0005-0000-0000-0000B2010000}"/>
    <cellStyle name="Currency 2 4 2 3 2 2" xfId="18571" xr:uid="{00000000-0005-0000-0000-0000B2010000}"/>
    <cellStyle name="Currency 2 4 2 3 2 3" xfId="27941" xr:uid="{EB971FB9-03AB-4D0F-9451-EE120F9252AD}"/>
    <cellStyle name="Currency 2 4 2 3 2 4" xfId="41896" xr:uid="{DB468986-25A4-48B7-B9F5-D882CE68EE1C}"/>
    <cellStyle name="Currency 2 4 2 3 3" xfId="14217" xr:uid="{00000000-0005-0000-0000-0000B2010000}"/>
    <cellStyle name="Currency 2 4 2 3 4" xfId="23682" xr:uid="{DAEBF25F-9294-419B-A35E-197D139E216F}"/>
    <cellStyle name="Currency 2 4 2 3 5" xfId="37652" xr:uid="{464643A2-CEA5-441B-B6BC-1812FA724AF6}"/>
    <cellStyle name="Currency 2 4 2 4" xfId="5947" xr:uid="{00000000-0005-0000-0000-0000B2010000}"/>
    <cellStyle name="Currency 2 4 2 4 2" xfId="14781" xr:uid="{00000000-0005-0000-0000-0000B2010000}"/>
    <cellStyle name="Currency 2 4 2 4 3" xfId="24240" xr:uid="{7078E74F-D6A1-4E86-99D8-886E253A370F}"/>
    <cellStyle name="Currency 2 4 2 4 4" xfId="38194" xr:uid="{A614B0C4-E9A0-4BF7-8564-A19CF50E5F72}"/>
    <cellStyle name="Currency 2 4 2 5" xfId="10356" xr:uid="{00000000-0005-0000-0000-0000B2010000}"/>
    <cellStyle name="Currency 2 4 2 6" xfId="19792" xr:uid="{23627271-C2CC-4413-AC5D-A7F968BC2E42}"/>
    <cellStyle name="Currency 2 4 2 7" xfId="33953" xr:uid="{34BB89E1-0E27-49B6-9C7B-DC33B6E44428}"/>
    <cellStyle name="Currency 2 4 3" xfId="621" xr:uid="{00000000-0005-0000-0000-0000B3010000}"/>
    <cellStyle name="Currency 2 4 3 2" xfId="1921" xr:uid="{00000000-0005-0000-0000-0000B3010000}"/>
    <cellStyle name="Currency 2 4 3 2 2" xfId="6581" xr:uid="{00000000-0005-0000-0000-0000B3010000}"/>
    <cellStyle name="Currency 2 4 3 2 2 2" xfId="15410" xr:uid="{00000000-0005-0000-0000-0000B3010000}"/>
    <cellStyle name="Currency 2 4 3 2 2 3" xfId="24839" xr:uid="{48524850-A5C9-4FEC-9491-496F39CA28E1}"/>
    <cellStyle name="Currency 2 4 3 2 2 4" xfId="38792" xr:uid="{DD586BF0-52F3-4D4D-9209-D7E3EDC174B9}"/>
    <cellStyle name="Currency 2 4 3 2 3" xfId="11037" xr:uid="{00000000-0005-0000-0000-0000B3010000}"/>
    <cellStyle name="Currency 2 4 3 2 4" xfId="20474" xr:uid="{D69DD5BB-6930-43B5-A42A-687F43C100F7}"/>
    <cellStyle name="Currency 2 4 3 2 5" xfId="34555" xr:uid="{0D9A76A3-F8E8-4B9C-BFDC-F71BD58C810F}"/>
    <cellStyle name="Currency 2 4 3 3" xfId="5354" xr:uid="{00000000-0005-0000-0000-0000B3010000}"/>
    <cellStyle name="Currency 2 4 3 3 2" xfId="9752" xr:uid="{00000000-0005-0000-0000-0000B3010000}"/>
    <cellStyle name="Currency 2 4 3 3 2 2" xfId="18572" xr:uid="{00000000-0005-0000-0000-0000B3010000}"/>
    <cellStyle name="Currency 2 4 3 3 2 3" xfId="27942" xr:uid="{E5D724FC-6215-48A9-AC09-16527EBEE580}"/>
    <cellStyle name="Currency 2 4 3 3 2 4" xfId="41897" xr:uid="{5A469D0F-D19D-4380-A088-CDFB6586DA2D}"/>
    <cellStyle name="Currency 2 4 3 3 3" xfId="14218" xr:uid="{00000000-0005-0000-0000-0000B3010000}"/>
    <cellStyle name="Currency 2 4 3 3 4" xfId="23683" xr:uid="{0571282C-BDD6-47DF-B9F7-B727016530FD}"/>
    <cellStyle name="Currency 2 4 3 3 5" xfId="37653" xr:uid="{97272F35-93DC-48DE-B8F0-7DA89253524B}"/>
    <cellStyle name="Currency 2 4 3 4" xfId="5948" xr:uid="{00000000-0005-0000-0000-0000B3010000}"/>
    <cellStyle name="Currency 2 4 3 4 2" xfId="14782" xr:uid="{00000000-0005-0000-0000-0000B3010000}"/>
    <cellStyle name="Currency 2 4 3 4 3" xfId="24241" xr:uid="{59AC520F-E6FD-45E1-8923-16CEAAE702AC}"/>
    <cellStyle name="Currency 2 4 3 4 4" xfId="38195" xr:uid="{3BF8A0CC-5F58-444C-ADAD-4580EB29D2B4}"/>
    <cellStyle name="Currency 2 4 3 5" xfId="10357" xr:uid="{00000000-0005-0000-0000-0000B3010000}"/>
    <cellStyle name="Currency 2 4 3 6" xfId="19793" xr:uid="{DE133B93-B43A-4FFF-82A1-BA8ED4B6D335}"/>
    <cellStyle name="Currency 2 4 3 7" xfId="33954" xr:uid="{F62DCF18-8252-41C2-BB30-13F2B3E5B25D}"/>
    <cellStyle name="Currency 2 4 4" xfId="3833" xr:uid="{00000000-0005-0000-0000-0000B1010000}"/>
    <cellStyle name="Currency 2 4 4 2" xfId="8249" xr:uid="{00000000-0005-0000-0000-0000B1010000}"/>
    <cellStyle name="Currency 2 4 4 2 2" xfId="17072" xr:uid="{00000000-0005-0000-0000-0000B1010000}"/>
    <cellStyle name="Currency 2 4 4 2 3" xfId="26457" xr:uid="{F9CD3B62-A19A-4FB7-B5B3-E62CD556A719}"/>
    <cellStyle name="Currency 2 4 4 2 4" xfId="40412" xr:uid="{91271A5E-6D51-4089-8637-9E400AF7C2EA}"/>
    <cellStyle name="Currency 2 4 4 3" xfId="12721" xr:uid="{00000000-0005-0000-0000-0000B1010000}"/>
    <cellStyle name="Currency 2 4 4 4" xfId="22192" xr:uid="{43E83209-DDF7-4344-978C-75FE5F75889D}"/>
    <cellStyle name="Currency 2 4 4 5" xfId="36171" xr:uid="{AF1D3E44-666E-4AFC-A925-AB452E8C2531}"/>
    <cellStyle name="Currency 2 4 5" xfId="5352" xr:uid="{00000000-0005-0000-0000-0000B1010000}"/>
    <cellStyle name="Currency 2 4 5 2" xfId="9750" xr:uid="{00000000-0005-0000-0000-0000B1010000}"/>
    <cellStyle name="Currency 2 4 5 2 2" xfId="18570" xr:uid="{00000000-0005-0000-0000-0000B1010000}"/>
    <cellStyle name="Currency 2 4 5 2 3" xfId="27940" xr:uid="{F5EC7302-DC46-460B-9748-E7F93F8C768C}"/>
    <cellStyle name="Currency 2 4 5 2 4" xfId="41895" xr:uid="{D6C412A0-B8CF-4701-9BAF-D4CBF1D68FEB}"/>
    <cellStyle name="Currency 2 4 5 3" xfId="14216" xr:uid="{00000000-0005-0000-0000-0000B1010000}"/>
    <cellStyle name="Currency 2 4 5 4" xfId="23681" xr:uid="{E7B40842-3D20-48EA-BE74-8A5583042643}"/>
    <cellStyle name="Currency 2 4 5 5" xfId="37651" xr:uid="{479731A8-1815-484E-B26A-8629EFAD2A7F}"/>
    <cellStyle name="Currency 2 4 6" xfId="5946" xr:uid="{00000000-0005-0000-0000-0000B1010000}"/>
    <cellStyle name="Currency 2 4 6 2" xfId="14780" xr:uid="{00000000-0005-0000-0000-0000B1010000}"/>
    <cellStyle name="Currency 2 4 6 3" xfId="24239" xr:uid="{DF578160-F71F-418B-9D63-A778EC504E35}"/>
    <cellStyle name="Currency 2 4 6 4" xfId="38193" xr:uid="{915FD5FF-DCC8-47F0-8519-6C2189EF4D20}"/>
    <cellStyle name="Currency 2 4 7" xfId="10355" xr:uid="{00000000-0005-0000-0000-0000B1010000}"/>
    <cellStyle name="Currency 2 4 8" xfId="19791" xr:uid="{3E948BED-DC42-4083-BDC8-B9F169BA404B}"/>
    <cellStyle name="Currency 2 4 9" xfId="33952" xr:uid="{19289CA1-1B01-489B-96F7-42CEE6456027}"/>
    <cellStyle name="Currency 2 5" xfId="622" xr:uid="{00000000-0005-0000-0000-0000B4010000}"/>
    <cellStyle name="Currency 2 5 2" xfId="623" xr:uid="{00000000-0005-0000-0000-0000B5010000}"/>
    <cellStyle name="Currency 2 5 2 2" xfId="3876" xr:uid="{00000000-0005-0000-0000-0000B5010000}"/>
    <cellStyle name="Currency 2 5 2 2 2" xfId="8283" xr:uid="{00000000-0005-0000-0000-0000B5010000}"/>
    <cellStyle name="Currency 2 5 2 2 2 2" xfId="17106" xr:uid="{00000000-0005-0000-0000-0000B5010000}"/>
    <cellStyle name="Currency 2 5 2 2 2 3" xfId="26486" xr:uid="{0B0629BC-E799-4F63-B63D-FCA6471FEB49}"/>
    <cellStyle name="Currency 2 5 2 2 2 4" xfId="40441" xr:uid="{F72CB65D-6E20-4EFB-8CE6-85CD39BB8E50}"/>
    <cellStyle name="Currency 2 5 2 2 3" xfId="12755" xr:uid="{00000000-0005-0000-0000-0000B5010000}"/>
    <cellStyle name="Currency 2 5 2 2 4" xfId="22227" xr:uid="{CA9CC44B-ADE9-447D-BBB6-089B608C6A3B}"/>
    <cellStyle name="Currency 2 5 2 2 5" xfId="36200" xr:uid="{AB5AAB4F-FB44-4BA7-9126-BB549C9664D5}"/>
    <cellStyle name="Currency 2 5 2 3" xfId="5356" xr:uid="{00000000-0005-0000-0000-0000B5010000}"/>
    <cellStyle name="Currency 2 5 2 3 2" xfId="9754" xr:uid="{00000000-0005-0000-0000-0000B5010000}"/>
    <cellStyle name="Currency 2 5 2 3 2 2" xfId="18574" xr:uid="{00000000-0005-0000-0000-0000B5010000}"/>
    <cellStyle name="Currency 2 5 2 3 2 3" xfId="27944" xr:uid="{F17C5416-DF2D-4EF0-9C11-DC3732C875F9}"/>
    <cellStyle name="Currency 2 5 2 3 2 4" xfId="41899" xr:uid="{FEEC24B4-CD9A-4F1C-B43E-EDE7F659B868}"/>
    <cellStyle name="Currency 2 5 2 3 3" xfId="14220" xr:uid="{00000000-0005-0000-0000-0000B5010000}"/>
    <cellStyle name="Currency 2 5 2 3 4" xfId="23685" xr:uid="{3223AD1B-FA4E-4907-8974-116819656789}"/>
    <cellStyle name="Currency 2 5 2 3 5" xfId="37655" xr:uid="{E3C98305-0684-4ADC-B08F-F5A90F038417}"/>
    <cellStyle name="Currency 2 5 2 4" xfId="5950" xr:uid="{00000000-0005-0000-0000-0000B5010000}"/>
    <cellStyle name="Currency 2 5 2 4 2" xfId="14784" xr:uid="{00000000-0005-0000-0000-0000B5010000}"/>
    <cellStyle name="Currency 2 5 2 4 3" xfId="24243" xr:uid="{2589B070-F340-4083-9644-6FCFC23DDB2B}"/>
    <cellStyle name="Currency 2 5 2 4 4" xfId="38197" xr:uid="{2A6D3F54-E33F-4220-A9A3-CB8351046858}"/>
    <cellStyle name="Currency 2 5 2 5" xfId="10359" xr:uid="{00000000-0005-0000-0000-0000B5010000}"/>
    <cellStyle name="Currency 2 5 2 6" xfId="19795" xr:uid="{6796F86A-96CB-4391-B78A-5FFA1646E246}"/>
    <cellStyle name="Currency 2 5 2 7" xfId="33956" xr:uid="{6A46EFC6-4837-468B-A674-36772B6BF838}"/>
    <cellStyle name="Currency 2 5 3" xfId="624" xr:uid="{00000000-0005-0000-0000-0000B6010000}"/>
    <cellStyle name="Currency 2 5 3 2" xfId="3832" xr:uid="{00000000-0005-0000-0000-0000B6010000}"/>
    <cellStyle name="Currency 2 5 3 2 2" xfId="8248" xr:uid="{00000000-0005-0000-0000-0000B6010000}"/>
    <cellStyle name="Currency 2 5 3 2 2 2" xfId="17071" xr:uid="{00000000-0005-0000-0000-0000B6010000}"/>
    <cellStyle name="Currency 2 5 3 2 2 3" xfId="26456" xr:uid="{0B2D0A3D-1633-49F1-B4F4-24956585497A}"/>
    <cellStyle name="Currency 2 5 3 2 2 4" xfId="40411" xr:uid="{3985BC46-C972-412B-ADD8-377328422FE6}"/>
    <cellStyle name="Currency 2 5 3 2 3" xfId="12720" xr:uid="{00000000-0005-0000-0000-0000B6010000}"/>
    <cellStyle name="Currency 2 5 3 2 4" xfId="22191" xr:uid="{6A3AEBF1-E270-4A58-B3C0-27820379FCB4}"/>
    <cellStyle name="Currency 2 5 3 2 5" xfId="36170" xr:uid="{A0FA16B0-D601-444E-A90D-ED00A986C869}"/>
    <cellStyle name="Currency 2 5 3 3" xfId="5357" xr:uid="{00000000-0005-0000-0000-0000B6010000}"/>
    <cellStyle name="Currency 2 5 3 3 2" xfId="9755" xr:uid="{00000000-0005-0000-0000-0000B6010000}"/>
    <cellStyle name="Currency 2 5 3 3 2 2" xfId="18575" xr:uid="{00000000-0005-0000-0000-0000B6010000}"/>
    <cellStyle name="Currency 2 5 3 3 2 3" xfId="27945" xr:uid="{E04CE26F-0D6C-4C06-80ED-1CEBC2ABDB32}"/>
    <cellStyle name="Currency 2 5 3 3 2 4" xfId="41900" xr:uid="{F78F1847-7FDE-4475-8A0E-AA12F4F37A8A}"/>
    <cellStyle name="Currency 2 5 3 3 3" xfId="14221" xr:uid="{00000000-0005-0000-0000-0000B6010000}"/>
    <cellStyle name="Currency 2 5 3 3 4" xfId="23686" xr:uid="{164BD0C1-6734-402C-BB2F-C98CC4DE7389}"/>
    <cellStyle name="Currency 2 5 3 3 5" xfId="37656" xr:uid="{2A21B9AB-38AA-4980-AC81-E34390E3D9EC}"/>
    <cellStyle name="Currency 2 5 3 4" xfId="5951" xr:uid="{00000000-0005-0000-0000-0000B6010000}"/>
    <cellStyle name="Currency 2 5 3 4 2" xfId="14785" xr:uid="{00000000-0005-0000-0000-0000B6010000}"/>
    <cellStyle name="Currency 2 5 3 4 3" xfId="24244" xr:uid="{C6D95C78-14DF-4FD2-B27E-0BB94B1D5F49}"/>
    <cellStyle name="Currency 2 5 3 4 4" xfId="38198" xr:uid="{FAD035F4-E765-4461-8ECE-2392E369FDDA}"/>
    <cellStyle name="Currency 2 5 3 5" xfId="10360" xr:uid="{00000000-0005-0000-0000-0000B6010000}"/>
    <cellStyle name="Currency 2 5 3 6" xfId="19796" xr:uid="{284EC9E3-BF33-43FC-801B-41F169202C62}"/>
    <cellStyle name="Currency 2 5 3 7" xfId="33957" xr:uid="{D569C678-5389-4D44-8DD4-3BEEE07115BC}"/>
    <cellStyle name="Currency 2 5 4" xfId="1937" xr:uid="{00000000-0005-0000-0000-0000B4010000}"/>
    <cellStyle name="Currency 2 5 4 2" xfId="6593" xr:uid="{00000000-0005-0000-0000-0000B4010000}"/>
    <cellStyle name="Currency 2 5 4 2 2" xfId="15422" xr:uid="{00000000-0005-0000-0000-0000B4010000}"/>
    <cellStyle name="Currency 2 5 4 2 3" xfId="24851" xr:uid="{56821E27-9B97-4D79-99E7-AF37D3EED6B4}"/>
    <cellStyle name="Currency 2 5 4 2 4" xfId="38804" xr:uid="{5F8AB54C-787F-4C3F-8874-EE13FD5503E6}"/>
    <cellStyle name="Currency 2 5 4 3" xfId="11049" xr:uid="{00000000-0005-0000-0000-0000B4010000}"/>
    <cellStyle name="Currency 2 5 4 4" xfId="20486" xr:uid="{8044CF37-05AF-4249-ACB9-526E2C14CA1E}"/>
    <cellStyle name="Currency 2 5 4 5" xfId="34567" xr:uid="{196E2E92-D972-4D13-BE2A-FD0302DFE358}"/>
    <cellStyle name="Currency 2 5 5" xfId="5355" xr:uid="{00000000-0005-0000-0000-0000B4010000}"/>
    <cellStyle name="Currency 2 5 5 2" xfId="9753" xr:uid="{00000000-0005-0000-0000-0000B4010000}"/>
    <cellStyle name="Currency 2 5 5 2 2" xfId="18573" xr:uid="{00000000-0005-0000-0000-0000B4010000}"/>
    <cellStyle name="Currency 2 5 5 2 3" xfId="27943" xr:uid="{901F6309-8BF1-419C-B722-7D74D0B361E7}"/>
    <cellStyle name="Currency 2 5 5 2 4" xfId="41898" xr:uid="{47EE642F-FB52-4D81-BAD8-57FD77F71034}"/>
    <cellStyle name="Currency 2 5 5 3" xfId="14219" xr:uid="{00000000-0005-0000-0000-0000B4010000}"/>
    <cellStyle name="Currency 2 5 5 4" xfId="23684" xr:uid="{6FFE9226-8F30-407B-B85A-DE83B3F0469B}"/>
    <cellStyle name="Currency 2 5 5 5" xfId="37654" xr:uid="{2A212DA7-5A48-44A6-BF5A-9F591500894D}"/>
    <cellStyle name="Currency 2 5 6" xfId="5949" xr:uid="{00000000-0005-0000-0000-0000B4010000}"/>
    <cellStyle name="Currency 2 5 6 2" xfId="14783" xr:uid="{00000000-0005-0000-0000-0000B4010000}"/>
    <cellStyle name="Currency 2 5 6 3" xfId="24242" xr:uid="{FB5CA516-A699-4AC4-8608-DDA0524841F0}"/>
    <cellStyle name="Currency 2 5 6 4" xfId="38196" xr:uid="{12F17B9A-CF03-48BE-ADD7-E8FBEE27AB18}"/>
    <cellStyle name="Currency 2 5 7" xfId="10358" xr:uid="{00000000-0005-0000-0000-0000B4010000}"/>
    <cellStyle name="Currency 2 5 8" xfId="19794" xr:uid="{7168BE10-2EFB-4A6C-BBAE-FC5729936E5A}"/>
    <cellStyle name="Currency 2 5 9" xfId="33955" xr:uid="{796781B6-4A52-4676-8630-2559A34F06EB}"/>
    <cellStyle name="Currency 2 6" xfId="625" xr:uid="{00000000-0005-0000-0000-0000B7010000}"/>
    <cellStyle name="Currency 2 6 2" xfId="626" xr:uid="{00000000-0005-0000-0000-0000B8010000}"/>
    <cellStyle name="Currency 2 6 2 2" xfId="3831" xr:uid="{00000000-0005-0000-0000-0000B8010000}"/>
    <cellStyle name="Currency 2 6 2 2 2" xfId="8247" xr:uid="{00000000-0005-0000-0000-0000B8010000}"/>
    <cellStyle name="Currency 2 6 2 2 2 2" xfId="17070" xr:uid="{00000000-0005-0000-0000-0000B8010000}"/>
    <cellStyle name="Currency 2 6 2 2 2 3" xfId="26455" xr:uid="{3EACDA9F-F796-4B22-83DE-34227E4E2866}"/>
    <cellStyle name="Currency 2 6 2 2 2 4" xfId="40410" xr:uid="{7B1C9ED3-BA86-4E88-B634-B63FF68810B9}"/>
    <cellStyle name="Currency 2 6 2 2 3" xfId="12719" xr:uid="{00000000-0005-0000-0000-0000B8010000}"/>
    <cellStyle name="Currency 2 6 2 2 4" xfId="22190" xr:uid="{8D700DC4-8270-4594-AC7E-A02CB1F3EFD1}"/>
    <cellStyle name="Currency 2 6 2 2 5" xfId="36169" xr:uid="{8D099B47-D80E-4AB3-8595-67E1C44C394A}"/>
    <cellStyle name="Currency 2 6 2 3" xfId="5359" xr:uid="{00000000-0005-0000-0000-0000B8010000}"/>
    <cellStyle name="Currency 2 6 2 3 2" xfId="9757" xr:uid="{00000000-0005-0000-0000-0000B8010000}"/>
    <cellStyle name="Currency 2 6 2 3 2 2" xfId="18577" xr:uid="{00000000-0005-0000-0000-0000B8010000}"/>
    <cellStyle name="Currency 2 6 2 3 2 3" xfId="27947" xr:uid="{C8EB8C17-40E2-449B-BFF0-72EFC55B25B8}"/>
    <cellStyle name="Currency 2 6 2 3 2 4" xfId="41902" xr:uid="{5B72CB34-EE4D-49C1-81DD-C168FFA3D08B}"/>
    <cellStyle name="Currency 2 6 2 3 3" xfId="14223" xr:uid="{00000000-0005-0000-0000-0000B8010000}"/>
    <cellStyle name="Currency 2 6 2 3 4" xfId="23688" xr:uid="{7C33FE4B-B0D5-4BFD-A1E1-6B42BAB2D1AC}"/>
    <cellStyle name="Currency 2 6 2 3 5" xfId="37658" xr:uid="{0D68E8F9-38EF-4C94-99F8-D935B9781374}"/>
    <cellStyle name="Currency 2 6 2 4" xfId="5953" xr:uid="{00000000-0005-0000-0000-0000B8010000}"/>
    <cellStyle name="Currency 2 6 2 4 2" xfId="14787" xr:uid="{00000000-0005-0000-0000-0000B8010000}"/>
    <cellStyle name="Currency 2 6 2 4 3" xfId="24246" xr:uid="{407E3FB5-AD11-4A7B-BA5D-68D1D0A20DF5}"/>
    <cellStyle name="Currency 2 6 2 4 4" xfId="38200" xr:uid="{415247A1-F1BE-4F0C-B7C9-C320981E2C62}"/>
    <cellStyle name="Currency 2 6 2 5" xfId="10362" xr:uid="{00000000-0005-0000-0000-0000B8010000}"/>
    <cellStyle name="Currency 2 6 2 6" xfId="19798" xr:uid="{B442E398-813C-4FF6-8E08-0398753F19EB}"/>
    <cellStyle name="Currency 2 6 2 7" xfId="33959" xr:uid="{13833AB7-96C9-4437-B8EB-C0D59791CA6F}"/>
    <cellStyle name="Currency 2 6 3" xfId="627" xr:uid="{00000000-0005-0000-0000-0000B9010000}"/>
    <cellStyle name="Currency 2 6 3 2" xfId="3403" xr:uid="{00000000-0005-0000-0000-0000B9010000}"/>
    <cellStyle name="Currency 2 6 3 2 2" xfId="7858" xr:uid="{00000000-0005-0000-0000-0000B9010000}"/>
    <cellStyle name="Currency 2 6 3 2 2 2" xfId="16684" xr:uid="{00000000-0005-0000-0000-0000B9010000}"/>
    <cellStyle name="Currency 2 6 3 2 2 3" xfId="26099" xr:uid="{44FF6EC0-BDC3-460E-98F6-B480F63E7723}"/>
    <cellStyle name="Currency 2 6 3 2 2 4" xfId="40052" xr:uid="{E424CE3A-B727-40C5-B8F6-DC5E59C2597B}"/>
    <cellStyle name="Currency 2 6 3 2 3" xfId="12337" xr:uid="{00000000-0005-0000-0000-0000B9010000}"/>
    <cellStyle name="Currency 2 6 3 2 4" xfId="21801" xr:uid="{990C1557-AA1F-468C-9AE0-3AF8F3E9BABB}"/>
    <cellStyle name="Currency 2 6 3 2 5" xfId="35815" xr:uid="{596EDEF9-C311-4984-A9B8-0CA2D8B7167F}"/>
    <cellStyle name="Currency 2 6 3 3" xfId="5360" xr:uid="{00000000-0005-0000-0000-0000B9010000}"/>
    <cellStyle name="Currency 2 6 3 3 2" xfId="9758" xr:uid="{00000000-0005-0000-0000-0000B9010000}"/>
    <cellStyle name="Currency 2 6 3 3 2 2" xfId="18578" xr:uid="{00000000-0005-0000-0000-0000B9010000}"/>
    <cellStyle name="Currency 2 6 3 3 2 3" xfId="27948" xr:uid="{57CA2DF5-1AF3-4266-B838-A376D0B0BE3F}"/>
    <cellStyle name="Currency 2 6 3 3 2 4" xfId="41903" xr:uid="{E7B360DF-B3A3-4130-B458-2007FA0C3D2C}"/>
    <cellStyle name="Currency 2 6 3 3 3" xfId="14224" xr:uid="{00000000-0005-0000-0000-0000B9010000}"/>
    <cellStyle name="Currency 2 6 3 3 4" xfId="23689" xr:uid="{B7E27473-4FAE-4D6A-8DC3-E57935D0600B}"/>
    <cellStyle name="Currency 2 6 3 3 5" xfId="37659" xr:uid="{675F4FA6-E9F1-4815-95FF-F0D8C5E00928}"/>
    <cellStyle name="Currency 2 6 3 4" xfId="5954" xr:uid="{00000000-0005-0000-0000-0000B9010000}"/>
    <cellStyle name="Currency 2 6 3 4 2" xfId="14788" xr:uid="{00000000-0005-0000-0000-0000B9010000}"/>
    <cellStyle name="Currency 2 6 3 4 3" xfId="24247" xr:uid="{A22E5ED1-9845-4274-AAA6-2DE7D18DA8AC}"/>
    <cellStyle name="Currency 2 6 3 4 4" xfId="38201" xr:uid="{66106DC1-311E-466B-A1CB-F541844F30DB}"/>
    <cellStyle name="Currency 2 6 3 5" xfId="10363" xr:uid="{00000000-0005-0000-0000-0000B9010000}"/>
    <cellStyle name="Currency 2 6 3 6" xfId="19799" xr:uid="{4C8F9AFC-2C31-4229-9FE8-ADD681F30998}"/>
    <cellStyle name="Currency 2 6 3 7" xfId="33960" xr:uid="{6A5FB651-5B29-4900-B458-0B106E1A0E9B}"/>
    <cellStyle name="Currency 2 6 4" xfId="3455" xr:uid="{00000000-0005-0000-0000-0000B7010000}"/>
    <cellStyle name="Currency 2 6 4 2" xfId="7901" xr:uid="{00000000-0005-0000-0000-0000B7010000}"/>
    <cellStyle name="Currency 2 6 4 2 2" xfId="16726" xr:uid="{00000000-0005-0000-0000-0000B7010000}"/>
    <cellStyle name="Currency 2 6 4 2 3" xfId="26137" xr:uid="{83D37061-AC67-49F8-80F0-0C0587060A41}"/>
    <cellStyle name="Currency 2 6 4 2 4" xfId="40090" xr:uid="{90D2E611-A26A-46BB-8715-E8725C54ACAB}"/>
    <cellStyle name="Currency 2 6 4 3" xfId="12379" xr:uid="{00000000-0005-0000-0000-0000B7010000}"/>
    <cellStyle name="Currency 2 6 4 4" xfId="21841" xr:uid="{4CF6B5EE-165D-4552-8F8E-F4FF2FDBCE65}"/>
    <cellStyle name="Currency 2 6 4 5" xfId="35853" xr:uid="{66394A6A-A0CC-4DF8-A2CA-616B9AD21A91}"/>
    <cellStyle name="Currency 2 6 5" xfId="5358" xr:uid="{00000000-0005-0000-0000-0000B7010000}"/>
    <cellStyle name="Currency 2 6 5 2" xfId="9756" xr:uid="{00000000-0005-0000-0000-0000B7010000}"/>
    <cellStyle name="Currency 2 6 5 2 2" xfId="18576" xr:uid="{00000000-0005-0000-0000-0000B7010000}"/>
    <cellStyle name="Currency 2 6 5 2 3" xfId="27946" xr:uid="{96098660-EE6B-41EA-8FD0-9652094D9482}"/>
    <cellStyle name="Currency 2 6 5 2 4" xfId="41901" xr:uid="{43B96496-5249-4F4E-8A8C-13116B5EC61D}"/>
    <cellStyle name="Currency 2 6 5 3" xfId="14222" xr:uid="{00000000-0005-0000-0000-0000B7010000}"/>
    <cellStyle name="Currency 2 6 5 4" xfId="23687" xr:uid="{635D3621-CCB1-472D-8234-45BD6CA1B987}"/>
    <cellStyle name="Currency 2 6 5 5" xfId="37657" xr:uid="{B571B87B-FCC3-40C3-A8F9-BAC863C78ACA}"/>
    <cellStyle name="Currency 2 6 6" xfId="5952" xr:uid="{00000000-0005-0000-0000-0000B7010000}"/>
    <cellStyle name="Currency 2 6 6 2" xfId="14786" xr:uid="{00000000-0005-0000-0000-0000B7010000}"/>
    <cellStyle name="Currency 2 6 6 3" xfId="24245" xr:uid="{8F746EEE-D731-4B5C-88BB-6847D9531308}"/>
    <cellStyle name="Currency 2 6 6 4" xfId="38199" xr:uid="{54BDEADE-6842-4FE5-AEA3-57091341C826}"/>
    <cellStyle name="Currency 2 6 7" xfId="10361" xr:uid="{00000000-0005-0000-0000-0000B7010000}"/>
    <cellStyle name="Currency 2 6 8" xfId="19797" xr:uid="{2AF4B943-8387-4294-A8EC-00963325D0FE}"/>
    <cellStyle name="Currency 2 6 9" xfId="33958" xr:uid="{23D37D0A-1B08-46C5-996A-803EC536485C}"/>
    <cellStyle name="Currency 2 7" xfId="628" xr:uid="{00000000-0005-0000-0000-0000BA010000}"/>
    <cellStyle name="Currency 2 7 2" xfId="629" xr:uid="{00000000-0005-0000-0000-0000BB010000}"/>
    <cellStyle name="Currency 2 7 2 2" xfId="3869" xr:uid="{00000000-0005-0000-0000-0000BB010000}"/>
    <cellStyle name="Currency 2 7 2 2 2" xfId="8278" xr:uid="{00000000-0005-0000-0000-0000BB010000}"/>
    <cellStyle name="Currency 2 7 2 2 2 2" xfId="17101" xr:uid="{00000000-0005-0000-0000-0000BB010000}"/>
    <cellStyle name="Currency 2 7 2 2 2 3" xfId="26482" xr:uid="{D3CA927D-D6B6-4EEE-8CA5-582ADE032259}"/>
    <cellStyle name="Currency 2 7 2 2 2 4" xfId="40437" xr:uid="{FE4AB126-1226-40F8-A8DE-A83FD78B7784}"/>
    <cellStyle name="Currency 2 7 2 2 3" xfId="12750" xr:uid="{00000000-0005-0000-0000-0000BB010000}"/>
    <cellStyle name="Currency 2 7 2 2 4" xfId="22222" xr:uid="{B1A0A84B-2993-40BE-8199-9BE48288589D}"/>
    <cellStyle name="Currency 2 7 2 2 5" xfId="36196" xr:uid="{AC8FEEF2-09F0-4099-A76B-61FF3AA731A5}"/>
    <cellStyle name="Currency 2 7 2 3" xfId="5362" xr:uid="{00000000-0005-0000-0000-0000BB010000}"/>
    <cellStyle name="Currency 2 7 2 3 2" xfId="9760" xr:uid="{00000000-0005-0000-0000-0000BB010000}"/>
    <cellStyle name="Currency 2 7 2 3 2 2" xfId="18580" xr:uid="{00000000-0005-0000-0000-0000BB010000}"/>
    <cellStyle name="Currency 2 7 2 3 2 3" xfId="27950" xr:uid="{9B58C37C-DBE2-4309-A50D-93ED40264F8E}"/>
    <cellStyle name="Currency 2 7 2 3 2 4" xfId="41905" xr:uid="{D5A23D59-F24D-458A-BA24-FE426324A52F}"/>
    <cellStyle name="Currency 2 7 2 3 3" xfId="14226" xr:uid="{00000000-0005-0000-0000-0000BB010000}"/>
    <cellStyle name="Currency 2 7 2 3 4" xfId="23691" xr:uid="{431A05BB-E077-4E8A-9352-9AB453A97E0E}"/>
    <cellStyle name="Currency 2 7 2 3 5" xfId="37661" xr:uid="{AF391CE7-5038-4C2F-B5EE-BC5537C14684}"/>
    <cellStyle name="Currency 2 7 2 4" xfId="5956" xr:uid="{00000000-0005-0000-0000-0000BB010000}"/>
    <cellStyle name="Currency 2 7 2 4 2" xfId="14790" xr:uid="{00000000-0005-0000-0000-0000BB010000}"/>
    <cellStyle name="Currency 2 7 2 4 3" xfId="24249" xr:uid="{50DB2869-6ED8-4F92-80C9-67A7D22BEF6A}"/>
    <cellStyle name="Currency 2 7 2 4 4" xfId="38203" xr:uid="{743DDA95-7CAC-4593-A166-5B9086BD01BA}"/>
    <cellStyle name="Currency 2 7 2 5" xfId="10365" xr:uid="{00000000-0005-0000-0000-0000BB010000}"/>
    <cellStyle name="Currency 2 7 2 6" xfId="19801" xr:uid="{A66EEE48-F0F0-4ED9-AAA1-7910EF8FA3C6}"/>
    <cellStyle name="Currency 2 7 2 7" xfId="33962" xr:uid="{3DFCA284-70D6-414C-8E2D-83602FA49E97}"/>
    <cellStyle name="Currency 2 7 3" xfId="630" xr:uid="{00000000-0005-0000-0000-0000BC010000}"/>
    <cellStyle name="Currency 2 7 3 2" xfId="1962" xr:uid="{00000000-0005-0000-0000-0000BC010000}"/>
    <cellStyle name="Currency 2 7 3 2 2" xfId="6608" xr:uid="{00000000-0005-0000-0000-0000BC010000}"/>
    <cellStyle name="Currency 2 7 3 2 2 2" xfId="15436" xr:uid="{00000000-0005-0000-0000-0000BC010000}"/>
    <cellStyle name="Currency 2 7 3 2 2 3" xfId="24861" xr:uid="{2AB41110-CCF7-4BCC-ABE5-6DC167C241CA}"/>
    <cellStyle name="Currency 2 7 3 2 2 4" xfId="38815" xr:uid="{9C2B8D16-0717-43D5-976F-7471EFEC679D}"/>
    <cellStyle name="Currency 2 7 3 2 3" xfId="11065" xr:uid="{00000000-0005-0000-0000-0000BC010000}"/>
    <cellStyle name="Currency 2 7 3 2 4" xfId="20497" xr:uid="{67D99C43-E153-4C7D-95DE-02C8235E59FC}"/>
    <cellStyle name="Currency 2 7 3 2 5" xfId="34577" xr:uid="{01017494-BCF0-4CFE-AD76-D8332522C7FD}"/>
    <cellStyle name="Currency 2 7 3 3" xfId="5363" xr:uid="{00000000-0005-0000-0000-0000BC010000}"/>
    <cellStyle name="Currency 2 7 3 3 2" xfId="9761" xr:uid="{00000000-0005-0000-0000-0000BC010000}"/>
    <cellStyle name="Currency 2 7 3 3 2 2" xfId="18581" xr:uid="{00000000-0005-0000-0000-0000BC010000}"/>
    <cellStyle name="Currency 2 7 3 3 2 3" xfId="27951" xr:uid="{943AB5FF-8E22-42CD-ADEE-02EA14FEB998}"/>
    <cellStyle name="Currency 2 7 3 3 2 4" xfId="41906" xr:uid="{517A050B-B165-499D-ACA4-85DF9E61C47F}"/>
    <cellStyle name="Currency 2 7 3 3 3" xfId="14227" xr:uid="{00000000-0005-0000-0000-0000BC010000}"/>
    <cellStyle name="Currency 2 7 3 3 4" xfId="23692" xr:uid="{EA361E50-4CE2-4A01-A47A-72F1F0AB95B0}"/>
    <cellStyle name="Currency 2 7 3 3 5" xfId="37662" xr:uid="{10A51B21-75BF-4864-BFE4-DB3A1FEB8D9E}"/>
    <cellStyle name="Currency 2 7 3 4" xfId="5957" xr:uid="{00000000-0005-0000-0000-0000BC010000}"/>
    <cellStyle name="Currency 2 7 3 4 2" xfId="14791" xr:uid="{00000000-0005-0000-0000-0000BC010000}"/>
    <cellStyle name="Currency 2 7 3 4 3" xfId="24250" xr:uid="{EFCCDF7F-3869-40BA-AD7D-6B56144038BE}"/>
    <cellStyle name="Currency 2 7 3 4 4" xfId="38204" xr:uid="{A281DF67-5A63-4A03-B338-57C82C7B1DEB}"/>
    <cellStyle name="Currency 2 7 3 5" xfId="10366" xr:uid="{00000000-0005-0000-0000-0000BC010000}"/>
    <cellStyle name="Currency 2 7 3 6" xfId="19802" xr:uid="{5A01C379-8AB4-4042-AA14-F65A3A8DA210}"/>
    <cellStyle name="Currency 2 7 3 7" xfId="33963" xr:uid="{2B8858FC-1B8F-45EA-B59A-5801536954E4}"/>
    <cellStyle name="Currency 2 7 4" xfId="3427" xr:uid="{00000000-0005-0000-0000-0000BA010000}"/>
    <cellStyle name="Currency 2 7 4 2" xfId="7879" xr:uid="{00000000-0005-0000-0000-0000BA010000}"/>
    <cellStyle name="Currency 2 7 4 2 2" xfId="16704" xr:uid="{00000000-0005-0000-0000-0000BA010000}"/>
    <cellStyle name="Currency 2 7 4 2 3" xfId="26115" xr:uid="{E67FF083-651B-4F42-86DE-EC67A1CF2CD1}"/>
    <cellStyle name="Currency 2 7 4 2 4" xfId="40068" xr:uid="{1EF4AEE1-73ED-438F-95FE-3F0D61828F9F}"/>
    <cellStyle name="Currency 2 7 4 3" xfId="12357" xr:uid="{00000000-0005-0000-0000-0000BA010000}"/>
    <cellStyle name="Currency 2 7 4 4" xfId="21818" xr:uid="{D5D70E04-F76A-4E16-9F98-7511C77BA87B}"/>
    <cellStyle name="Currency 2 7 4 5" xfId="35831" xr:uid="{1E15BE23-5EE7-43DA-845D-0559FACDA339}"/>
    <cellStyle name="Currency 2 7 5" xfId="5361" xr:uid="{00000000-0005-0000-0000-0000BA010000}"/>
    <cellStyle name="Currency 2 7 5 2" xfId="9759" xr:uid="{00000000-0005-0000-0000-0000BA010000}"/>
    <cellStyle name="Currency 2 7 5 2 2" xfId="18579" xr:uid="{00000000-0005-0000-0000-0000BA010000}"/>
    <cellStyle name="Currency 2 7 5 2 3" xfId="27949" xr:uid="{0D14A35D-9D3A-45D7-A311-BE65726C440A}"/>
    <cellStyle name="Currency 2 7 5 2 4" xfId="41904" xr:uid="{1577D2FA-A8BC-437C-8826-503CFA6B2756}"/>
    <cellStyle name="Currency 2 7 5 3" xfId="14225" xr:uid="{00000000-0005-0000-0000-0000BA010000}"/>
    <cellStyle name="Currency 2 7 5 4" xfId="23690" xr:uid="{089477DE-E44F-4FE3-A203-0099D65F183B}"/>
    <cellStyle name="Currency 2 7 5 5" xfId="37660" xr:uid="{AFF4CBE9-C8BF-4360-B6D7-D122CAE1B0EA}"/>
    <cellStyle name="Currency 2 7 6" xfId="5955" xr:uid="{00000000-0005-0000-0000-0000BA010000}"/>
    <cellStyle name="Currency 2 7 6 2" xfId="14789" xr:uid="{00000000-0005-0000-0000-0000BA010000}"/>
    <cellStyle name="Currency 2 7 6 3" xfId="24248" xr:uid="{D310B419-E056-479F-9B39-7847A59DCE4A}"/>
    <cellStyle name="Currency 2 7 6 4" xfId="38202" xr:uid="{B8C721CF-A497-4040-9E2E-8DA4E7987C25}"/>
    <cellStyle name="Currency 2 7 7" xfId="10364" xr:uid="{00000000-0005-0000-0000-0000BA010000}"/>
    <cellStyle name="Currency 2 7 8" xfId="19800" xr:uid="{CB4B9497-ECAB-4A93-B014-910DC036A761}"/>
    <cellStyle name="Currency 2 7 9" xfId="33961" xr:uid="{FAAABC31-A87F-48AA-9B46-0AD0DC9A8AFD}"/>
    <cellStyle name="Currency 2 8" xfId="631" xr:uid="{00000000-0005-0000-0000-0000BD010000}"/>
    <cellStyle name="Currency 2 8 2" xfId="632" xr:uid="{00000000-0005-0000-0000-0000BE010000}"/>
    <cellStyle name="Currency 2 8 2 2" xfId="1606" xr:uid="{00000000-0005-0000-0000-0000BE010000}"/>
    <cellStyle name="Currency 2 8 2 2 2" xfId="6437" xr:uid="{00000000-0005-0000-0000-0000BE010000}"/>
    <cellStyle name="Currency 2 8 2 2 2 2" xfId="15268" xr:uid="{00000000-0005-0000-0000-0000BE010000}"/>
    <cellStyle name="Currency 2 8 2 2 2 3" xfId="24706" xr:uid="{BF09044A-BEAB-4443-98AC-7F8CB529AAEB}"/>
    <cellStyle name="Currency 2 8 2 2 2 4" xfId="38660" xr:uid="{FD78B1F7-6DC3-421F-B0D0-229091DD08FC}"/>
    <cellStyle name="Currency 2 8 2 2 3" xfId="10876" xr:uid="{00000000-0005-0000-0000-0000BE010000}"/>
    <cellStyle name="Currency 2 8 2 2 4" xfId="20295" xr:uid="{EF365E12-2D35-4646-BC93-AF739679AD82}"/>
    <cellStyle name="Currency 2 8 2 2 5" xfId="34424" xr:uid="{E38EBFAF-FCFE-41C3-9E26-577BD42F92AD}"/>
    <cellStyle name="Currency 2 8 2 3" xfId="5365" xr:uid="{00000000-0005-0000-0000-0000BE010000}"/>
    <cellStyle name="Currency 2 8 2 3 2" xfId="9763" xr:uid="{00000000-0005-0000-0000-0000BE010000}"/>
    <cellStyle name="Currency 2 8 2 3 2 2" xfId="18583" xr:uid="{00000000-0005-0000-0000-0000BE010000}"/>
    <cellStyle name="Currency 2 8 2 3 2 3" xfId="27953" xr:uid="{EDAFC867-04FA-4A0B-8C38-935CBC867E4D}"/>
    <cellStyle name="Currency 2 8 2 3 2 4" xfId="41908" xr:uid="{A1098F2A-16FB-4CAD-91B4-F9049DCB5030}"/>
    <cellStyle name="Currency 2 8 2 3 3" xfId="14229" xr:uid="{00000000-0005-0000-0000-0000BE010000}"/>
    <cellStyle name="Currency 2 8 2 3 4" xfId="23694" xr:uid="{2C52358A-E0E7-47CF-8EC4-85240EE773BA}"/>
    <cellStyle name="Currency 2 8 2 3 5" xfId="37664" xr:uid="{A10D3433-C21D-4002-A152-E50321B7210C}"/>
    <cellStyle name="Currency 2 8 2 4" xfId="5959" xr:uid="{00000000-0005-0000-0000-0000BE010000}"/>
    <cellStyle name="Currency 2 8 2 4 2" xfId="14793" xr:uid="{00000000-0005-0000-0000-0000BE010000}"/>
    <cellStyle name="Currency 2 8 2 4 3" xfId="24252" xr:uid="{498DF824-006D-439C-939C-6D2CBBD6B757}"/>
    <cellStyle name="Currency 2 8 2 4 4" xfId="38206" xr:uid="{5E66367F-B26C-4D52-AB7D-27FCBBCB7332}"/>
    <cellStyle name="Currency 2 8 2 5" xfId="10368" xr:uid="{00000000-0005-0000-0000-0000BE010000}"/>
    <cellStyle name="Currency 2 8 2 6" xfId="19804" xr:uid="{06DA6779-3733-4FEC-995A-2B6251934F24}"/>
    <cellStyle name="Currency 2 8 2 7" xfId="33965" xr:uid="{15968390-D4BD-4AAE-BC79-A21037955911}"/>
    <cellStyle name="Currency 2 8 3" xfId="633" xr:uid="{00000000-0005-0000-0000-0000BF010000}"/>
    <cellStyle name="Currency 2 8 3 2" xfId="3830" xr:uid="{00000000-0005-0000-0000-0000BF010000}"/>
    <cellStyle name="Currency 2 8 3 2 2" xfId="8246" xr:uid="{00000000-0005-0000-0000-0000BF010000}"/>
    <cellStyle name="Currency 2 8 3 2 2 2" xfId="17069" xr:uid="{00000000-0005-0000-0000-0000BF010000}"/>
    <cellStyle name="Currency 2 8 3 2 2 3" xfId="26454" xr:uid="{F1257DD6-D749-4972-B3D2-282F9E4F6AF3}"/>
    <cellStyle name="Currency 2 8 3 2 2 4" xfId="40409" xr:uid="{3C63297C-9E99-49FF-86A4-F42A4C3F8BE7}"/>
    <cellStyle name="Currency 2 8 3 2 3" xfId="12718" xr:uid="{00000000-0005-0000-0000-0000BF010000}"/>
    <cellStyle name="Currency 2 8 3 2 4" xfId="22189" xr:uid="{D3B62BED-884E-4B30-8382-B86CE6F25EF9}"/>
    <cellStyle name="Currency 2 8 3 2 5" xfId="36168" xr:uid="{94FCE4FB-E69D-41FB-AD28-A253935D6D61}"/>
    <cellStyle name="Currency 2 8 3 3" xfId="5366" xr:uid="{00000000-0005-0000-0000-0000BF010000}"/>
    <cellStyle name="Currency 2 8 3 3 2" xfId="9764" xr:uid="{00000000-0005-0000-0000-0000BF010000}"/>
    <cellStyle name="Currency 2 8 3 3 2 2" xfId="18584" xr:uid="{00000000-0005-0000-0000-0000BF010000}"/>
    <cellStyle name="Currency 2 8 3 3 2 3" xfId="27954" xr:uid="{59A903A2-85D6-44DB-B5BE-DFE44EC05446}"/>
    <cellStyle name="Currency 2 8 3 3 2 4" xfId="41909" xr:uid="{DF131352-6F1D-42C5-8DF8-57D06CD812D7}"/>
    <cellStyle name="Currency 2 8 3 3 3" xfId="14230" xr:uid="{00000000-0005-0000-0000-0000BF010000}"/>
    <cellStyle name="Currency 2 8 3 3 4" xfId="23695" xr:uid="{43974C1D-FA57-48A7-B63F-E30B475FCDE4}"/>
    <cellStyle name="Currency 2 8 3 3 5" xfId="37665" xr:uid="{E7015603-C5B4-47B6-8471-03FAE1F474BD}"/>
    <cellStyle name="Currency 2 8 3 4" xfId="5960" xr:uid="{00000000-0005-0000-0000-0000BF010000}"/>
    <cellStyle name="Currency 2 8 3 4 2" xfId="14794" xr:uid="{00000000-0005-0000-0000-0000BF010000}"/>
    <cellStyle name="Currency 2 8 3 4 3" xfId="24253" xr:uid="{EE8143A5-4517-4AB9-AA4E-32318B5789AC}"/>
    <cellStyle name="Currency 2 8 3 4 4" xfId="38207" xr:uid="{8C9DFD0B-D081-4818-90CB-40A1D4814035}"/>
    <cellStyle name="Currency 2 8 3 5" xfId="10369" xr:uid="{00000000-0005-0000-0000-0000BF010000}"/>
    <cellStyle name="Currency 2 8 3 6" xfId="19805" xr:uid="{9A4B71D0-BA99-4C65-994F-E431E2E6F26A}"/>
    <cellStyle name="Currency 2 8 3 7" xfId="33966" xr:uid="{7FAAE028-ECF5-464F-9C65-3B4C79F40BBE}"/>
    <cellStyle name="Currency 2 8 4" xfId="1580" xr:uid="{00000000-0005-0000-0000-0000BD010000}"/>
    <cellStyle name="Currency 2 8 4 2" xfId="6424" xr:uid="{00000000-0005-0000-0000-0000BD010000}"/>
    <cellStyle name="Currency 2 8 4 2 2" xfId="15255" xr:uid="{00000000-0005-0000-0000-0000BD010000}"/>
    <cellStyle name="Currency 2 8 4 2 3" xfId="24694" xr:uid="{4CD13F2E-AC7A-405C-A894-226BF75A3919}"/>
    <cellStyle name="Currency 2 8 4 2 4" xfId="38647" xr:uid="{FE19D060-E500-485A-A67D-3700694BBC65}"/>
    <cellStyle name="Currency 2 8 4 3" xfId="10864" xr:uid="{00000000-0005-0000-0000-0000BD010000}"/>
    <cellStyle name="Currency 2 8 4 4" xfId="20279" xr:uid="{867FCE0D-7E02-49A2-9D6C-623086AB0AFE}"/>
    <cellStyle name="Currency 2 8 4 5" xfId="34412" xr:uid="{DAA80086-5D50-4F2B-B91C-5B3C472C509C}"/>
    <cellStyle name="Currency 2 8 5" xfId="5364" xr:uid="{00000000-0005-0000-0000-0000BD010000}"/>
    <cellStyle name="Currency 2 8 5 2" xfId="9762" xr:uid="{00000000-0005-0000-0000-0000BD010000}"/>
    <cellStyle name="Currency 2 8 5 2 2" xfId="18582" xr:uid="{00000000-0005-0000-0000-0000BD010000}"/>
    <cellStyle name="Currency 2 8 5 2 3" xfId="27952" xr:uid="{E2F736A1-5C1E-49C4-81DC-501FE6FECFE0}"/>
    <cellStyle name="Currency 2 8 5 2 4" xfId="41907" xr:uid="{C9468548-6417-4DA7-83BF-FD49A86354D2}"/>
    <cellStyle name="Currency 2 8 5 3" xfId="14228" xr:uid="{00000000-0005-0000-0000-0000BD010000}"/>
    <cellStyle name="Currency 2 8 5 4" xfId="23693" xr:uid="{DD5DE15D-515B-4F57-84F5-DB8D59D0E93D}"/>
    <cellStyle name="Currency 2 8 5 5" xfId="37663" xr:uid="{77C32150-69DB-4E68-8952-78C673F0270C}"/>
    <cellStyle name="Currency 2 8 6" xfId="5958" xr:uid="{00000000-0005-0000-0000-0000BD010000}"/>
    <cellStyle name="Currency 2 8 6 2" xfId="14792" xr:uid="{00000000-0005-0000-0000-0000BD010000}"/>
    <cellStyle name="Currency 2 8 6 3" xfId="24251" xr:uid="{7D4ECF4A-A14D-4EC2-B02B-679FCCE7371A}"/>
    <cellStyle name="Currency 2 8 6 4" xfId="38205" xr:uid="{22E529C1-8CF6-48D1-A6BF-22303E0B16B8}"/>
    <cellStyle name="Currency 2 8 7" xfId="10367" xr:uid="{00000000-0005-0000-0000-0000BD010000}"/>
    <cellStyle name="Currency 2 8 8" xfId="19803" xr:uid="{22D8F80B-E7CE-4F4E-8A28-BA18241AFA77}"/>
    <cellStyle name="Currency 2 8 9" xfId="33964" xr:uid="{C546943F-FC9C-4D91-887D-1EA0CB07C02E}"/>
    <cellStyle name="Currency 2 9" xfId="634" xr:uid="{00000000-0005-0000-0000-0000C0010000}"/>
    <cellStyle name="Currency 2 9 2" xfId="3829" xr:uid="{00000000-0005-0000-0000-0000C0010000}"/>
    <cellStyle name="Currency 2 9 2 2" xfId="8245" xr:uid="{00000000-0005-0000-0000-0000C0010000}"/>
    <cellStyle name="Currency 2 9 2 2 2" xfId="17068" xr:uid="{00000000-0005-0000-0000-0000C0010000}"/>
    <cellStyle name="Currency 2 9 2 2 3" xfId="26453" xr:uid="{0EC0E7BE-C500-4926-B144-227F1A5F1BC6}"/>
    <cellStyle name="Currency 2 9 2 2 4" xfId="40408" xr:uid="{B331AD4E-8D9C-4670-AD59-C80CCEFCA95D}"/>
    <cellStyle name="Currency 2 9 2 3" xfId="12717" xr:uid="{00000000-0005-0000-0000-0000C0010000}"/>
    <cellStyle name="Currency 2 9 2 4" xfId="22188" xr:uid="{09BA5454-0445-4C0B-9716-A0667D3ED8B7}"/>
    <cellStyle name="Currency 2 9 2 5" xfId="36167" xr:uid="{E95EC066-69D3-4352-99A1-9623DA6B46E0}"/>
    <cellStyle name="Currency 2 9 3" xfId="5367" xr:uid="{00000000-0005-0000-0000-0000C0010000}"/>
    <cellStyle name="Currency 2 9 3 2" xfId="9765" xr:uid="{00000000-0005-0000-0000-0000C0010000}"/>
    <cellStyle name="Currency 2 9 3 2 2" xfId="18585" xr:uid="{00000000-0005-0000-0000-0000C0010000}"/>
    <cellStyle name="Currency 2 9 3 2 3" xfId="27955" xr:uid="{759522F3-997B-4E92-9C8A-513FC652C652}"/>
    <cellStyle name="Currency 2 9 3 2 4" xfId="41910" xr:uid="{3796809A-103F-4526-BE06-85389E18C0F2}"/>
    <cellStyle name="Currency 2 9 3 3" xfId="14231" xr:uid="{00000000-0005-0000-0000-0000C0010000}"/>
    <cellStyle name="Currency 2 9 3 4" xfId="23696" xr:uid="{A111E356-D220-48FD-BDD2-42066A4A4AE7}"/>
    <cellStyle name="Currency 2 9 3 5" xfId="37666" xr:uid="{D82CB954-81FA-478B-8406-FBFA005DBF41}"/>
    <cellStyle name="Currency 2 9 4" xfId="5961" xr:uid="{00000000-0005-0000-0000-0000C0010000}"/>
    <cellStyle name="Currency 2 9 4 2" xfId="14795" xr:uid="{00000000-0005-0000-0000-0000C0010000}"/>
    <cellStyle name="Currency 2 9 4 3" xfId="24254" xr:uid="{7A3FC9A5-995B-48BC-BA5E-DED12F7E688E}"/>
    <cellStyle name="Currency 2 9 4 4" xfId="38208" xr:uid="{0A1AC10E-BBC2-49F1-9ABA-822DC7698416}"/>
    <cellStyle name="Currency 2 9 5" xfId="10370" xr:uid="{00000000-0005-0000-0000-0000C0010000}"/>
    <cellStyle name="Currency 2 9 6" xfId="19806" xr:uid="{41D3122D-0BF1-4AC0-A5C2-D16EF0E3CE86}"/>
    <cellStyle name="Currency 2 9 7" xfId="33967" xr:uid="{44EDF57B-F7EB-4C15-9F18-06E221C0D61B}"/>
    <cellStyle name="Currency_ANEXO IV" xfId="21747" xr:uid="{6C02FCF9-A836-4C63-8647-B3988D01BC3C}"/>
    <cellStyle name="Currency0" xfId="635" xr:uid="{00000000-0005-0000-0000-0000C1010000}"/>
    <cellStyle name="Currency0 2" xfId="1911" xr:uid="{00000000-0005-0000-0000-0000E9000000}"/>
    <cellStyle name="DATE" xfId="636" xr:uid="{00000000-0005-0000-0000-0000C2010000}"/>
    <cellStyle name="Date [mmm-yy]" xfId="637" xr:uid="{00000000-0005-0000-0000-0000C3010000}"/>
    <cellStyle name="Date 2" xfId="1912" xr:uid="{00000000-0005-0000-0000-0000EA000000}"/>
    <cellStyle name="Date 3" xfId="3415" xr:uid="{00000000-0005-0000-0000-0000EA000000}"/>
    <cellStyle name="Date 4" xfId="1559" xr:uid="{00000000-0005-0000-0000-0000EA000000}"/>
    <cellStyle name="Date 5" xfId="4060" xr:uid="{00000000-0005-0000-0000-0000EA000000}"/>
    <cellStyle name="Date 6" xfId="28530" xr:uid="{1446A846-92A5-4ABF-B361-0616DFE13B91}"/>
    <cellStyle name="Date 7" xfId="31174" xr:uid="{D3441056-EDD8-465B-9D5F-9481405F3845}"/>
    <cellStyle name="DGAEPCélulaValor" xfId="1913" xr:uid="{00000000-0005-0000-0000-0000EB000000}"/>
    <cellStyle name="DGAEPCélulaValor 2" xfId="4061" xr:uid="{00000000-0005-0000-0000-0000EB000000}"/>
    <cellStyle name="DGAEPCélulaValor 2 2" xfId="8461" xr:uid="{00000000-0005-0000-0000-0000EB000000}"/>
    <cellStyle name="DGAEPCélulaValor 2 2 2" xfId="17283" xr:uid="{00000000-0005-0000-0000-0000EB000000}"/>
    <cellStyle name="DGAEPCélulaValor 2 2 3" xfId="26663" xr:uid="{1F5E4C5A-0C9F-458F-A934-D6EC5CFDB4FF}"/>
    <cellStyle name="DGAEPCélulaValor 2 2 4" xfId="40618" xr:uid="{A2C0DAE1-4EE1-47CF-B212-D1BE81A0F44D}"/>
    <cellStyle name="DGAEPCélulaValor 2 3" xfId="12931" xr:uid="{00000000-0005-0000-0000-0000EB000000}"/>
    <cellStyle name="DGAEPCélulaValor 2 4" xfId="22404" xr:uid="{BE38C133-833F-4018-B879-11956B6A6232}"/>
    <cellStyle name="DGAEPCélulaValor 2 5" xfId="36376" xr:uid="{FA09B942-AECB-4A30-B4DD-ECB82B497051}"/>
    <cellStyle name="DGAEPCélulaValor 3" xfId="6578" xr:uid="{00000000-0005-0000-0000-0000EB000000}"/>
    <cellStyle name="DGAEPCélulaValor 3 2" xfId="15407" xr:uid="{00000000-0005-0000-0000-0000EB000000}"/>
    <cellStyle name="DGAEPCélulaValor 3 3" xfId="24837" xr:uid="{B6DC868B-5D51-4526-BC4A-D6D9218BD511}"/>
    <cellStyle name="DGAEPCélulaValor 3 4" xfId="38790" xr:uid="{E86D3257-8546-486C-A937-24088F854881}"/>
    <cellStyle name="DGAEPCélulaValor 4" xfId="11032" xr:uid="{00000000-0005-0000-0000-0000EB000000}"/>
    <cellStyle name="DGAEPCélulaValor 4 2" xfId="28531" xr:uid="{01B5ECEA-19AF-4081-B6F2-8B9827C79DE3}"/>
    <cellStyle name="DGAEPCélulaValor 4 3" xfId="42456" xr:uid="{7A62B57B-7DAA-4BFE-A4C6-E10B061F7314}"/>
    <cellStyle name="DGAEPCélulaValor 5" xfId="31175" xr:uid="{7C0943A7-FB6E-4792-84FE-89DFCF045423}"/>
    <cellStyle name="DGAEPCélulaValor 5 2" xfId="45033" xr:uid="{5082AD57-2042-4D46-9900-46ABED8EC3FF}"/>
    <cellStyle name="DGAEPCélulaValor 6" xfId="20470" xr:uid="{51A4325E-DB1F-4555-B598-50771BA35D6E}"/>
    <cellStyle name="DGAEPCélulaValor 7" xfId="34553" xr:uid="{363F4691-96F7-467D-B565-20F55EF637C8}"/>
    <cellStyle name="dsf" xfId="638" xr:uid="{00000000-0005-0000-0000-0000C4010000}"/>
    <cellStyle name="dsf 2" xfId="639" xr:uid="{00000000-0005-0000-0000-0000C5010000}"/>
    <cellStyle name="dsf 2 2" xfId="3827" xr:uid="{00000000-0005-0000-0000-0000C5010000}"/>
    <cellStyle name="dsf 3" xfId="3828" xr:uid="{00000000-0005-0000-0000-0000C4010000}"/>
    <cellStyle name="Emphasis 1" xfId="25" xr:uid="{00000000-0005-0000-0000-0000C6010000}"/>
    <cellStyle name="Emphasis 1 2" xfId="1845" xr:uid="{00000000-0005-0000-0000-0000ED000000}"/>
    <cellStyle name="Emphasis 2" xfId="26" xr:uid="{00000000-0005-0000-0000-0000C7010000}"/>
    <cellStyle name="Emphasis 2 2" xfId="1846" xr:uid="{00000000-0005-0000-0000-0000EF000000}"/>
    <cellStyle name="Emphasis 3" xfId="27" xr:uid="{00000000-0005-0000-0000-0000C8010000}"/>
    <cellStyle name="Emphasis 3 2" xfId="1847" xr:uid="{00000000-0005-0000-0000-0000F1000000}"/>
    <cellStyle name="Entrada" xfId="702" builtinId="20" customBuiltin="1"/>
    <cellStyle name="Entrada 10" xfId="640" xr:uid="{00000000-0005-0000-0000-0000CA010000}"/>
    <cellStyle name="Entrada 11" xfId="641" xr:uid="{00000000-0005-0000-0000-0000CB010000}"/>
    <cellStyle name="Entrada 12" xfId="1525" xr:uid="{00000000-0005-0000-0000-0000E90A0000}"/>
    <cellStyle name="Entrada 12 2" xfId="18965" xr:uid="{00000000-0005-0000-0000-0000E90A0000}"/>
    <cellStyle name="Entrada 12 3" xfId="19470" xr:uid="{00000000-0005-0000-0000-0000E90A0000}"/>
    <cellStyle name="Entrada 12 4" xfId="20243" xr:uid="{A3B58239-34BD-47D9-A23A-9E889D5735F2}"/>
    <cellStyle name="Entrada 12 5" xfId="33653" xr:uid="{C37FA1ED-EFE0-4C14-AE0B-B332D50527E1}"/>
    <cellStyle name="Entrada 13" xfId="3888" xr:uid="{00000000-0005-0000-0000-000087130000}"/>
    <cellStyle name="Entrada 13 2" xfId="8295" xr:uid="{00000000-0005-0000-0000-000087130000}"/>
    <cellStyle name="Entrada 13 2 2" xfId="19440" xr:uid="{00000000-0005-0000-0000-000087130000}"/>
    <cellStyle name="Entrada 13 2 3" xfId="19134" xr:uid="{00000000-0005-0000-0000-000087130000}"/>
    <cellStyle name="Entrada 13 2 4" xfId="26498" xr:uid="{816D01C6-6897-41F3-8653-D294EB319EC1}"/>
    <cellStyle name="Entrada 13 2 5" xfId="33717" xr:uid="{FC4EE936-1E31-4E6D-BA0E-16DFA82279A8}"/>
    <cellStyle name="Entrada 13 3" xfId="19221" xr:uid="{00000000-0005-0000-0000-000087130000}"/>
    <cellStyle name="Entrada 13 4" xfId="10371" xr:uid="{00000000-0005-0000-0000-000087130000}"/>
    <cellStyle name="Entrada 13 5" xfId="19439" xr:uid="{00000000-0005-0000-0000-000087130000}"/>
    <cellStyle name="Entrada 14" xfId="5777" xr:uid="{00000000-0005-0000-0000-0000800B0000}"/>
    <cellStyle name="Entrada 14 2" xfId="19320" xr:uid="{00000000-0005-0000-0000-0000800B0000}"/>
    <cellStyle name="Entrada 14 3" xfId="19378" xr:uid="{00000000-0005-0000-0000-0000800B0000}"/>
    <cellStyle name="Entrada 14 4" xfId="24101" xr:uid="{45079018-26A9-4A0D-8477-15BB2EC998D5}"/>
    <cellStyle name="Entrada 14 5" xfId="33716" xr:uid="{EACA91AB-D607-4B65-BD24-F35956CA0042}"/>
    <cellStyle name="Entrada 15" xfId="10796" xr:uid="{00000000-0005-0000-0000-0000E1490000}"/>
    <cellStyle name="Entrada 16" xfId="19415" xr:uid="{00000000-0005-0000-0000-00002B4B0000}"/>
    <cellStyle name="Entrada 17" xfId="19373" xr:uid="{00000000-0005-0000-0000-00006D4C0000}"/>
    <cellStyle name="Entrada 2" xfId="97" xr:uid="{00000000-0005-0000-0000-0000CC010000}"/>
    <cellStyle name="Entrada 2 10" xfId="642" xr:uid="{00000000-0005-0000-0000-0000CD010000}"/>
    <cellStyle name="Entrada 2 10 2" xfId="1593" xr:uid="{00000000-0005-0000-0000-0000CD010000}"/>
    <cellStyle name="Entrada 2 10 2 2" xfId="18975" xr:uid="{00000000-0005-0000-0000-0000CD010000}"/>
    <cellStyle name="Entrada 2 10 2 3" xfId="19487" xr:uid="{00000000-0005-0000-0000-0000CD010000}"/>
    <cellStyle name="Entrada 2 10 2 4" xfId="20287" xr:uid="{33DD6543-8360-471A-9D76-18D1AACAEDF0}"/>
    <cellStyle name="Entrada 2 10 2 5" xfId="33661" xr:uid="{BA123F25-8825-4D41-BC12-DD69E7BEC5D7}"/>
    <cellStyle name="Entrada 2 10 3" xfId="10443" xr:uid="{00000000-0005-0000-0000-0000CD010000}"/>
    <cellStyle name="Entrada 2 10 4" xfId="19338" xr:uid="{00000000-0005-0000-0000-0000CD010000}"/>
    <cellStyle name="Entrada 2 10 5" xfId="19539" xr:uid="{00000000-0005-0000-0000-0000CD010000}"/>
    <cellStyle name="Entrada 2 11" xfId="643" xr:uid="{00000000-0005-0000-0000-0000CE010000}"/>
    <cellStyle name="Entrada 2 11 2" xfId="3826" xr:uid="{00000000-0005-0000-0000-0000CE010000}"/>
    <cellStyle name="Entrada 2 11 2 2" xfId="19211" xr:uid="{00000000-0005-0000-0000-0000CE010000}"/>
    <cellStyle name="Entrada 2 11 2 3" xfId="19395" xr:uid="{00000000-0005-0000-0000-0000CE010000}"/>
    <cellStyle name="Entrada 2 11 2 4" xfId="22187" xr:uid="{F6CAE9BC-09FD-4FA8-BAE7-6E9341FC43A5}"/>
    <cellStyle name="Entrada 2 11 2 5" xfId="33709" xr:uid="{EA34020C-0DE4-42ED-8EEB-D7032D6E035D}"/>
    <cellStyle name="Entrada 2 11 3" xfId="10442" xr:uid="{00000000-0005-0000-0000-0000CE010000}"/>
    <cellStyle name="Entrada 2 11 4" xfId="19523" xr:uid="{00000000-0005-0000-0000-0000CE010000}"/>
    <cellStyle name="Entrada 2 11 5" xfId="10373" xr:uid="{00000000-0005-0000-0000-0000CE010000}"/>
    <cellStyle name="Entrada 2 12" xfId="644" xr:uid="{00000000-0005-0000-0000-0000CF010000}"/>
    <cellStyle name="Entrada 2 12 2" xfId="3825" xr:uid="{00000000-0005-0000-0000-0000CF010000}"/>
    <cellStyle name="Entrada 2 12 2 2" xfId="19210" xr:uid="{00000000-0005-0000-0000-0000CF010000}"/>
    <cellStyle name="Entrada 2 12 2 3" xfId="19371" xr:uid="{00000000-0005-0000-0000-0000CF010000}"/>
    <cellStyle name="Entrada 2 12 2 4" xfId="22186" xr:uid="{D3715895-D56E-4E78-8B6E-4C3CC04377A3}"/>
    <cellStyle name="Entrada 2 12 2 5" xfId="33708" xr:uid="{E21B2C5D-3D2E-4071-AEA7-E8C42D2231BD}"/>
    <cellStyle name="Entrada 2 12 3" xfId="10441" xr:uid="{00000000-0005-0000-0000-0000CF010000}"/>
    <cellStyle name="Entrada 2 12 4" xfId="19302" xr:uid="{00000000-0005-0000-0000-0000CF010000}"/>
    <cellStyle name="Entrada 2 12 5" xfId="10186" xr:uid="{00000000-0005-0000-0000-0000CF010000}"/>
    <cellStyle name="Entrada 2 13" xfId="645" xr:uid="{00000000-0005-0000-0000-0000D0010000}"/>
    <cellStyle name="Entrada 2 13 2" xfId="3402" xr:uid="{00000000-0005-0000-0000-0000D0010000}"/>
    <cellStyle name="Entrada 2 13 2 2" xfId="19162" xr:uid="{00000000-0005-0000-0000-0000D0010000}"/>
    <cellStyle name="Entrada 2 13 2 3" xfId="19125" xr:uid="{00000000-0005-0000-0000-0000D0010000}"/>
    <cellStyle name="Entrada 2 13 2 4" xfId="21800" xr:uid="{154033D1-FF1D-4676-BE34-281BB54B8454}"/>
    <cellStyle name="Entrada 2 13 2 5" xfId="33680" xr:uid="{DE0FF78A-9CE3-4DCF-99A6-9910EF1E5614}"/>
    <cellStyle name="Entrada 2 13 3" xfId="10230" xr:uid="{00000000-0005-0000-0000-0000D0010000}"/>
    <cellStyle name="Entrada 2 13 4" xfId="19424" xr:uid="{00000000-0005-0000-0000-0000D0010000}"/>
    <cellStyle name="Entrada 2 13 5" xfId="19570" xr:uid="{00000000-0005-0000-0000-0000D0010000}"/>
    <cellStyle name="Entrada 2 14" xfId="1541" xr:uid="{00000000-0005-0000-0000-0000F3000000}"/>
    <cellStyle name="Entrada 2 2" xfId="646" xr:uid="{00000000-0005-0000-0000-0000D1010000}"/>
    <cellStyle name="Entrada 2 2 2" xfId="3108" xr:uid="{00000000-0005-0000-0000-000042040000}"/>
    <cellStyle name="Entrada 2 2 3" xfId="1848" xr:uid="{00000000-0005-0000-0000-0000F4000000}"/>
    <cellStyle name="Entrada 2 2 3 2" xfId="18995" xr:uid="{00000000-0005-0000-0000-0000F4000000}"/>
    <cellStyle name="Entrada 2 2 3 3" xfId="19124" xr:uid="{00000000-0005-0000-0000-0000F4000000}"/>
    <cellStyle name="Entrada 2 2 3 4" xfId="20423" xr:uid="{2A4DE290-90B2-4F4D-A1AA-484471B45EBE}"/>
    <cellStyle name="Entrada 2 2 4" xfId="1516" xr:uid="{00000000-0005-0000-0000-0000D1010000}"/>
    <cellStyle name="Entrada 2 2 4 2" xfId="18964" xr:uid="{00000000-0005-0000-0000-0000D1010000}"/>
    <cellStyle name="Entrada 2 2 4 3" xfId="19441" xr:uid="{00000000-0005-0000-0000-0000D1010000}"/>
    <cellStyle name="Entrada 2 2 4 4" xfId="20239" xr:uid="{A56ECE3A-73A7-4B71-8FCB-BB2E1415775A}"/>
    <cellStyle name="Entrada 2 2 4 5" xfId="33652" xr:uid="{409D7350-FD7E-4EA2-955E-C744CB20B27E}"/>
    <cellStyle name="Entrada 2 2 5" xfId="10440" xr:uid="{00000000-0005-0000-0000-0000D1010000}"/>
    <cellStyle name="Entrada 2 2 5 2" xfId="28483" xr:uid="{A8E6C8CD-ACD5-4734-8AE1-7ABC492C0216}"/>
    <cellStyle name="Entrada 2 2 5 3" xfId="33721" xr:uid="{06AA10B5-6889-4170-88C1-587CCC000615}"/>
    <cellStyle name="Entrada 2 2 6" xfId="19175" xr:uid="{00000000-0005-0000-0000-0000D1010000}"/>
    <cellStyle name="Entrada 2 2 7" xfId="19368" xr:uid="{00000000-0005-0000-0000-0000D1010000}"/>
    <cellStyle name="Entrada 2 3" xfId="647" xr:uid="{00000000-0005-0000-0000-0000D2010000}"/>
    <cellStyle name="Entrada 2 3 2" xfId="2047" xr:uid="{00000000-0005-0000-0000-000041040000}"/>
    <cellStyle name="Entrada 2 3 2 2" xfId="19066" xr:uid="{00000000-0005-0000-0000-000041040000}"/>
    <cellStyle name="Entrada 2 3 2 3" xfId="19546" xr:uid="{00000000-0005-0000-0000-000041040000}"/>
    <cellStyle name="Entrada 2 3 2 4" xfId="20568" xr:uid="{18EE59E6-4019-44EE-A8EB-64E8014990B3}"/>
    <cellStyle name="Entrada 2 3 3" xfId="2107" xr:uid="{00000000-0005-0000-0000-0000D2010000}"/>
    <cellStyle name="Entrada 2 3 3 2" xfId="19092" xr:uid="{00000000-0005-0000-0000-0000D2010000}"/>
    <cellStyle name="Entrada 2 3 3 3" xfId="19429" xr:uid="{00000000-0005-0000-0000-0000D2010000}"/>
    <cellStyle name="Entrada 2 3 3 4" xfId="20610" xr:uid="{7A3D8EC1-2D2E-4830-861C-3DAB91D65520}"/>
    <cellStyle name="Entrada 2 3 3 5" xfId="33667" xr:uid="{BA103C37-EFFB-49A6-9F09-92DABDB830DA}"/>
    <cellStyle name="Entrada 2 3 4" xfId="10229" xr:uid="{00000000-0005-0000-0000-0000D2010000}"/>
    <cellStyle name="Entrada 2 3 4 2" xfId="28621" xr:uid="{BFBAD309-CBA6-4701-A9DD-9D93BA607D42}"/>
    <cellStyle name="Entrada 2 3 4 3" xfId="33769" xr:uid="{5328A397-8F45-4793-8C43-03C8127B6A89}"/>
    <cellStyle name="Entrada 2 3 5" xfId="19340" xr:uid="{00000000-0005-0000-0000-0000D2010000}"/>
    <cellStyle name="Entrada 2 3 6" xfId="19236" xr:uid="{00000000-0005-0000-0000-0000D2010000}"/>
    <cellStyle name="Entrada 2 4" xfId="648" xr:uid="{00000000-0005-0000-0000-0000D3010000}"/>
    <cellStyle name="Entrada 2 4 2" xfId="3824" xr:uid="{00000000-0005-0000-0000-0000D3010000}"/>
    <cellStyle name="Entrada 2 4 2 2" xfId="19209" xr:uid="{00000000-0005-0000-0000-0000D3010000}"/>
    <cellStyle name="Entrada 2 4 2 3" xfId="19387" xr:uid="{00000000-0005-0000-0000-0000D3010000}"/>
    <cellStyle name="Entrada 2 4 2 4" xfId="22185" xr:uid="{BACE7443-F667-443E-B886-3CFA32CBD849}"/>
    <cellStyle name="Entrada 2 4 2 5" xfId="33707" xr:uid="{1092D086-F5E4-4A24-AA78-BA864445733E}"/>
    <cellStyle name="Entrada 2 4 3" xfId="10439" xr:uid="{00000000-0005-0000-0000-0000D3010000}"/>
    <cellStyle name="Entrada 2 4 4" xfId="19525" xr:uid="{00000000-0005-0000-0000-0000D3010000}"/>
    <cellStyle name="Entrada 2 4 5" xfId="19484" xr:uid="{00000000-0005-0000-0000-0000D3010000}"/>
    <cellStyle name="Entrada 2 5" xfId="649" xr:uid="{00000000-0005-0000-0000-0000D4010000}"/>
    <cellStyle name="Entrada 2 5 2" xfId="3823" xr:uid="{00000000-0005-0000-0000-0000D4010000}"/>
    <cellStyle name="Entrada 2 5 2 2" xfId="19208" xr:uid="{00000000-0005-0000-0000-0000D4010000}"/>
    <cellStyle name="Entrada 2 5 2 3" xfId="10918" xr:uid="{00000000-0005-0000-0000-0000D4010000}"/>
    <cellStyle name="Entrada 2 5 2 4" xfId="22184" xr:uid="{784C2856-88F7-4C8C-ABFE-943A77ABDBA0}"/>
    <cellStyle name="Entrada 2 5 2 5" xfId="33706" xr:uid="{DF351051-2F2D-4B3D-B4CD-92DBD7FEB05E}"/>
    <cellStyle name="Entrada 2 5 3" xfId="10161" xr:uid="{00000000-0005-0000-0000-0000D4010000}"/>
    <cellStyle name="Entrada 2 5 4" xfId="19304" xr:uid="{00000000-0005-0000-0000-0000D4010000}"/>
    <cellStyle name="Entrada 2 5 5" xfId="19238" xr:uid="{00000000-0005-0000-0000-0000D4010000}"/>
    <cellStyle name="Entrada 2 6" xfId="650" xr:uid="{00000000-0005-0000-0000-0000D5010000}"/>
    <cellStyle name="Entrada 2 6 2" xfId="3401" xr:uid="{00000000-0005-0000-0000-0000D5010000}"/>
    <cellStyle name="Entrada 2 6 2 2" xfId="19161" xr:uid="{00000000-0005-0000-0000-0000D5010000}"/>
    <cellStyle name="Entrada 2 6 2 3" xfId="19416" xr:uid="{00000000-0005-0000-0000-0000D5010000}"/>
    <cellStyle name="Entrada 2 6 2 4" xfId="21799" xr:uid="{0A4608BC-568A-4683-ADA0-21B953203D22}"/>
    <cellStyle name="Entrada 2 6 2 5" xfId="33679" xr:uid="{1D0A052C-D720-4C78-8534-10C61CF04626}"/>
    <cellStyle name="Entrada 2 6 3" xfId="10160" xr:uid="{00000000-0005-0000-0000-0000D5010000}"/>
    <cellStyle name="Entrada 2 6 4" xfId="19412" xr:uid="{00000000-0005-0000-0000-0000D5010000}"/>
    <cellStyle name="Entrada 2 6 5" xfId="19095" xr:uid="{00000000-0005-0000-0000-0000D5010000}"/>
    <cellStyle name="Entrada 2 7" xfId="651" xr:uid="{00000000-0005-0000-0000-0000D6010000}"/>
    <cellStyle name="Entrada 2 7 2" xfId="1905" xr:uid="{00000000-0005-0000-0000-0000D6010000}"/>
    <cellStyle name="Entrada 2 7 2 2" xfId="19039" xr:uid="{00000000-0005-0000-0000-0000D6010000}"/>
    <cellStyle name="Entrada 2 7 2 3" xfId="19495" xr:uid="{00000000-0005-0000-0000-0000D6010000}"/>
    <cellStyle name="Entrada 2 7 2 4" xfId="20469" xr:uid="{22FD7EF7-D770-40B9-9304-BF2635289EC2}"/>
    <cellStyle name="Entrada 2 7 2 5" xfId="33663" xr:uid="{A60407DB-F9AF-4A7F-B509-02A7224BBE41}"/>
    <cellStyle name="Entrada 2 7 3" xfId="11139" xr:uid="{00000000-0005-0000-0000-0000D6010000}"/>
    <cellStyle name="Entrada 2 7 4" xfId="19154" xr:uid="{00000000-0005-0000-0000-0000D6010000}"/>
    <cellStyle name="Entrada 2 7 5" xfId="19569" xr:uid="{00000000-0005-0000-0000-0000D6010000}"/>
    <cellStyle name="Entrada 2 8" xfId="652" xr:uid="{00000000-0005-0000-0000-0000D7010000}"/>
    <cellStyle name="Entrada 2 8 2" xfId="2108" xr:uid="{00000000-0005-0000-0000-0000D7010000}"/>
    <cellStyle name="Entrada 2 8 2 2" xfId="19093" xr:uid="{00000000-0005-0000-0000-0000D7010000}"/>
    <cellStyle name="Entrada 2 8 2 3" xfId="19474" xr:uid="{00000000-0005-0000-0000-0000D7010000}"/>
    <cellStyle name="Entrada 2 8 2 4" xfId="20611" xr:uid="{E7F092CF-3971-4B70-A55F-F03762664406}"/>
    <cellStyle name="Entrada 2 8 2 5" xfId="33668" xr:uid="{089062BF-9CE6-407C-ADC0-CB0D4BBFBE32}"/>
    <cellStyle name="Entrada 2 8 3" xfId="11138" xr:uid="{00000000-0005-0000-0000-0000D7010000}"/>
    <cellStyle name="Entrada 2 8 4" xfId="10915" xr:uid="{00000000-0005-0000-0000-0000D7010000}"/>
    <cellStyle name="Entrada 2 8 5" xfId="19260" xr:uid="{00000000-0005-0000-0000-0000D7010000}"/>
    <cellStyle name="Entrada 2 9" xfId="653" xr:uid="{00000000-0005-0000-0000-0000D8010000}"/>
    <cellStyle name="Entrada 2 9 2" xfId="3868" xr:uid="{00000000-0005-0000-0000-0000D8010000}"/>
    <cellStyle name="Entrada 2 9 2 2" xfId="19219" xr:uid="{00000000-0005-0000-0000-0000D8010000}"/>
    <cellStyle name="Entrada 2 9 2 3" xfId="19480" xr:uid="{00000000-0005-0000-0000-0000D8010000}"/>
    <cellStyle name="Entrada 2 9 2 4" xfId="22221" xr:uid="{E91643B2-FB67-4210-B6B2-DD5ED5DFAA10}"/>
    <cellStyle name="Entrada 2 9 2 5" xfId="33714" xr:uid="{F77D3F11-349C-4892-B32E-CA6334A952F2}"/>
    <cellStyle name="Entrada 2 9 3" xfId="11137" xr:uid="{00000000-0005-0000-0000-0000D8010000}"/>
    <cellStyle name="Entrada 2 9 4" xfId="19339" xr:uid="{00000000-0005-0000-0000-0000D8010000}"/>
    <cellStyle name="Entrada 2 9 5" xfId="19512" xr:uid="{00000000-0005-0000-0000-0000D8010000}"/>
    <cellStyle name="Entrada 3" xfId="654" xr:uid="{00000000-0005-0000-0000-0000D9010000}"/>
    <cellStyle name="Entrada 3 2" xfId="3350" xr:uid="{00000000-0005-0000-0000-000043040000}"/>
    <cellStyle name="Entrada 3 2 2" xfId="5321" xr:uid="{00000000-0005-0000-0000-000043040000}"/>
    <cellStyle name="Entrada 3 2 2 2" xfId="9719" xr:uid="{00000000-0005-0000-0000-000043040000}"/>
    <cellStyle name="Entrada 3 2 2 2 2" xfId="19503" xr:uid="{00000000-0005-0000-0000-000043040000}"/>
    <cellStyle name="Entrada 3 2 2 2 3" xfId="19369" xr:uid="{00000000-0005-0000-0000-000043040000}"/>
    <cellStyle name="Entrada 3 2 2 2 4" xfId="27909" xr:uid="{B769A6BD-CA59-4084-A523-D8F1D329D1D8}"/>
    <cellStyle name="Entrada 3 2 2 2 5" xfId="33719" xr:uid="{5CCF0706-091D-44FD-A7D6-489685543DFB}"/>
    <cellStyle name="Entrada 3 2 2 3" xfId="19277" xr:uid="{00000000-0005-0000-0000-000043040000}"/>
    <cellStyle name="Entrada 3 2 2 4" xfId="10187" xr:uid="{00000000-0005-0000-0000-000043040000}"/>
    <cellStyle name="Entrada 3 2 2 5" xfId="10826" xr:uid="{00000000-0005-0000-0000-000043040000}"/>
    <cellStyle name="Entrada 3 2 3" xfId="19148" xr:uid="{00000000-0005-0000-0000-000043040000}"/>
    <cellStyle name="Entrada 3 2 4" xfId="21753" xr:uid="{AC92FDBF-0DB7-48E3-9179-689E11E28FC9}"/>
    <cellStyle name="Entrada 3 3" xfId="3109" xr:uid="{00000000-0005-0000-0000-000043040000}"/>
    <cellStyle name="Entrada 3 3 2" xfId="19131" xr:uid="{00000000-0005-0000-0000-000043040000}"/>
    <cellStyle name="Entrada 3 3 3" xfId="19477" xr:uid="{00000000-0005-0000-0000-000043040000}"/>
    <cellStyle name="Entrada 3 3 4" xfId="21562" xr:uid="{B899674D-CAD9-40F5-BFC6-620831691E9D}"/>
    <cellStyle name="Entrada 3 3 5" xfId="33670" xr:uid="{B1E68F28-CB92-424B-AF67-E2C2DC8ED36E}"/>
    <cellStyle name="Entrada 3 4" xfId="1965" xr:uid="{00000000-0005-0000-0000-0000D9010000}"/>
    <cellStyle name="Entrada 3 4 2" xfId="19044" xr:uid="{00000000-0005-0000-0000-0000D9010000}"/>
    <cellStyle name="Entrada 3 4 3" xfId="19224" xr:uid="{00000000-0005-0000-0000-0000D9010000}"/>
    <cellStyle name="Entrada 3 4 4" xfId="20499" xr:uid="{9911148C-6369-491E-B552-F63B73D351FD}"/>
    <cellStyle name="Entrada 3 4 5" xfId="33666" xr:uid="{0FA93FCB-67FF-4FE4-AEF3-D957093B56D4}"/>
    <cellStyle name="Entrada 3 5" xfId="11136" xr:uid="{00000000-0005-0000-0000-0000D9010000}"/>
    <cellStyle name="Entrada 3 6" xfId="19524" xr:uid="{00000000-0005-0000-0000-0000D9010000}"/>
    <cellStyle name="Entrada 3 7" xfId="19273" xr:uid="{00000000-0005-0000-0000-0000D9010000}"/>
    <cellStyle name="Entrada 4" xfId="655" xr:uid="{00000000-0005-0000-0000-0000DA010000}"/>
    <cellStyle name="Entrada 4 2" xfId="1916" xr:uid="{00000000-0005-0000-0000-0000DA010000}"/>
    <cellStyle name="Entrada 4 2 2" xfId="19041" xr:uid="{00000000-0005-0000-0000-0000DA010000}"/>
    <cellStyle name="Entrada 4 2 3" xfId="19363" xr:uid="{00000000-0005-0000-0000-0000DA010000}"/>
    <cellStyle name="Entrada 4 2 4" xfId="20471" xr:uid="{53665053-D695-4269-80FF-9281F44927A6}"/>
    <cellStyle name="Entrada 4 2 5" xfId="33664" xr:uid="{E6E9843C-8150-4CE6-92A2-8F9E896D51A6}"/>
    <cellStyle name="Entrada 4 3" xfId="10228" xr:uid="{00000000-0005-0000-0000-0000DA010000}"/>
    <cellStyle name="Entrada 4 4" xfId="19303" xr:uid="{00000000-0005-0000-0000-0000DA010000}"/>
    <cellStyle name="Entrada 4 5" xfId="19204" xr:uid="{00000000-0005-0000-0000-0000DA010000}"/>
    <cellStyle name="Entrada 5" xfId="656" xr:uid="{00000000-0005-0000-0000-0000DB010000}"/>
    <cellStyle name="Entrada 6" xfId="657" xr:uid="{00000000-0005-0000-0000-0000DC010000}"/>
    <cellStyle name="Entrada 7" xfId="658" xr:uid="{00000000-0005-0000-0000-0000DD010000}"/>
    <cellStyle name="Entrada 8" xfId="659" xr:uid="{00000000-0005-0000-0000-0000DE010000}"/>
    <cellStyle name="Entrada 9" xfId="660" xr:uid="{00000000-0005-0000-0000-0000DF010000}"/>
    <cellStyle name="Estilo 1" xfId="661" xr:uid="{00000000-0005-0000-0000-0000E0010000}"/>
    <cellStyle name="Estilo 1 10" xfId="662" xr:uid="{00000000-0005-0000-0000-0000E1010000}"/>
    <cellStyle name="Estilo 1 11" xfId="663" xr:uid="{00000000-0005-0000-0000-0000E2010000}"/>
    <cellStyle name="Estilo 1 12" xfId="664" xr:uid="{00000000-0005-0000-0000-0000E3010000}"/>
    <cellStyle name="Estilo 1 13" xfId="33598" xr:uid="{A00E4F82-140A-4E2B-8C0B-E093842AE590}"/>
    <cellStyle name="Estilo 1 2" xfId="665" xr:uid="{00000000-0005-0000-0000-0000E4010000}"/>
    <cellStyle name="Estilo 1 3" xfId="666" xr:uid="{00000000-0005-0000-0000-0000E5010000}"/>
    <cellStyle name="Estilo 1 4" xfId="667" xr:uid="{00000000-0005-0000-0000-0000E6010000}"/>
    <cellStyle name="Estilo 1 5" xfId="668" xr:uid="{00000000-0005-0000-0000-0000E7010000}"/>
    <cellStyle name="Estilo 1 6" xfId="669" xr:uid="{00000000-0005-0000-0000-0000E8010000}"/>
    <cellStyle name="Estilo 1 7" xfId="670" xr:uid="{00000000-0005-0000-0000-0000E9010000}"/>
    <cellStyle name="Estilo 1 8" xfId="671" xr:uid="{00000000-0005-0000-0000-0000EA010000}"/>
    <cellStyle name="Estilo 1 9" xfId="672" xr:uid="{00000000-0005-0000-0000-0000EB010000}"/>
    <cellStyle name="Euro" xfId="28" xr:uid="{00000000-0005-0000-0000-0000EC010000}"/>
    <cellStyle name="Euro 2" xfId="29" xr:uid="{00000000-0005-0000-0000-0000ED010000}"/>
    <cellStyle name="Euro 2 2" xfId="30" xr:uid="{00000000-0005-0000-0000-0000EE010000}"/>
    <cellStyle name="Euro 2 2 2" xfId="674" xr:uid="{00000000-0005-0000-0000-0000EF010000}"/>
    <cellStyle name="Euro 2 2 2 2" xfId="1576" xr:uid="{00000000-0005-0000-0000-0000EF010000}"/>
    <cellStyle name="Euro 2 2 2 2 2" xfId="6421" xr:uid="{00000000-0005-0000-0000-0000EF010000}"/>
    <cellStyle name="Euro 2 2 2 2 2 2" xfId="15252" xr:uid="{00000000-0005-0000-0000-0000EF010000}"/>
    <cellStyle name="Euro 2 2 2 2 2 3" xfId="24691" xr:uid="{2F61D882-0E25-47E9-AC1F-767BE32BD458}"/>
    <cellStyle name="Euro 2 2 2 2 2 4" xfId="38644" xr:uid="{E13DA95E-26E5-4033-96F5-DDD48C2362F0}"/>
    <cellStyle name="Euro 2 2 2 2 3" xfId="10861" xr:uid="{00000000-0005-0000-0000-0000EF010000}"/>
    <cellStyle name="Euro 2 2 2 2 4" xfId="20275" xr:uid="{1113E545-DDDE-489F-A523-B5FB13343DA1}"/>
    <cellStyle name="Euro 2 2 2 2 5" xfId="34409" xr:uid="{182BCEB8-2D27-4CCA-A854-E57161951124}"/>
    <cellStyle name="Euro 2 2 2 3" xfId="5963" xr:uid="{00000000-0005-0000-0000-0000EF010000}"/>
    <cellStyle name="Euro 2 2 2 3 2" xfId="14797" xr:uid="{00000000-0005-0000-0000-0000EF010000}"/>
    <cellStyle name="Euro 2 2 2 3 3" xfId="24256" xr:uid="{055ADA60-44D2-4CC7-9F4C-8C69BBB8252B}"/>
    <cellStyle name="Euro 2 2 2 3 4" xfId="38210" xr:uid="{0D7A5F97-0AE7-482C-90E8-EA6622FD663A}"/>
    <cellStyle name="Euro 2 2 3" xfId="1766" xr:uid="{00000000-0005-0000-0000-0000F7000000}"/>
    <cellStyle name="Euro 2 2 3 2" xfId="6556" xr:uid="{00000000-0005-0000-0000-0000F7000000}"/>
    <cellStyle name="Euro 2 2 3 2 2" xfId="15387" xr:uid="{00000000-0005-0000-0000-0000F7000000}"/>
    <cellStyle name="Euro 2 2 3 2 3" xfId="24821" xr:uid="{36EC764D-A85C-4AEB-B8F1-F69F2BE6C9AA}"/>
    <cellStyle name="Euro 2 2 3 2 4" xfId="38775" xr:uid="{8D1A52CD-C5F9-4422-A0F4-D9EFB23E47C5}"/>
    <cellStyle name="Euro 2 2 3 3" xfId="11004" xr:uid="{00000000-0005-0000-0000-0000F7000000}"/>
    <cellStyle name="Euro 2 2 3 4" xfId="20410" xr:uid="{246E533A-D1D9-44EF-9FA0-F486BA03A088}"/>
    <cellStyle name="Euro 2 2 3 5" xfId="34539" xr:uid="{FE309E8A-A809-4C7A-A81B-E7E8C1E0B72A}"/>
    <cellStyle name="Euro 2 2 4" xfId="3864" xr:uid="{00000000-0005-0000-0000-0000EE010000}"/>
    <cellStyle name="Euro 2 2 4 2" xfId="8274" xr:uid="{00000000-0005-0000-0000-0000EE010000}"/>
    <cellStyle name="Euro 2 2 4 2 2" xfId="17097" xr:uid="{00000000-0005-0000-0000-0000EE010000}"/>
    <cellStyle name="Euro 2 2 4 2 3" xfId="26478" xr:uid="{DE5B399A-E233-460A-94EC-E382FD84B449}"/>
    <cellStyle name="Euro 2 2 4 2 4" xfId="40433" xr:uid="{6489930C-3DA0-4308-BEFB-ADE722C8F1C7}"/>
    <cellStyle name="Euro 2 2 4 3" xfId="12746" xr:uid="{00000000-0005-0000-0000-0000EE010000}"/>
    <cellStyle name="Euro 2 2 4 4" xfId="22217" xr:uid="{4649AB0A-56DA-4AE5-975C-5A634700752C}"/>
    <cellStyle name="Euro 2 2 4 5" xfId="36192" xr:uid="{59853421-9240-48DC-A311-A76E5234925E}"/>
    <cellStyle name="Euro 2 2 5" xfId="5771" xr:uid="{00000000-0005-0000-0000-0000EE010000}"/>
    <cellStyle name="Euro 2 2 5 2" xfId="14620" xr:uid="{00000000-0005-0000-0000-0000EE010000}"/>
    <cellStyle name="Euro 2 2 5 3" xfId="24100" xr:uid="{B9455C8D-EE0D-434C-979D-B71C24CBD158}"/>
    <cellStyle name="Euro 2 2 5 4" xfId="38055" xr:uid="{328E98D5-4B31-4F95-B00E-F7A266841B8B}"/>
    <cellStyle name="Euro 2 3" xfId="675" xr:uid="{00000000-0005-0000-0000-0000F0010000}"/>
    <cellStyle name="Euro 2 3 2" xfId="3110" xr:uid="{00000000-0005-0000-0000-000045040000}"/>
    <cellStyle name="Euro 2 4" xfId="676" xr:uid="{00000000-0005-0000-0000-0000F1010000}"/>
    <cellStyle name="Euro 2 5" xfId="673" xr:uid="{00000000-0005-0000-0000-0000F2010000}"/>
    <cellStyle name="Euro 2 5 2" xfId="1556" xr:uid="{00000000-0005-0000-0000-0000F2010000}"/>
    <cellStyle name="Euro 2 5 2 2" xfId="6406" xr:uid="{00000000-0005-0000-0000-0000F2010000}"/>
    <cellStyle name="Euro 2 5 2 2 2" xfId="15237" xr:uid="{00000000-0005-0000-0000-0000F2010000}"/>
    <cellStyle name="Euro 2 5 2 2 3" xfId="24676" xr:uid="{62CBBC74-96BA-410E-8CA5-66D3ACA2D0EB}"/>
    <cellStyle name="Euro 2 5 2 2 4" xfId="38629" xr:uid="{559FCAF5-6DCE-4092-8A34-E681A0CD6437}"/>
    <cellStyle name="Euro 2 5 2 3" xfId="10846" xr:uid="{00000000-0005-0000-0000-0000F2010000}"/>
    <cellStyle name="Euro 2 5 2 4" xfId="20257" xr:uid="{AA5BF8C7-63B9-4B89-89F5-7A50049D9F39}"/>
    <cellStyle name="Euro 2 5 2 5" xfId="34394" xr:uid="{31CCB4D6-985B-4F14-B42D-9CD1437E74B6}"/>
    <cellStyle name="Euro 2 5 3" xfId="5962" xr:uid="{00000000-0005-0000-0000-0000F2010000}"/>
    <cellStyle name="Euro 2 5 3 2" xfId="14796" xr:uid="{00000000-0005-0000-0000-0000F2010000}"/>
    <cellStyle name="Euro 2 5 3 3" xfId="24255" xr:uid="{143E961A-828C-4D24-8163-0B2110D54228}"/>
    <cellStyle name="Euro 2 5 3 4" xfId="38209" xr:uid="{0AE1BEC2-C5F2-49CB-B2C0-E544CC309BFB}"/>
    <cellStyle name="Euro 2 6" xfId="1582" xr:uid="{00000000-0005-0000-0000-0000F6000000}"/>
    <cellStyle name="Euro 2 6 2" xfId="6425" xr:uid="{00000000-0005-0000-0000-0000F6000000}"/>
    <cellStyle name="Euro 2 6 2 2" xfId="15256" xr:uid="{00000000-0005-0000-0000-0000F6000000}"/>
    <cellStyle name="Euro 2 6 2 3" xfId="24695" xr:uid="{F639726F-99FD-408A-8850-99424B9082E0}"/>
    <cellStyle name="Euro 2 6 2 4" xfId="38648" xr:uid="{3DDB4D44-0593-4AC9-821D-B1AB741DAD5F}"/>
    <cellStyle name="Euro 2 6 3" xfId="10865" xr:uid="{00000000-0005-0000-0000-0000F6000000}"/>
    <cellStyle name="Euro 2 6 4" xfId="20280" xr:uid="{2863000F-F973-4EE0-9D72-011119E7D0D5}"/>
    <cellStyle name="Euro 2 6 5" xfId="34413" xr:uid="{B8CF9E3C-A60B-4B65-9606-4D682CC4CF00}"/>
    <cellStyle name="Euro 2 7" xfId="5770" xr:uid="{00000000-0005-0000-0000-0000ED010000}"/>
    <cellStyle name="Euro 2 7 2" xfId="14619" xr:uid="{00000000-0005-0000-0000-0000ED010000}"/>
    <cellStyle name="Euro 2 7 3" xfId="24099" xr:uid="{40189A11-B674-40D8-89C7-F6078FAE3C67}"/>
    <cellStyle name="Euro 2 7 4" xfId="38054" xr:uid="{B08A1C3A-8AA4-4477-97F4-25FDB5EA7799}"/>
    <cellStyle name="Euro 3" xfId="98" xr:uid="{00000000-0005-0000-0000-0000F3010000}"/>
    <cellStyle name="Euro 3 2" xfId="1583" xr:uid="{00000000-0005-0000-0000-0000F8000000}"/>
    <cellStyle name="Euro 4" xfId="677" xr:uid="{00000000-0005-0000-0000-0000F4010000}"/>
    <cellStyle name="Euro 4 2" xfId="1581" xr:uid="{00000000-0005-0000-0000-0000F9000000}"/>
    <cellStyle name="Euro 5" xfId="678" xr:uid="{00000000-0005-0000-0000-0000F5010000}"/>
    <cellStyle name="Euro 6" xfId="679" xr:uid="{00000000-0005-0000-0000-0000F6010000}"/>
    <cellStyle name="Euro 7" xfId="1504" xr:uid="{00000000-0005-0000-0000-0000F5000000}"/>
    <cellStyle name="Euro_07_05_22 SEMENTES COLZA ROMÉNIA" xfId="680" xr:uid="{00000000-0005-0000-0000-0000F7010000}"/>
    <cellStyle name="Exception" xfId="681" xr:uid="{00000000-0005-0000-0000-0000F8010000}"/>
    <cellStyle name="Explanatory Text" xfId="1480" xr:uid="{00000000-0005-0000-0000-0000F9010000}"/>
    <cellStyle name="Explanatory Text 2" xfId="682" xr:uid="{00000000-0005-0000-0000-0000FA010000}"/>
    <cellStyle name="Feeder Field" xfId="683" xr:uid="{00000000-0005-0000-0000-0000FB010000}"/>
    <cellStyle name="Feeder Field 2" xfId="5368" xr:uid="{00000000-0005-0000-0000-0000FB010000}"/>
    <cellStyle name="Feeder Field 2 2" xfId="9766" xr:uid="{00000000-0005-0000-0000-0000FB010000}"/>
    <cellStyle name="Feeder Field 2 2 2" xfId="18586" xr:uid="{00000000-0005-0000-0000-0000FB010000}"/>
    <cellStyle name="Feeder Field 2 2 3" xfId="19505" xr:uid="{00000000-0005-0000-0000-0000FB010000}"/>
    <cellStyle name="Feeder Field 2 2 4" xfId="10727" xr:uid="{00000000-0005-0000-0000-0000FB010000}"/>
    <cellStyle name="Feeder Field 2 2 5" xfId="19499" xr:uid="{00000000-0005-0000-0000-0000FB010000}"/>
    <cellStyle name="Feeder Field 2 2 6" xfId="41911" xr:uid="{15EF8E0C-8545-40E9-9166-55D162EFFAC4}"/>
    <cellStyle name="Feeder Field 2 3" xfId="19279" xr:uid="{00000000-0005-0000-0000-0000FB010000}"/>
    <cellStyle name="Feeder Field 2 4" xfId="23697" xr:uid="{C9CC7EA5-DAB9-4E07-8271-5A38BE218893}"/>
    <cellStyle name="Feeder Field 3" xfId="10397" xr:uid="{00000000-0005-0000-0000-0000FB010000}"/>
    <cellStyle name="Feeder Field 4" xfId="11021" xr:uid="{00000000-0005-0000-0000-0000FB010000}"/>
    <cellStyle name="Feeder Field 5" xfId="19448" xr:uid="{00000000-0005-0000-0000-0000FB010000}"/>
    <cellStyle name="FIXED" xfId="684" xr:uid="{00000000-0005-0000-0000-0000FC010000}"/>
    <cellStyle name="Fixed 2" xfId="1914" xr:uid="{00000000-0005-0000-0000-0000FC000000}"/>
    <cellStyle name="Followed Hyperlink" xfId="287" hidden="1" xr:uid="{00000000-0005-0000-0000-0000FD000000}"/>
    <cellStyle name="Followed Hyperlink" xfId="20233" xr:uid="{90C13E2F-1C5A-400F-8DFE-C81B4D922AE0}"/>
    <cellStyle name="Good" xfId="19807" xr:uid="{E259A120-FB78-4E6F-924C-02B473D2793E}"/>
    <cellStyle name="Grey" xfId="686" xr:uid="{00000000-0005-0000-0000-0000FE010000}"/>
    <cellStyle name="Greyed out" xfId="687" xr:uid="{00000000-0005-0000-0000-0000FF010000}"/>
    <cellStyle name="Heading 1" xfId="19808" xr:uid="{6B2ED2F5-6419-4A48-9446-97438677E446}"/>
    <cellStyle name="Heading 2" xfId="19809" xr:uid="{446AFCC2-6150-4F5A-8310-B9131F1B19A5}"/>
    <cellStyle name="Heading 3" xfId="19810" xr:uid="{B99BEF45-9E56-425C-AAD2-0EF1D85B418E}"/>
    <cellStyle name="Heading 4" xfId="19811" xr:uid="{59648FEB-89D9-4122-8F8E-164640B34344}"/>
    <cellStyle name="HEADING1" xfId="692" xr:uid="{00000000-0005-0000-0000-000004020000}"/>
    <cellStyle name="HEADING2" xfId="693" xr:uid="{00000000-0005-0000-0000-000005020000}"/>
    <cellStyle name="Hiperligação" xfId="1505" builtinId="8"/>
    <cellStyle name="Hiperligação 2" xfId="31" xr:uid="{00000000-0005-0000-0000-000006020000}"/>
    <cellStyle name="Hiperligação 2 2" xfId="99" xr:uid="{00000000-0005-0000-0000-000007020000}"/>
    <cellStyle name="Hiperligação 2 3" xfId="694" xr:uid="{00000000-0005-0000-0000-000008020000}"/>
    <cellStyle name="Hiperligação 2 4" xfId="695" xr:uid="{00000000-0005-0000-0000-000009020000}"/>
    <cellStyle name="Hiperligação 2 5" xfId="696" xr:uid="{00000000-0005-0000-0000-00000A020000}"/>
    <cellStyle name="Hiperligação 2 6" xfId="697" xr:uid="{00000000-0005-0000-0000-00000B020000}"/>
    <cellStyle name="Hiperligação 2 7" xfId="698" xr:uid="{00000000-0005-0000-0000-00000C020000}"/>
    <cellStyle name="Hiperligação 3" xfId="171" xr:uid="{00000000-0005-0000-0000-00000D020000}"/>
    <cellStyle name="Hiperligação 4" xfId="172" xr:uid="{00000000-0005-0000-0000-00000E020000}"/>
    <cellStyle name="Hiperligação Visitada" xfId="288" builtinId="9" hidden="1"/>
    <cellStyle name="Hiperligação Visitada" xfId="289" builtinId="9" hidden="1"/>
    <cellStyle name="Hyperlink" xfId="20234" xr:uid="{FDC30E99-5714-4A6D-AEFF-9D684F14554C}"/>
    <cellStyle name="Hyperlink 2" xfId="699" xr:uid="{00000000-0005-0000-0000-000012020000}"/>
    <cellStyle name="Incorrecto 2" xfId="173" xr:uid="{00000000-0005-0000-0000-000013020000}"/>
    <cellStyle name="Incorrecto 2 2" xfId="1849" xr:uid="{00000000-0005-0000-0000-000007010000}"/>
    <cellStyle name="Incorrecto 2 2 2" xfId="3111" xr:uid="{00000000-0005-0000-0000-00004D040000}"/>
    <cellStyle name="Incorrecto 2 3" xfId="1506" xr:uid="{00000000-0005-0000-0000-000006010000}"/>
    <cellStyle name="Incorrecto 3" xfId="700" xr:uid="{00000000-0005-0000-0000-000014020000}"/>
    <cellStyle name="Incorrecto 3 2" xfId="3112" xr:uid="{00000000-0005-0000-0000-00004E040000}"/>
    <cellStyle name="Incorrecto 3 3" xfId="1918" xr:uid="{00000000-0005-0000-0000-000008010000}"/>
    <cellStyle name="Incorrecto 4" xfId="701" xr:uid="{00000000-0005-0000-0000-000015020000}"/>
    <cellStyle name="Incorreto" xfId="19592" builtinId="27" customBuiltin="1"/>
    <cellStyle name="Input" xfId="19812" xr:uid="{C7E4F514-4B9D-4776-8BAF-EE7BB8A1CF2D}"/>
    <cellStyle name="Input 1" xfId="703" xr:uid="{00000000-0005-0000-0000-000017020000}"/>
    <cellStyle name="Input 10" xfId="19231" xr:uid="{00000000-0005-0000-0000-000016020000}"/>
    <cellStyle name="Input 2" xfId="704" xr:uid="{00000000-0005-0000-0000-000018020000}"/>
    <cellStyle name="Input 2 2" xfId="705" xr:uid="{00000000-0005-0000-0000-000019020000}"/>
    <cellStyle name="Input 2 2 2" xfId="1568" xr:uid="{00000000-0005-0000-0000-00001A020000}"/>
    <cellStyle name="Input 2 2 2 2" xfId="18970" xr:uid="{00000000-0005-0000-0000-00001A020000}"/>
    <cellStyle name="Input 2 2 2 3" xfId="19115" xr:uid="{00000000-0005-0000-0000-00001A020000}"/>
    <cellStyle name="Input 2 2 2 4" xfId="20267" xr:uid="{C444970D-6967-4FF2-B55C-11EB39DF78E9}"/>
    <cellStyle name="Input 2 2 2 5" xfId="33656" xr:uid="{94869D39-9319-47A3-9328-19E88A0B72C5}"/>
    <cellStyle name="Input 2 2 3" xfId="10158" xr:uid="{00000000-0005-0000-0000-000019020000}"/>
    <cellStyle name="Input 2 2 4" xfId="19426" xr:uid="{00000000-0005-0000-0000-000019020000}"/>
    <cellStyle name="Input 2 2 5" xfId="18991" xr:uid="{00000000-0005-0000-0000-000019020000}"/>
    <cellStyle name="Input 2 3" xfId="706" xr:uid="{00000000-0005-0000-0000-00001A020000}"/>
    <cellStyle name="Input 2 3 2" xfId="3399" xr:uid="{00000000-0005-0000-0000-00001B020000}"/>
    <cellStyle name="Input 2 3 2 2" xfId="19159" xr:uid="{00000000-0005-0000-0000-00001B020000}"/>
    <cellStyle name="Input 2 3 2 3" xfId="19323" xr:uid="{00000000-0005-0000-0000-00001B020000}"/>
    <cellStyle name="Input 2 3 2 4" xfId="21797" xr:uid="{368B0907-238F-464D-9CBA-C66852F941E9}"/>
    <cellStyle name="Input 2 3 2 5" xfId="33677" xr:uid="{0F93BD2C-EAE5-4FCA-9A75-E7B4707016A8}"/>
    <cellStyle name="Input 2 3 3" xfId="10385" xr:uid="{00000000-0005-0000-0000-00001A020000}"/>
    <cellStyle name="Input 2 3 4" xfId="19176" xr:uid="{00000000-0005-0000-0000-00001A020000}"/>
    <cellStyle name="Input 2 3 5" xfId="19326" xr:uid="{00000000-0005-0000-0000-00001A020000}"/>
    <cellStyle name="Input 2 4" xfId="3400" xr:uid="{00000000-0005-0000-0000-000019020000}"/>
    <cellStyle name="Input 2 4 2" xfId="19160" xr:uid="{00000000-0005-0000-0000-000019020000}"/>
    <cellStyle name="Input 2 4 3" xfId="18990" xr:uid="{00000000-0005-0000-0000-000019020000}"/>
    <cellStyle name="Input 2 4 4" xfId="21798" xr:uid="{8F01C2B8-BD5C-4610-986C-BE9794712B6B}"/>
    <cellStyle name="Input 2 4 5" xfId="33678" xr:uid="{7B8B9068-3F45-46CA-BF0A-F3ACA8E87A18}"/>
    <cellStyle name="Input 2 5" xfId="10386" xr:uid="{00000000-0005-0000-0000-000018020000}"/>
    <cellStyle name="Input 2 6" xfId="19300" xr:uid="{00000000-0005-0000-0000-000018020000}"/>
    <cellStyle name="Input 2 7" xfId="19328" xr:uid="{00000000-0005-0000-0000-000018020000}"/>
    <cellStyle name="Input 3" xfId="707" xr:uid="{00000000-0005-0000-0000-00001B020000}"/>
    <cellStyle name="Input 3 2" xfId="1569" xr:uid="{00000000-0005-0000-0000-00001C020000}"/>
    <cellStyle name="Input 3 2 2" xfId="18971" xr:uid="{00000000-0005-0000-0000-00001C020000}"/>
    <cellStyle name="Input 3 2 3" xfId="19372" xr:uid="{00000000-0005-0000-0000-00001C020000}"/>
    <cellStyle name="Input 3 2 4" xfId="20268" xr:uid="{2B2E0817-D6DA-4E34-A38F-34864BB1C85A}"/>
    <cellStyle name="Input 3 2 5" xfId="33657" xr:uid="{047FEAEC-A43F-418B-A648-6FEDE6C8A11C}"/>
    <cellStyle name="Input 3 3" xfId="10384" xr:uid="{00000000-0005-0000-0000-00001B020000}"/>
    <cellStyle name="Input 3 4" xfId="19337" xr:uid="{00000000-0005-0000-0000-00001B020000}"/>
    <cellStyle name="Input 3 5" xfId="19568" xr:uid="{00000000-0005-0000-0000-00001B020000}"/>
    <cellStyle name="Input 4" xfId="708" xr:uid="{00000000-0005-0000-0000-00001C020000}"/>
    <cellStyle name="Input 4 2" xfId="3398" xr:uid="{00000000-0005-0000-0000-00001D020000}"/>
    <cellStyle name="Input 4 2 2" xfId="19158" xr:uid="{00000000-0005-0000-0000-00001D020000}"/>
    <cellStyle name="Input 4 2 3" xfId="19272" xr:uid="{00000000-0005-0000-0000-00001D020000}"/>
    <cellStyle name="Input 4 2 4" xfId="21796" xr:uid="{3308AB2C-C181-4DDE-9F1E-CA11E06A0CB9}"/>
    <cellStyle name="Input 4 2 5" xfId="33676" xr:uid="{8EE20BFC-9396-4098-9607-D5495883F5D3}"/>
    <cellStyle name="Input 4 3" xfId="10383" xr:uid="{00000000-0005-0000-0000-00001C020000}"/>
    <cellStyle name="Input 4 4" xfId="19522" xr:uid="{00000000-0005-0000-0000-00001C020000}"/>
    <cellStyle name="Input 4 5" xfId="19112" xr:uid="{00000000-0005-0000-0000-00001C020000}"/>
    <cellStyle name="Input 5" xfId="709" xr:uid="{00000000-0005-0000-0000-00001D020000}"/>
    <cellStyle name="Input 5 2" xfId="1570" xr:uid="{00000000-0005-0000-0000-00001E020000}"/>
    <cellStyle name="Input 5 2 2" xfId="18972" xr:uid="{00000000-0005-0000-0000-00001E020000}"/>
    <cellStyle name="Input 5 2 3" xfId="19280" xr:uid="{00000000-0005-0000-0000-00001E020000}"/>
    <cellStyle name="Input 5 2 4" xfId="20269" xr:uid="{E36F9AD3-7F8B-473C-8E76-CC69078D1783}"/>
    <cellStyle name="Input 5 2 5" xfId="33658" xr:uid="{330DBB45-29C2-4EA2-9F7C-8952E711650C}"/>
    <cellStyle name="Input 5 3" xfId="10382" xr:uid="{00000000-0005-0000-0000-00001D020000}"/>
    <cellStyle name="Input 5 4" xfId="19301" xr:uid="{00000000-0005-0000-0000-00001D020000}"/>
    <cellStyle name="Input 5 5" xfId="19355" xr:uid="{00000000-0005-0000-0000-00001D020000}"/>
    <cellStyle name="Input 6" xfId="710" xr:uid="{00000000-0005-0000-0000-00001E020000}"/>
    <cellStyle name="Input 6 2" xfId="1549" xr:uid="{00000000-0005-0000-0000-00001F020000}"/>
    <cellStyle name="Input 6 2 2" xfId="18969" xr:uid="{00000000-0005-0000-0000-00001F020000}"/>
    <cellStyle name="Input 6 2 3" xfId="19333" xr:uid="{00000000-0005-0000-0000-00001F020000}"/>
    <cellStyle name="Input 6 2 4" xfId="20250" xr:uid="{B7D4110F-AE24-44CA-8FB3-A3A518A05279}"/>
    <cellStyle name="Input 6 2 5" xfId="33655" xr:uid="{65660A28-EC36-47AC-9FDD-AA14517DDBD8}"/>
    <cellStyle name="Input 6 3" xfId="10381" xr:uid="{00000000-0005-0000-0000-00001E020000}"/>
    <cellStyle name="Input 6 4" xfId="19425" xr:uid="{00000000-0005-0000-0000-00001E020000}"/>
    <cellStyle name="Input 6 5" xfId="19166" xr:uid="{00000000-0005-0000-0000-00001E020000}"/>
    <cellStyle name="Input 7" xfId="1919" xr:uid="{00000000-0005-0000-0000-00000A010000}"/>
    <cellStyle name="Input 7 2" xfId="19042" xr:uid="{00000000-0005-0000-0000-00000A010000}"/>
    <cellStyle name="Input 7 3" xfId="19118" xr:uid="{00000000-0005-0000-0000-00000A010000}"/>
    <cellStyle name="Input 7 4" xfId="20473" xr:uid="{A5A45766-F3E8-4AED-82BE-5E8AAD8AD2CB}"/>
    <cellStyle name="Input 7 5" xfId="33665" xr:uid="{5F3E0A88-5668-4071-AF52-CD4E22CE832E}"/>
    <cellStyle name="Input 8" xfId="10191" xr:uid="{00000000-0005-0000-0000-000016020000}"/>
    <cellStyle name="Input 9" xfId="19336" xr:uid="{00000000-0005-0000-0000-000016020000}"/>
    <cellStyle name="Input Date" xfId="711" xr:uid="{00000000-0005-0000-0000-00001F020000}"/>
    <cellStyle name="Input Normal" xfId="712" xr:uid="{00000000-0005-0000-0000-000020020000}"/>
    <cellStyle name="Input Percent" xfId="713" xr:uid="{00000000-0005-0000-0000-000021020000}"/>
    <cellStyle name="Input Percent [2]" xfId="714" xr:uid="{00000000-0005-0000-0000-000022020000}"/>
    <cellStyle name="LineBottom1" xfId="1920" xr:uid="{00000000-0005-0000-0000-00000B010000}"/>
    <cellStyle name="LineBottom2" xfId="715" xr:uid="{00000000-0005-0000-0000-000023020000}"/>
    <cellStyle name="LineBottom3" xfId="1922" xr:uid="{00000000-0005-0000-0000-00000D010000}"/>
    <cellStyle name="Linked Cell" xfId="19813" xr:uid="{62069874-7CEB-4AA9-853B-F6AC80DAB349}"/>
    <cellStyle name="Millares_CALDERA.XLC" xfId="717" xr:uid="{00000000-0005-0000-0000-000025020000}"/>
    <cellStyle name="Moeda 2" xfId="174" xr:uid="{00000000-0005-0000-0000-000026020000}"/>
    <cellStyle name="Moeda 2 2" xfId="718" xr:uid="{00000000-0005-0000-0000-000027020000}"/>
    <cellStyle name="Moeda 2 2 10" xfId="33968" xr:uid="{42697B49-59C9-4F52-A5E8-15F16D6B465F}"/>
    <cellStyle name="Moeda 2 2 2" xfId="719" xr:uid="{00000000-0005-0000-0000-000028020000}"/>
    <cellStyle name="Moeda 2 2 2 2" xfId="1748" xr:uid="{00000000-0005-0000-0000-000011010000}"/>
    <cellStyle name="Moeda 2 2 2 2 2" xfId="6550" xr:uid="{00000000-0005-0000-0000-000011010000}"/>
    <cellStyle name="Moeda 2 2 2 2 2 2" xfId="15381" xr:uid="{00000000-0005-0000-0000-000011010000}"/>
    <cellStyle name="Moeda 2 2 2 2 2 3" xfId="24816" xr:uid="{41C4ACE7-E493-460E-AC99-104BDB919FF1}"/>
    <cellStyle name="Moeda 2 2 2 2 2 4" xfId="38770" xr:uid="{907497D6-2460-40C4-A2BE-989E8FC2C231}"/>
    <cellStyle name="Moeda 2 2 2 2 3" xfId="10995" xr:uid="{00000000-0005-0000-0000-000011010000}"/>
    <cellStyle name="Moeda 2 2 2 2 4" xfId="20405" xr:uid="{EA175FF0-94F4-49C8-A2C8-BC2C84A97EAC}"/>
    <cellStyle name="Moeda 2 2 2 2 5" xfId="34534" xr:uid="{382DAFAE-2946-49FF-9B64-161219E9BAF3}"/>
    <cellStyle name="Moeda 2 2 2 3" xfId="4034" xr:uid="{00000000-0005-0000-0000-000011010000}"/>
    <cellStyle name="Moeda 2 2 2 3 2" xfId="8438" xr:uid="{00000000-0005-0000-0000-000011010000}"/>
    <cellStyle name="Moeda 2 2 2 3 2 2" xfId="17260" xr:uid="{00000000-0005-0000-0000-000011010000}"/>
    <cellStyle name="Moeda 2 2 2 3 2 3" xfId="26641" xr:uid="{5F53F864-A99A-4A17-9316-AD5DEE07D6C2}"/>
    <cellStyle name="Moeda 2 2 2 3 2 4" xfId="40595" xr:uid="{B8BD23A5-045F-4510-9FB2-C57AB387ED6E}"/>
    <cellStyle name="Moeda 2 2 2 3 3" xfId="12909" xr:uid="{00000000-0005-0000-0000-000011010000}"/>
    <cellStyle name="Moeda 2 2 2 3 4" xfId="22381" xr:uid="{8E839523-8179-4C32-A49B-E49BEFF8FFC8}"/>
    <cellStyle name="Moeda 2 2 2 3 5" xfId="36354" xr:uid="{C4AEC0B5-68BE-4DED-B652-E663630A8219}"/>
    <cellStyle name="Moeda 2 2 2 4" xfId="5965" xr:uid="{00000000-0005-0000-0000-000028020000}"/>
    <cellStyle name="Moeda 2 2 2 4 2" xfId="14799" xr:uid="{00000000-0005-0000-0000-000028020000}"/>
    <cellStyle name="Moeda 2 2 2 4 3" xfId="24258" xr:uid="{5B9168AB-27A1-40B4-A0DC-C6E72C636637}"/>
    <cellStyle name="Moeda 2 2 2 4 4" xfId="38212" xr:uid="{1CDE910E-BBC5-44A5-8404-8053BF7F5A45}"/>
    <cellStyle name="Moeda 2 2 2 5" xfId="10376" xr:uid="{00000000-0005-0000-0000-000028020000}"/>
    <cellStyle name="Moeda 2 2 2 5 2" xfId="28462" xr:uid="{AB4A9FB3-0D4E-478E-805B-80EDB784D424}"/>
    <cellStyle name="Moeda 2 2 2 5 3" xfId="42432" xr:uid="{61D44989-AD84-4003-A4D3-0743EAA3EECF}"/>
    <cellStyle name="Moeda 2 2 2 6" xfId="31155" xr:uid="{747C39AD-58C9-47EF-B69B-AE298F7B92B2}"/>
    <cellStyle name="Moeda 2 2 2 6 2" xfId="45004" xr:uid="{ED18BD7C-69C6-4770-A263-5C249F8BBD13}"/>
    <cellStyle name="Moeda 2 2 2 7" xfId="19815" xr:uid="{8E736DBF-B1DD-4B6F-9DA0-9FAE79269E11}"/>
    <cellStyle name="Moeda 2 2 2 8" xfId="33969" xr:uid="{649B81D8-50E2-4EA6-BA39-1AD7C479AF95}"/>
    <cellStyle name="Moeda 2 2 3" xfId="720" xr:uid="{00000000-0005-0000-0000-000029020000}"/>
    <cellStyle name="Moeda 2 2 3 2" xfId="3392" xr:uid="{00000000-0005-0000-0000-00002A020000}"/>
    <cellStyle name="Moeda 2 2 3 2 2" xfId="7852" xr:uid="{00000000-0005-0000-0000-00002A020000}"/>
    <cellStyle name="Moeda 2 2 3 2 2 2" xfId="16678" xr:uid="{00000000-0005-0000-0000-00002A020000}"/>
    <cellStyle name="Moeda 2 2 3 2 2 3" xfId="26093" xr:uid="{972D2D3B-68F1-4129-B91F-FE166202C528}"/>
    <cellStyle name="Moeda 2 2 3 2 2 4" xfId="40046" xr:uid="{BB58D302-A519-44AD-B7D5-3DE2A1D35FC1}"/>
    <cellStyle name="Moeda 2 2 3 2 3" xfId="12331" xr:uid="{00000000-0005-0000-0000-00002A020000}"/>
    <cellStyle name="Moeda 2 2 3 2 4" xfId="21790" xr:uid="{89B71D0D-1FAB-4B0E-8071-E2854667A805}"/>
    <cellStyle name="Moeda 2 2 3 2 5" xfId="35809" xr:uid="{1CC360D8-4823-4D58-A00A-B063095DF5DD}"/>
    <cellStyle name="Moeda 2 2 3 3" xfId="5369" xr:uid="{00000000-0005-0000-0000-000029020000}"/>
    <cellStyle name="Moeda 2 2 3 3 2" xfId="9767" xr:uid="{00000000-0005-0000-0000-000029020000}"/>
    <cellStyle name="Moeda 2 2 3 3 2 2" xfId="18587" xr:uid="{00000000-0005-0000-0000-000029020000}"/>
    <cellStyle name="Moeda 2 2 3 3 2 3" xfId="27956" xr:uid="{60348B55-3FD9-4853-9778-F901BE92E881}"/>
    <cellStyle name="Moeda 2 2 3 3 2 4" xfId="41912" xr:uid="{9989A734-3C9D-4086-8838-C5558AAA19B4}"/>
    <cellStyle name="Moeda 2 2 3 3 3" xfId="14232" xr:uid="{00000000-0005-0000-0000-000029020000}"/>
    <cellStyle name="Moeda 2 2 3 3 4" xfId="23698" xr:uid="{6D3E7615-66D1-494D-9221-BF2DE95996C1}"/>
    <cellStyle name="Moeda 2 2 3 3 5" xfId="37667" xr:uid="{A18883FB-7F10-4023-B0F3-C312C3106545}"/>
    <cellStyle name="Moeda 2 2 3 4" xfId="5966" xr:uid="{00000000-0005-0000-0000-000029020000}"/>
    <cellStyle name="Moeda 2 2 3 4 2" xfId="14800" xr:uid="{00000000-0005-0000-0000-000029020000}"/>
    <cellStyle name="Moeda 2 2 3 4 3" xfId="24259" xr:uid="{1C4AC137-CF9C-4BC2-AF83-C9D473D1A382}"/>
    <cellStyle name="Moeda 2 2 3 4 4" xfId="38213" xr:uid="{9E75CE7F-8D10-4C1C-902F-1B07BD3B1E5C}"/>
    <cellStyle name="Moeda 2 2 3 5" xfId="10377" xr:uid="{00000000-0005-0000-0000-000029020000}"/>
    <cellStyle name="Moeda 2 2 3 6" xfId="19816" xr:uid="{3891BC4A-FBDE-4C7F-82A0-9E0F4FAAE382}"/>
    <cellStyle name="Moeda 2 2 3 7" xfId="33970" xr:uid="{CF4BD80E-1B71-42AA-9D36-49131B576CA0}"/>
    <cellStyle name="Moeda 2 2 4" xfId="1655" xr:uid="{00000000-0005-0000-0000-000010010000}"/>
    <cellStyle name="Moeda 2 2 4 2" xfId="6472" xr:uid="{00000000-0005-0000-0000-000010010000}"/>
    <cellStyle name="Moeda 2 2 4 2 2" xfId="15303" xr:uid="{00000000-0005-0000-0000-000010010000}"/>
    <cellStyle name="Moeda 2 2 4 2 3" xfId="24738" xr:uid="{7066262A-BB29-4FF3-BD0B-F98753F4E5ED}"/>
    <cellStyle name="Moeda 2 2 4 2 4" xfId="38692" xr:uid="{EF6FFB25-6BDD-40CA-A6C1-09ECB8E5A965}"/>
    <cellStyle name="Moeda 2 2 4 3" xfId="10913" xr:uid="{00000000-0005-0000-0000-000010010000}"/>
    <cellStyle name="Moeda 2 2 4 4" xfId="20327" xr:uid="{4BA8C3A3-1C81-4A3B-A979-52D6A68F8061}"/>
    <cellStyle name="Moeda 2 2 4 5" xfId="34456" xr:uid="{D6598F48-82F4-4BC7-8CAB-59A769D9A642}"/>
    <cellStyle name="Moeda 2 2 5" xfId="3954" xr:uid="{00000000-0005-0000-0000-000010010000}"/>
    <cellStyle name="Moeda 2 2 5 2" xfId="8360" xr:uid="{00000000-0005-0000-0000-000010010000}"/>
    <cellStyle name="Moeda 2 2 5 2 2" xfId="17182" xr:uid="{00000000-0005-0000-0000-000010010000}"/>
    <cellStyle name="Moeda 2 2 5 2 3" xfId="26563" xr:uid="{C955F014-E26E-4A89-9F4F-554E124A849C}"/>
    <cellStyle name="Moeda 2 2 5 2 4" xfId="40517" xr:uid="{E03B4951-804A-477B-926F-5C7B18BB4546}"/>
    <cellStyle name="Moeda 2 2 5 3" xfId="12831" xr:uid="{00000000-0005-0000-0000-000010010000}"/>
    <cellStyle name="Moeda 2 2 5 4" xfId="22303" xr:uid="{3E20875A-DEB1-43EC-8BC3-847B0800719F}"/>
    <cellStyle name="Moeda 2 2 5 5" xfId="36276" xr:uid="{1E5A4839-4BB7-4489-AA2E-F5592B8D1FD4}"/>
    <cellStyle name="Moeda 2 2 6" xfId="5964" xr:uid="{00000000-0005-0000-0000-000027020000}"/>
    <cellStyle name="Moeda 2 2 6 2" xfId="14798" xr:uid="{00000000-0005-0000-0000-000027020000}"/>
    <cellStyle name="Moeda 2 2 6 3" xfId="24257" xr:uid="{6C42E538-0CFE-4E44-9526-2651D0003482}"/>
    <cellStyle name="Moeda 2 2 6 4" xfId="38211" xr:uid="{228A58AA-0CCB-4351-9DB2-AF9FC9386F10}"/>
    <cellStyle name="Moeda 2 2 7" xfId="10375" xr:uid="{00000000-0005-0000-0000-000027020000}"/>
    <cellStyle name="Moeda 2 2 7 2" xfId="28384" xr:uid="{B623A9AE-4130-4E5B-8FF6-4127DD58E80B}"/>
    <cellStyle name="Moeda 2 2 7 3" xfId="42354" xr:uid="{C3DB538D-C776-4289-8FF6-407A77A1A2F9}"/>
    <cellStyle name="Moeda 2 2 8" xfId="31077" xr:uid="{1CC92C0A-D55F-4BCA-90E2-C9842D496156}"/>
    <cellStyle name="Moeda 2 2 8 2" xfId="44926" xr:uid="{CB96B198-8BB8-416E-9C03-6F5B68B88034}"/>
    <cellStyle name="Moeda 2 2 9" xfId="19814" xr:uid="{49C03A5F-1A78-496B-AF4B-D34BC12F1A7F}"/>
    <cellStyle name="Moeda 2 3" xfId="1720" xr:uid="{00000000-0005-0000-0000-000012010000}"/>
    <cellStyle name="Moeda 2 3 2" xfId="4006" xr:uid="{00000000-0005-0000-0000-000012010000}"/>
    <cellStyle name="Moeda 2 3 2 2" xfId="8410" xr:uid="{00000000-0005-0000-0000-000012010000}"/>
    <cellStyle name="Moeda 2 3 2 2 2" xfId="17232" xr:uid="{00000000-0005-0000-0000-000012010000}"/>
    <cellStyle name="Moeda 2 3 2 2 3" xfId="26613" xr:uid="{092F8CFD-E702-4128-A85B-510D0ACF0079}"/>
    <cellStyle name="Moeda 2 3 2 2 4" xfId="40567" xr:uid="{F6E05E1A-7A87-40C1-94E7-39D310CBED29}"/>
    <cellStyle name="Moeda 2 3 2 3" xfId="12881" xr:uid="{00000000-0005-0000-0000-000012010000}"/>
    <cellStyle name="Moeda 2 3 2 4" xfId="22353" xr:uid="{93549234-78A8-4E8C-9146-755683D5DEE9}"/>
    <cellStyle name="Moeda 2 3 2 5" xfId="36326" xr:uid="{186EBDD9-F341-42CD-9F10-581F930BB723}"/>
    <cellStyle name="Moeda 2 3 3" xfId="6522" xr:uid="{00000000-0005-0000-0000-000012010000}"/>
    <cellStyle name="Moeda 2 3 3 2" xfId="15353" xr:uid="{00000000-0005-0000-0000-000012010000}"/>
    <cellStyle name="Moeda 2 3 3 3" xfId="24788" xr:uid="{7D4D897F-E45D-4979-B080-E89BBFC5ED0A}"/>
    <cellStyle name="Moeda 2 3 3 4" xfId="38742" xr:uid="{849668ED-73C7-4BAA-BBDB-337FA7C6CADB}"/>
    <cellStyle name="Moeda 2 3 4" xfId="10967" xr:uid="{00000000-0005-0000-0000-000012010000}"/>
    <cellStyle name="Moeda 2 3 4 2" xfId="28434" xr:uid="{F250C2FF-81AD-42CC-B665-5E1FB90E228F}"/>
    <cellStyle name="Moeda 2 3 4 3" xfId="42404" xr:uid="{B4989288-F99B-4B18-8BD0-A4DEE5569964}"/>
    <cellStyle name="Moeda 2 3 5" xfId="31127" xr:uid="{2CD40FE3-C5AC-4406-B142-ADDEC7569FB7}"/>
    <cellStyle name="Moeda 2 3 5 2" xfId="44976" xr:uid="{E17D4C65-37E0-4405-97CF-957CE5B0232D}"/>
    <cellStyle name="Moeda 2 3 6" xfId="20377" xr:uid="{4D92C0A8-DE63-4941-AD5B-1824D3D7EA6D}"/>
    <cellStyle name="Moeda 2 3 7" xfId="34506" xr:uid="{98CFA3D1-0BB8-463A-850C-94552D36269A}"/>
    <cellStyle name="Moeda 2 4" xfId="1626" xr:uid="{00000000-0005-0000-0000-00000F010000}"/>
    <cellStyle name="Moeda 2 4 2" xfId="6444" xr:uid="{00000000-0005-0000-0000-00000F010000}"/>
    <cellStyle name="Moeda 2 4 2 2" xfId="15275" xr:uid="{00000000-0005-0000-0000-00000F010000}"/>
    <cellStyle name="Moeda 2 4 2 3" xfId="24710" xr:uid="{7CD5CB31-1304-4E3D-AEBF-03D3E6001740}"/>
    <cellStyle name="Moeda 2 4 2 4" xfId="38664" xr:uid="{8ABC6EA5-0BC7-4F3A-8745-28A2CA960C44}"/>
    <cellStyle name="Moeda 2 4 3" xfId="10885" xr:uid="{00000000-0005-0000-0000-00000F010000}"/>
    <cellStyle name="Moeda 2 4 4" xfId="20299" xr:uid="{A6EA04E2-9A3E-4349-A7A2-A22B240179B0}"/>
    <cellStyle name="Moeda 2 4 5" xfId="34428" xr:uid="{FB83E05B-2881-4AE2-A8C9-07255383EF60}"/>
    <cellStyle name="Moeda 2 5" xfId="3925" xr:uid="{00000000-0005-0000-0000-00000F010000}"/>
    <cellStyle name="Moeda 2 5 2" xfId="8331" xr:uid="{00000000-0005-0000-0000-00000F010000}"/>
    <cellStyle name="Moeda 2 5 2 2" xfId="17153" xr:uid="{00000000-0005-0000-0000-00000F010000}"/>
    <cellStyle name="Moeda 2 5 2 3" xfId="26534" xr:uid="{B3000ED3-9E93-4B75-9837-E68AB276837B}"/>
    <cellStyle name="Moeda 2 5 2 4" xfId="40488" xr:uid="{6CB923AB-C3EF-4647-99FA-4ABF577D667C}"/>
    <cellStyle name="Moeda 2 5 3" xfId="12802" xr:uid="{00000000-0005-0000-0000-00000F010000}"/>
    <cellStyle name="Moeda 2 5 4" xfId="22274" xr:uid="{A9991B0D-30FE-4376-852C-0E6563D9FDA2}"/>
    <cellStyle name="Moeda 2 5 5" xfId="36247" xr:uid="{D8E7CAFE-A66B-4771-971D-888D3008A7EE}"/>
    <cellStyle name="Moeda 2 6" xfId="28356" xr:uid="{9DF22793-72DC-439F-9581-60B93692C7DC}"/>
    <cellStyle name="Moeda 2 6 2" xfId="42326" xr:uid="{46A19D3D-2538-4B31-B14F-161F849EF55A}"/>
    <cellStyle name="Moeda 2 7" xfId="31049" xr:uid="{B23D1B55-860E-4045-8562-79BF5A7AD13D}"/>
    <cellStyle name="Moeda 2 7 2" xfId="44898" xr:uid="{9E541C6D-1AA1-4454-AE98-30F8A984C7FB}"/>
    <cellStyle name="Moeda 3" xfId="721" xr:uid="{00000000-0005-0000-0000-00002A020000}"/>
    <cellStyle name="Moeda 3 10" xfId="33971" xr:uid="{C584975D-D1A2-493F-8835-2CD107CEABEC}"/>
    <cellStyle name="Moeda 3 2" xfId="722" xr:uid="{00000000-0005-0000-0000-00002B020000}"/>
    <cellStyle name="Moeda 3 2 2" xfId="1723" xr:uid="{00000000-0005-0000-0000-000014010000}"/>
    <cellStyle name="Moeda 3 2 2 2" xfId="6525" xr:uid="{00000000-0005-0000-0000-000014010000}"/>
    <cellStyle name="Moeda 3 2 2 2 2" xfId="15356" xr:uid="{00000000-0005-0000-0000-000014010000}"/>
    <cellStyle name="Moeda 3 2 2 2 3" xfId="24791" xr:uid="{AB7328D2-AA95-4597-9354-02C46CB558B8}"/>
    <cellStyle name="Moeda 3 2 2 2 4" xfId="38745" xr:uid="{CF5A553B-4A50-4EB4-9D8B-4E7D5440218A}"/>
    <cellStyle name="Moeda 3 2 2 3" xfId="10970" xr:uid="{00000000-0005-0000-0000-000014010000}"/>
    <cellStyle name="Moeda 3 2 2 4" xfId="20380" xr:uid="{E0707DE2-0F49-423E-BD66-760619E3D74C}"/>
    <cellStyle name="Moeda 3 2 2 5" xfId="34509" xr:uid="{96630990-F19F-47BE-B8A3-171F160112B7}"/>
    <cellStyle name="Moeda 3 2 3" xfId="4009" xr:uid="{00000000-0005-0000-0000-000014010000}"/>
    <cellStyle name="Moeda 3 2 3 2" xfId="8413" xr:uid="{00000000-0005-0000-0000-000014010000}"/>
    <cellStyle name="Moeda 3 2 3 2 2" xfId="17235" xr:uid="{00000000-0005-0000-0000-000014010000}"/>
    <cellStyle name="Moeda 3 2 3 2 3" xfId="26616" xr:uid="{F979B2EE-2DCF-4C2A-B792-45D320445174}"/>
    <cellStyle name="Moeda 3 2 3 2 4" xfId="40570" xr:uid="{FF8F8FE5-DC37-4E43-9FB4-656D8D5BE014}"/>
    <cellStyle name="Moeda 3 2 3 3" xfId="12884" xr:uid="{00000000-0005-0000-0000-000014010000}"/>
    <cellStyle name="Moeda 3 2 3 4" xfId="22356" xr:uid="{6CA4B893-D020-4983-9651-328D82284993}"/>
    <cellStyle name="Moeda 3 2 3 5" xfId="36329" xr:uid="{AB34C236-7519-426A-83D8-19DBA2D38DC1}"/>
    <cellStyle name="Moeda 3 2 4" xfId="5968" xr:uid="{00000000-0005-0000-0000-00002B020000}"/>
    <cellStyle name="Moeda 3 2 4 2" xfId="14802" xr:uid="{00000000-0005-0000-0000-00002B020000}"/>
    <cellStyle name="Moeda 3 2 4 3" xfId="24261" xr:uid="{AD984E04-2707-4C18-A152-EC5FB2BC6689}"/>
    <cellStyle name="Moeda 3 2 4 4" xfId="38215" xr:uid="{3693AABA-0742-425E-897E-398F8F604685}"/>
    <cellStyle name="Moeda 3 2 5" xfId="10379" xr:uid="{00000000-0005-0000-0000-00002B020000}"/>
    <cellStyle name="Moeda 3 2 5 2" xfId="28437" xr:uid="{B0FFBE7E-9CC1-4F77-AEC8-820DE84453F3}"/>
    <cellStyle name="Moeda 3 2 5 3" xfId="42407" xr:uid="{02285405-EA26-4831-8F9B-DB76DF2B4C9B}"/>
    <cellStyle name="Moeda 3 2 6" xfId="31130" xr:uid="{5817D372-F0CF-476F-B1B6-081996789C1A}"/>
    <cellStyle name="Moeda 3 2 6 2" xfId="44979" xr:uid="{DEF33712-2C54-46BF-82D3-37B97E63EB94}"/>
    <cellStyle name="Moeda 3 2 7" xfId="19818" xr:uid="{4164C286-AD27-40A8-B8D7-51960BD1AAB7}"/>
    <cellStyle name="Moeda 3 2 8" xfId="33972" xr:uid="{F4411CBA-8406-4867-AA57-41B26174ED1E}"/>
    <cellStyle name="Moeda 3 3" xfId="723" xr:uid="{00000000-0005-0000-0000-00002C020000}"/>
    <cellStyle name="Moeda 3 3 2" xfId="1553" xr:uid="{00000000-0005-0000-0000-00002D020000}"/>
    <cellStyle name="Moeda 3 3 2 2" xfId="6403" xr:uid="{00000000-0005-0000-0000-00002D020000}"/>
    <cellStyle name="Moeda 3 3 2 2 2" xfId="15234" xr:uid="{00000000-0005-0000-0000-00002D020000}"/>
    <cellStyle name="Moeda 3 3 2 2 3" xfId="24673" xr:uid="{D9ADE094-E1E9-491C-8E60-56AB7DD340FE}"/>
    <cellStyle name="Moeda 3 3 2 2 4" xfId="38626" xr:uid="{D3E07084-4D5B-4AB4-9E0C-BF3F78784879}"/>
    <cellStyle name="Moeda 3 3 2 3" xfId="10843" xr:uid="{00000000-0005-0000-0000-00002D020000}"/>
    <cellStyle name="Moeda 3 3 2 4" xfId="20254" xr:uid="{A8C3D110-A91C-4A26-9D04-213CF5339242}"/>
    <cellStyle name="Moeda 3 3 2 5" xfId="34391" xr:uid="{1DA06D44-6F0F-42C1-9240-C91B9657735C}"/>
    <cellStyle name="Moeda 3 3 3" xfId="5370" xr:uid="{00000000-0005-0000-0000-00002C020000}"/>
    <cellStyle name="Moeda 3 3 3 2" xfId="9768" xr:uid="{00000000-0005-0000-0000-00002C020000}"/>
    <cellStyle name="Moeda 3 3 3 2 2" xfId="18588" xr:uid="{00000000-0005-0000-0000-00002C020000}"/>
    <cellStyle name="Moeda 3 3 3 2 3" xfId="27957" xr:uid="{A0D09366-0D06-4C68-9639-9F805995CE9A}"/>
    <cellStyle name="Moeda 3 3 3 2 4" xfId="41913" xr:uid="{6341D9F0-3591-497E-BF46-BFC41BBB1E44}"/>
    <cellStyle name="Moeda 3 3 3 3" xfId="14233" xr:uid="{00000000-0005-0000-0000-00002C020000}"/>
    <cellStyle name="Moeda 3 3 3 4" xfId="23699" xr:uid="{CA2246DC-AA1F-4A2A-BEA3-0687B1AA846E}"/>
    <cellStyle name="Moeda 3 3 3 5" xfId="37668" xr:uid="{5AA45DA1-7AA0-4340-B740-EC424B1EA61D}"/>
    <cellStyle name="Moeda 3 3 4" xfId="5969" xr:uid="{00000000-0005-0000-0000-00002C020000}"/>
    <cellStyle name="Moeda 3 3 4 2" xfId="14803" xr:uid="{00000000-0005-0000-0000-00002C020000}"/>
    <cellStyle name="Moeda 3 3 4 3" xfId="24262" xr:uid="{7A383651-FE1A-486A-84B1-7D4BD9438616}"/>
    <cellStyle name="Moeda 3 3 4 4" xfId="38216" xr:uid="{4B7631D1-C59F-468D-9C2F-294EFA1AEC79}"/>
    <cellStyle name="Moeda 3 3 5" xfId="10380" xr:uid="{00000000-0005-0000-0000-00002C020000}"/>
    <cellStyle name="Moeda 3 3 6" xfId="19819" xr:uid="{D41AC6B4-4660-491C-8516-0410F925B3E6}"/>
    <cellStyle name="Moeda 3 3 7" xfId="33973" xr:uid="{63A2878A-F8F6-4598-AC34-3BC7D1898A9B}"/>
    <cellStyle name="Moeda 3 4" xfId="1629" xr:uid="{00000000-0005-0000-0000-000013010000}"/>
    <cellStyle name="Moeda 3 4 2" xfId="6447" xr:uid="{00000000-0005-0000-0000-000013010000}"/>
    <cellStyle name="Moeda 3 4 2 2" xfId="15278" xr:uid="{00000000-0005-0000-0000-000013010000}"/>
    <cellStyle name="Moeda 3 4 2 3" xfId="24713" xr:uid="{4E127B65-1833-4E5F-ACD3-18B43098D925}"/>
    <cellStyle name="Moeda 3 4 2 4" xfId="38667" xr:uid="{24A2F4F1-2460-4331-9A3E-F0C805E7BBA2}"/>
    <cellStyle name="Moeda 3 4 3" xfId="10888" xr:uid="{00000000-0005-0000-0000-000013010000}"/>
    <cellStyle name="Moeda 3 4 4" xfId="20302" xr:uid="{1B2D1A0A-367F-4110-B0E2-F10B967384C3}"/>
    <cellStyle name="Moeda 3 4 5" xfId="34431" xr:uid="{5A7AB7FC-75E2-4B59-8129-8078AD81E815}"/>
    <cellStyle name="Moeda 3 5" xfId="3928" xr:uid="{00000000-0005-0000-0000-000013010000}"/>
    <cellStyle name="Moeda 3 5 2" xfId="8334" xr:uid="{00000000-0005-0000-0000-000013010000}"/>
    <cellStyle name="Moeda 3 5 2 2" xfId="17156" xr:uid="{00000000-0005-0000-0000-000013010000}"/>
    <cellStyle name="Moeda 3 5 2 3" xfId="26537" xr:uid="{04D93857-B9D3-4DAD-BE18-D392630B6AC1}"/>
    <cellStyle name="Moeda 3 5 2 4" xfId="40491" xr:uid="{6ECE0631-38E2-41B1-AF23-076F3F2B6A72}"/>
    <cellStyle name="Moeda 3 5 3" xfId="12805" xr:uid="{00000000-0005-0000-0000-000013010000}"/>
    <cellStyle name="Moeda 3 5 4" xfId="22277" xr:uid="{2D56C923-BC5F-486C-AE53-619AED970E29}"/>
    <cellStyle name="Moeda 3 5 5" xfId="36250" xr:uid="{E70A5CAA-1D5A-4471-B87E-4E809AD46C75}"/>
    <cellStyle name="Moeda 3 6" xfId="5967" xr:uid="{00000000-0005-0000-0000-00002A020000}"/>
    <cellStyle name="Moeda 3 6 2" xfId="14801" xr:uid="{00000000-0005-0000-0000-00002A020000}"/>
    <cellStyle name="Moeda 3 6 3" xfId="24260" xr:uid="{18049CCF-C33B-4FF8-BEC0-B35763E18994}"/>
    <cellStyle name="Moeda 3 6 4" xfId="38214" xr:uid="{C35A4645-7B24-4222-9D34-7F165A706476}"/>
    <cellStyle name="Moeda 3 7" xfId="10378" xr:uid="{00000000-0005-0000-0000-00002A020000}"/>
    <cellStyle name="Moeda 3 7 2" xfId="28359" xr:uid="{068A3DDB-13F7-4EB8-A395-81725F0CFB41}"/>
    <cellStyle name="Moeda 3 7 3" xfId="42329" xr:uid="{FD78A15C-AAB8-41CF-B718-BACB35E25E2B}"/>
    <cellStyle name="Moeda 3 8" xfId="31052" xr:uid="{C5612911-C34B-44B2-86D2-90AA132ED248}"/>
    <cellStyle name="Moeda 3 8 2" xfId="44901" xr:uid="{BB7158BB-7F91-4A4D-8190-BC3D9B8CB050}"/>
    <cellStyle name="Moeda 3 9" xfId="19817" xr:uid="{C96EA817-3C95-43F5-8324-EFF073FC9245}"/>
    <cellStyle name="Moeda 6" xfId="724" xr:uid="{00000000-0005-0000-0000-00002D020000}"/>
    <cellStyle name="Moeda 6 2" xfId="3397" xr:uid="{00000000-0005-0000-0000-00002E020000}"/>
    <cellStyle name="Moeda 6 2 2" xfId="7857" xr:uid="{00000000-0005-0000-0000-00002E020000}"/>
    <cellStyle name="Moeda 6 2 2 2" xfId="16683" xr:uid="{00000000-0005-0000-0000-00002E020000}"/>
    <cellStyle name="Moeda 6 2 2 3" xfId="26098" xr:uid="{CC2D87F8-3F87-4BFE-A426-4923C62038EA}"/>
    <cellStyle name="Moeda 6 2 2 4" xfId="40051" xr:uid="{0F637890-BBDC-4E20-8561-3A9C382E8E35}"/>
    <cellStyle name="Moeda 6 2 3" xfId="12336" xr:uid="{00000000-0005-0000-0000-00002E020000}"/>
    <cellStyle name="Moeda 6 2 4" xfId="21795" xr:uid="{3C57ED54-164A-4DB5-835E-ED80D4FF2B71}"/>
    <cellStyle name="Moeda 6 2 5" xfId="35814" xr:uid="{1361604E-1E10-46AE-A873-74ADCA585C91}"/>
    <cellStyle name="Moeda 6 3" xfId="5970" xr:uid="{00000000-0005-0000-0000-00002D020000}"/>
    <cellStyle name="Moeda 6 3 2" xfId="14804" xr:uid="{00000000-0005-0000-0000-00002D020000}"/>
    <cellStyle name="Moeda 6 3 3" xfId="24263" xr:uid="{0752138C-4A0A-4C31-B307-C59ED226E423}"/>
    <cellStyle name="Moeda 6 3 4" xfId="38217" xr:uid="{D10AA7F1-F705-465E-A625-B507AD943D99}"/>
    <cellStyle name="Moeda 7" xfId="725" xr:uid="{00000000-0005-0000-0000-00002E020000}"/>
    <cellStyle name="Moeda 7 2" xfId="1571" xr:uid="{00000000-0005-0000-0000-00002F020000}"/>
    <cellStyle name="Moeda 7 2 2" xfId="6416" xr:uid="{00000000-0005-0000-0000-00002F020000}"/>
    <cellStyle name="Moeda 7 2 2 2" xfId="15247" xr:uid="{00000000-0005-0000-0000-00002F020000}"/>
    <cellStyle name="Moeda 7 2 2 3" xfId="24686" xr:uid="{0BA47479-200D-48D2-AC14-327F6B521905}"/>
    <cellStyle name="Moeda 7 2 2 4" xfId="38639" xr:uid="{C4DAE08B-19FA-4C04-9B98-9BF0E8578B8E}"/>
    <cellStyle name="Moeda 7 2 3" xfId="10856" xr:uid="{00000000-0005-0000-0000-00002F020000}"/>
    <cellStyle name="Moeda 7 2 4" xfId="20270" xr:uid="{CC8BEEB0-63BB-4734-AA0D-DCCA0B049BA2}"/>
    <cellStyle name="Moeda 7 2 5" xfId="34404" xr:uid="{9A787AA6-A850-48B6-8ED3-80F800EB0676}"/>
    <cellStyle name="Moeda 7 3" xfId="5971" xr:uid="{00000000-0005-0000-0000-00002E020000}"/>
    <cellStyle name="Moeda 7 3 2" xfId="14805" xr:uid="{00000000-0005-0000-0000-00002E020000}"/>
    <cellStyle name="Moeda 7 3 3" xfId="24264" xr:uid="{36C93018-6BBD-4455-8FDB-308392FF9222}"/>
    <cellStyle name="Moeda 7 3 4" xfId="38218" xr:uid="{4F7A3355-D259-4874-96CC-104FB7D32D99}"/>
    <cellStyle name="Moeda 8" xfId="726" xr:uid="{00000000-0005-0000-0000-00002F020000}"/>
    <cellStyle name="Moeda 8 2" xfId="3396" xr:uid="{00000000-0005-0000-0000-000030020000}"/>
    <cellStyle name="Moeda 8 2 2" xfId="7856" xr:uid="{00000000-0005-0000-0000-000030020000}"/>
    <cellStyle name="Moeda 8 2 2 2" xfId="16682" xr:uid="{00000000-0005-0000-0000-000030020000}"/>
    <cellStyle name="Moeda 8 2 2 3" xfId="26097" xr:uid="{8DEB4D73-7C8E-4371-A579-C995CA6FF6A3}"/>
    <cellStyle name="Moeda 8 2 2 4" xfId="40050" xr:uid="{F0257C85-9598-44C3-8ABC-6D44342B47C8}"/>
    <cellStyle name="Moeda 8 2 3" xfId="12335" xr:uid="{00000000-0005-0000-0000-000030020000}"/>
    <cellStyle name="Moeda 8 2 4" xfId="21794" xr:uid="{47D2EA5C-C1B3-49B3-8054-837FC6C6E201}"/>
    <cellStyle name="Moeda 8 2 5" xfId="35813" xr:uid="{FD97A7DD-444E-4F20-9D20-34E704B3DBDF}"/>
    <cellStyle name="Moeda 8 3" xfId="5972" xr:uid="{00000000-0005-0000-0000-00002F020000}"/>
    <cellStyle name="Moeda 8 3 2" xfId="14806" xr:uid="{00000000-0005-0000-0000-00002F020000}"/>
    <cellStyle name="Moeda 8 3 3" xfId="24265" xr:uid="{755CCFE2-C26A-4A0A-9971-548F4E0D92FB}"/>
    <cellStyle name="Moeda 8 3 4" xfId="38219" xr:uid="{705069AF-7737-439B-9170-5E8A881F0C1D}"/>
    <cellStyle name="Moeda 9" xfId="727" xr:uid="{00000000-0005-0000-0000-000030020000}"/>
    <cellStyle name="Moeda 9 2" xfId="1572" xr:uid="{00000000-0005-0000-0000-000031020000}"/>
    <cellStyle name="Moeda 9 2 2" xfId="6417" xr:uid="{00000000-0005-0000-0000-000031020000}"/>
    <cellStyle name="Moeda 9 2 2 2" xfId="15248" xr:uid="{00000000-0005-0000-0000-000031020000}"/>
    <cellStyle name="Moeda 9 2 2 3" xfId="24687" xr:uid="{9A3CE98D-CCEC-41A7-8D8E-C933EA2B7447}"/>
    <cellStyle name="Moeda 9 2 2 4" xfId="38640" xr:uid="{8E6E7FF8-1908-43E2-B5D8-B96C29F32995}"/>
    <cellStyle name="Moeda 9 2 3" xfId="10857" xr:uid="{00000000-0005-0000-0000-000031020000}"/>
    <cellStyle name="Moeda 9 2 4" xfId="20271" xr:uid="{CD1B2EFE-A3B6-41DC-8556-5A8A9CD02397}"/>
    <cellStyle name="Moeda 9 2 5" xfId="34405" xr:uid="{8B825232-8BCF-4B88-BA8B-275846D701B9}"/>
    <cellStyle name="Moeda 9 3" xfId="5973" xr:uid="{00000000-0005-0000-0000-000030020000}"/>
    <cellStyle name="Moeda 9 3 2" xfId="14807" xr:uid="{00000000-0005-0000-0000-000030020000}"/>
    <cellStyle name="Moeda 9 3 3" xfId="24266" xr:uid="{CD40B59B-111E-415F-8CD4-560BB924D839}"/>
    <cellStyle name="Moeda 9 3 4" xfId="38220" xr:uid="{ABE890A2-1F6D-4247-8AB2-FB4749C2C388}"/>
    <cellStyle name="Moneda_CALDERA.XLC" xfId="728" xr:uid="{00000000-0005-0000-0000-000031020000}"/>
    <cellStyle name="montantes" xfId="729" xr:uid="{00000000-0005-0000-0000-000032020000}"/>
    <cellStyle name="Named Range" xfId="730" xr:uid="{00000000-0005-0000-0000-000033020000}"/>
    <cellStyle name="Named Range Tag" xfId="731" xr:uid="{00000000-0005-0000-0000-000034020000}"/>
    <cellStyle name="Neutral" xfId="32" xr:uid="{00000000-0005-0000-0000-000035020000}"/>
    <cellStyle name="Neutral 2" xfId="732" xr:uid="{00000000-0005-0000-0000-000036020000}"/>
    <cellStyle name="Neutral_ANEXO IV" xfId="3332" xr:uid="{00000000-0005-0000-0000-000052040000}"/>
    <cellStyle name="Neutro 2" xfId="100" xr:uid="{00000000-0005-0000-0000-000037020000}"/>
    <cellStyle name="Neutro 2 2" xfId="733" xr:uid="{00000000-0005-0000-0000-000038020000}"/>
    <cellStyle name="Neutro 2 2 2" xfId="3113" xr:uid="{00000000-0005-0000-0000-000055040000}"/>
    <cellStyle name="Neutro 2 2 3" xfId="1850" xr:uid="{00000000-0005-0000-0000-000019010000}"/>
    <cellStyle name="Neutro 2 3" xfId="1507" xr:uid="{00000000-0005-0000-0000-000018010000}"/>
    <cellStyle name="Neutro 3" xfId="734" xr:uid="{00000000-0005-0000-0000-000039020000}"/>
    <cellStyle name="Neutro 3 2" xfId="3114" xr:uid="{00000000-0005-0000-0000-000056040000}"/>
    <cellStyle name="Neutro 3 3" xfId="2022" xr:uid="{00000000-0005-0000-0000-000061020000}"/>
    <cellStyle name="Neutro 4" xfId="735" xr:uid="{00000000-0005-0000-0000-00003A020000}"/>
    <cellStyle name="Neutro 5" xfId="1950" xr:uid="{00000000-0005-0000-0000-0000090B0000}"/>
    <cellStyle name="Normal" xfId="0" builtinId="0"/>
    <cellStyle name="Normal - Style1" xfId="736" xr:uid="{00000000-0005-0000-0000-00003C020000}"/>
    <cellStyle name="Normal [1]" xfId="737" xr:uid="{00000000-0005-0000-0000-00003D020000}"/>
    <cellStyle name="Normal [2]" xfId="738" xr:uid="{00000000-0005-0000-0000-00003E020000}"/>
    <cellStyle name="Normal [3]" xfId="739" xr:uid="{00000000-0005-0000-0000-00003F020000}"/>
    <cellStyle name="Normal 10" xfId="33" xr:uid="{00000000-0005-0000-0000-000040020000}"/>
    <cellStyle name="Normal 10 10" xfId="741" xr:uid="{00000000-0005-0000-0000-000041020000}"/>
    <cellStyle name="Normal 10 10 2" xfId="3116" xr:uid="{00000000-0005-0000-0000-000059040000}"/>
    <cellStyle name="Normal 10 10 2 2" xfId="7629" xr:uid="{00000000-0005-0000-0000-000059040000}"/>
    <cellStyle name="Normal 10 10 2 2 2" xfId="16455" xr:uid="{00000000-0005-0000-0000-000059040000}"/>
    <cellStyle name="Normal 10 10 2 2 3" xfId="25881" xr:uid="{1D2CE822-6634-449A-B188-E1D2E2802F6E}"/>
    <cellStyle name="Normal 10 10 2 2 4" xfId="39833" xr:uid="{3C6E7C81-8FF0-4947-BE18-7C2709A39B9B}"/>
    <cellStyle name="Normal 10 10 2 3" xfId="12101" xr:uid="{00000000-0005-0000-0000-000059040000}"/>
    <cellStyle name="Normal 10 10 2 3 2" xfId="30800" xr:uid="{5DD21170-3E2D-4543-A4EA-2B1B4BCA1B38}"/>
    <cellStyle name="Normal 10 10 2 3 3" xfId="44674" xr:uid="{1AAE86E1-0F3C-4552-9D1A-2083A40B38AC}"/>
    <cellStyle name="Normal 10 10 2 4" xfId="33392" xr:uid="{8426B15A-2A6E-498F-BBE2-2F02FF291EFE}"/>
    <cellStyle name="Normal 10 10 2 4 2" xfId="47259" xr:uid="{4A9477F1-8F01-4FF0-835E-BB61D3B98375}"/>
    <cellStyle name="Normal 10 10 2 5" xfId="21564" xr:uid="{26DEB08C-3446-40F0-A4AA-A00BF1F9A160}"/>
    <cellStyle name="Normal 10 10 2 6" xfId="35596" xr:uid="{B405C3EB-8BFA-4470-93DE-6A5B1926A05A}"/>
    <cellStyle name="Normal 10 10 3" xfId="5125" xr:uid="{00000000-0005-0000-0000-000059040000}"/>
    <cellStyle name="Normal 10 10 3 2" xfId="9523" xr:uid="{00000000-0005-0000-0000-000059040000}"/>
    <cellStyle name="Normal 10 10 3 2 2" xfId="18345" xr:uid="{00000000-0005-0000-0000-000059040000}"/>
    <cellStyle name="Normal 10 10 3 2 3" xfId="27723" xr:uid="{CE87C962-D95C-423D-9CB0-F2E28A04FD31}"/>
    <cellStyle name="Normal 10 10 3 2 4" xfId="41679" xr:uid="{9B37CD49-E752-48B9-B61C-AC4E4CAAABC8}"/>
    <cellStyle name="Normal 10 10 3 3" xfId="13992" xr:uid="{00000000-0005-0000-0000-000059040000}"/>
    <cellStyle name="Normal 10 10 3 4" xfId="23465" xr:uid="{DD2BB55F-62CF-49FC-ABE1-950FD33923B7}"/>
    <cellStyle name="Normal 10 10 3 5" xfId="37436" xr:uid="{74A9E3B0-8F4A-4073-8C34-916DF2A58DDF}"/>
    <cellStyle name="Normal 10 10 4" xfId="29612" xr:uid="{6DDD18B9-F5F6-4765-B59F-D4DA2F58ECCE}"/>
    <cellStyle name="Normal 10 10 4 2" xfId="43493" xr:uid="{5519A0A1-F052-421E-BCE4-25D087A62A87}"/>
    <cellStyle name="Normal 10 10 5" xfId="32214" xr:uid="{BA838176-5F51-4D6B-8410-8BA700065E59}"/>
    <cellStyle name="Normal 10 10 5 2" xfId="46081" xr:uid="{47F2F93A-4307-441F-A3D5-06001887CD45}"/>
    <cellStyle name="Normal 10 11" xfId="742" xr:uid="{00000000-0005-0000-0000-000042020000}"/>
    <cellStyle name="Normal 10 11 2" xfId="3117" xr:uid="{00000000-0005-0000-0000-00005A040000}"/>
    <cellStyle name="Normal 10 11 2 2" xfId="7630" xr:uid="{00000000-0005-0000-0000-00005A040000}"/>
    <cellStyle name="Normal 10 11 2 2 2" xfId="16456" xr:uid="{00000000-0005-0000-0000-00005A040000}"/>
    <cellStyle name="Normal 10 11 2 2 3" xfId="25882" xr:uid="{B2CC4ECD-5692-48B2-B4A1-5F02C2189C61}"/>
    <cellStyle name="Normal 10 11 2 2 4" xfId="39834" xr:uid="{2660EF3B-1ACE-49A3-9386-D10EB85DA369}"/>
    <cellStyle name="Normal 10 11 2 3" xfId="12102" xr:uid="{00000000-0005-0000-0000-00005A040000}"/>
    <cellStyle name="Normal 10 11 2 3 2" xfId="30801" xr:uid="{D33C4263-C18F-4F58-8D31-352A95FB2FE7}"/>
    <cellStyle name="Normal 10 11 2 3 3" xfId="44675" xr:uid="{6BA7018D-8C01-4532-873A-36A4FCF8F04C}"/>
    <cellStyle name="Normal 10 11 2 4" xfId="33393" xr:uid="{BB532782-B3DE-410A-A323-65A1C3F7F65F}"/>
    <cellStyle name="Normal 10 11 2 4 2" xfId="47260" xr:uid="{BD1E007F-91CE-416C-A83D-B0AF05A8D06E}"/>
    <cellStyle name="Normal 10 11 2 5" xfId="21565" xr:uid="{45FE9237-7A2C-4C81-9979-84FB50D01621}"/>
    <cellStyle name="Normal 10 11 2 6" xfId="35597" xr:uid="{F385C42F-BE5A-4F2F-93D6-19ECFD07AB21}"/>
    <cellStyle name="Normal 10 11 3" xfId="5126" xr:uid="{00000000-0005-0000-0000-00005A040000}"/>
    <cellStyle name="Normal 10 11 3 2" xfId="9524" xr:uid="{00000000-0005-0000-0000-00005A040000}"/>
    <cellStyle name="Normal 10 11 3 2 2" xfId="18346" xr:uid="{00000000-0005-0000-0000-00005A040000}"/>
    <cellStyle name="Normal 10 11 3 2 3" xfId="27724" xr:uid="{70B429D8-8FA3-4738-AFD9-0650BECE4189}"/>
    <cellStyle name="Normal 10 11 3 2 4" xfId="41680" xr:uid="{197778E0-BAF8-4579-A3C4-6DBDEB59E58C}"/>
    <cellStyle name="Normal 10 11 3 3" xfId="13993" xr:uid="{00000000-0005-0000-0000-00005A040000}"/>
    <cellStyle name="Normal 10 11 3 4" xfId="23466" xr:uid="{DF7736AA-D2EC-48AE-A7E4-05AE18834AA6}"/>
    <cellStyle name="Normal 10 11 3 5" xfId="37437" xr:uid="{FAF9E266-5714-445B-A5F2-0FEDE1F35F68}"/>
    <cellStyle name="Normal 10 11 4" xfId="29613" xr:uid="{76037045-12F2-4EB3-A18B-B604C32564C0}"/>
    <cellStyle name="Normal 10 11 4 2" xfId="43494" xr:uid="{838CCAAB-17B3-4A0C-B6E8-6B193A71ABE8}"/>
    <cellStyle name="Normal 10 11 5" xfId="32215" xr:uid="{E043B48E-EC6E-4943-98F3-916C17C674BE}"/>
    <cellStyle name="Normal 10 11 5 2" xfId="46082" xr:uid="{E411040B-81D1-4AE7-80BE-09818AB75482}"/>
    <cellStyle name="Normal 10 12" xfId="743" xr:uid="{00000000-0005-0000-0000-000043020000}"/>
    <cellStyle name="Normal 10 12 10" xfId="33975" xr:uid="{F33D9495-DB22-4525-AEDB-592638797040}"/>
    <cellStyle name="Normal 10 12 2" xfId="744" xr:uid="{00000000-0005-0000-0000-000044020000}"/>
    <cellStyle name="Normal 10 12 2 2" xfId="3394" xr:uid="{00000000-0005-0000-0000-000045020000}"/>
    <cellStyle name="Normal 10 12 2 2 2" xfId="7854" xr:uid="{00000000-0005-0000-0000-000045020000}"/>
    <cellStyle name="Normal 10 12 2 2 2 2" xfId="16680" xr:uid="{00000000-0005-0000-0000-000045020000}"/>
    <cellStyle name="Normal 10 12 2 2 2 3" xfId="26095" xr:uid="{0D5351DC-4523-4498-B695-7A1E32C2ED43}"/>
    <cellStyle name="Normal 10 12 2 2 2 4" xfId="40048" xr:uid="{702E41BE-E908-4330-A758-E336350A0D3A}"/>
    <cellStyle name="Normal 10 12 2 2 3" xfId="12333" xr:uid="{00000000-0005-0000-0000-000045020000}"/>
    <cellStyle name="Normal 10 12 2 2 4" xfId="21792" xr:uid="{D0B506F9-18C7-4D71-BF00-3EECEE25E098}"/>
    <cellStyle name="Normal 10 12 2 2 5" xfId="35811" xr:uid="{5BE3B2B4-9DD4-4A77-9CAF-49E224AABDED}"/>
    <cellStyle name="Normal 10 12 2 3" xfId="5372" xr:uid="{00000000-0005-0000-0000-000044020000}"/>
    <cellStyle name="Normal 10 12 2 3 2" xfId="9770" xr:uid="{00000000-0005-0000-0000-000044020000}"/>
    <cellStyle name="Normal 10 12 2 3 2 2" xfId="18590" xr:uid="{00000000-0005-0000-0000-000044020000}"/>
    <cellStyle name="Normal 10 12 2 3 2 3" xfId="27959" xr:uid="{A6796F21-BAC1-4486-8F76-2935AB380489}"/>
    <cellStyle name="Normal 10 12 2 3 2 4" xfId="41915" xr:uid="{7C410A91-B63D-436B-A93B-91F7D05287B0}"/>
    <cellStyle name="Normal 10 12 2 3 3" xfId="14235" xr:uid="{00000000-0005-0000-0000-000044020000}"/>
    <cellStyle name="Normal 10 12 2 3 4" xfId="23701" xr:uid="{DAF70A3A-5263-4BB8-9B38-752F412EE072}"/>
    <cellStyle name="Normal 10 12 2 3 5" xfId="37670" xr:uid="{D3E0CCC2-C00D-4E9E-BD31-1D140C25B2FA}"/>
    <cellStyle name="Normal 10 12 2 4" xfId="5976" xr:uid="{00000000-0005-0000-0000-000044020000}"/>
    <cellStyle name="Normal 10 12 2 4 2" xfId="14810" xr:uid="{00000000-0005-0000-0000-000044020000}"/>
    <cellStyle name="Normal 10 12 2 4 3" xfId="24269" xr:uid="{BEEEF3EC-2265-42C4-9CE3-2B4C829DD9E2}"/>
    <cellStyle name="Normal 10 12 2 4 4" xfId="38223" xr:uid="{54796EDB-4A5C-4C28-A939-E276AB8FB084}"/>
    <cellStyle name="Normal 10 12 2 5" xfId="10389" xr:uid="{00000000-0005-0000-0000-000044020000}"/>
    <cellStyle name="Normal 10 12 2 5 2" xfId="30802" xr:uid="{CC63A667-4A38-494C-AA1B-A21F2853B700}"/>
    <cellStyle name="Normal 10 12 2 5 3" xfId="44676" xr:uid="{AC09B596-D124-4412-BBB3-E6719959BEE7}"/>
    <cellStyle name="Normal 10 12 2 6" xfId="33394" xr:uid="{3114AB4B-4CB7-48A7-B2F6-AFF705196701}"/>
    <cellStyle name="Normal 10 12 2 6 2" xfId="47261" xr:uid="{252EE155-2911-4364-AC19-BE724571B04B}"/>
    <cellStyle name="Normal 10 12 2 7" xfId="19822" xr:uid="{E098E7AE-15FC-4347-BA52-21A3AEF0965A}"/>
    <cellStyle name="Normal 10 12 2 8" xfId="33976" xr:uid="{DE7A2DB9-F6FC-48C7-B9A8-7D475E236066}"/>
    <cellStyle name="Normal 10 12 3" xfId="745" xr:uid="{00000000-0005-0000-0000-000045020000}"/>
    <cellStyle name="Normal 10 12 3 2" xfId="1573" xr:uid="{00000000-0005-0000-0000-000046020000}"/>
    <cellStyle name="Normal 10 12 3 2 2" xfId="6418" xr:uid="{00000000-0005-0000-0000-000046020000}"/>
    <cellStyle name="Normal 10 12 3 2 2 2" xfId="15249" xr:uid="{00000000-0005-0000-0000-000046020000}"/>
    <cellStyle name="Normal 10 12 3 2 2 3" xfId="24688" xr:uid="{9AEC1BBA-3633-414D-A7FB-31EFB605540A}"/>
    <cellStyle name="Normal 10 12 3 2 2 4" xfId="38641" xr:uid="{BAEB3A1B-913F-46B9-B1DF-0D227DC87A06}"/>
    <cellStyle name="Normal 10 12 3 2 3" xfId="10858" xr:uid="{00000000-0005-0000-0000-000046020000}"/>
    <cellStyle name="Normal 10 12 3 2 4" xfId="20272" xr:uid="{74364D7A-D8AD-4732-B416-E18773911918}"/>
    <cellStyle name="Normal 10 12 3 2 5" xfId="34406" xr:uid="{CFB05388-479D-4D5C-BCE2-39BFCB536763}"/>
    <cellStyle name="Normal 10 12 3 3" xfId="5373" xr:uid="{00000000-0005-0000-0000-000045020000}"/>
    <cellStyle name="Normal 10 12 3 3 2" xfId="9771" xr:uid="{00000000-0005-0000-0000-000045020000}"/>
    <cellStyle name="Normal 10 12 3 3 2 2" xfId="18591" xr:uid="{00000000-0005-0000-0000-000045020000}"/>
    <cellStyle name="Normal 10 12 3 3 2 3" xfId="27960" xr:uid="{65C504C2-AB2C-4ABE-BE25-33DAA1855BDB}"/>
    <cellStyle name="Normal 10 12 3 3 2 4" xfId="41916" xr:uid="{0512868D-45DE-4D3E-B10F-80BED21330E2}"/>
    <cellStyle name="Normal 10 12 3 3 3" xfId="14236" xr:uid="{00000000-0005-0000-0000-000045020000}"/>
    <cellStyle name="Normal 10 12 3 3 4" xfId="23702" xr:uid="{77DEDD29-2FB4-438B-A11B-9F067E80F780}"/>
    <cellStyle name="Normal 10 12 3 3 5" xfId="37671" xr:uid="{882D3C68-5975-47F5-B837-3D2E42910848}"/>
    <cellStyle name="Normal 10 12 3 4" xfId="5977" xr:uid="{00000000-0005-0000-0000-000045020000}"/>
    <cellStyle name="Normal 10 12 3 4 2" xfId="14811" xr:uid="{00000000-0005-0000-0000-000045020000}"/>
    <cellStyle name="Normal 10 12 3 4 3" xfId="24270" xr:uid="{192F9E18-C1A7-4499-86A1-D1A02A25B4FD}"/>
    <cellStyle name="Normal 10 12 3 4 4" xfId="38224" xr:uid="{A467FF20-284D-404B-BF67-6E89E9101934}"/>
    <cellStyle name="Normal 10 12 3 5" xfId="10390" xr:uid="{00000000-0005-0000-0000-000045020000}"/>
    <cellStyle name="Normal 10 12 3 6" xfId="19823" xr:uid="{F72CC72E-5B72-4CC6-B4F5-FF9E6A575603}"/>
    <cellStyle name="Normal 10 12 3 7" xfId="33977" xr:uid="{3E834DA6-5110-4DE0-A0D6-B047C8DD8A15}"/>
    <cellStyle name="Normal 10 12 4" xfId="3118" xr:uid="{00000000-0005-0000-0000-00005B040000}"/>
    <cellStyle name="Normal 10 12 4 2" xfId="7631" xr:uid="{00000000-0005-0000-0000-00005B040000}"/>
    <cellStyle name="Normal 10 12 4 2 2" xfId="16457" xr:uid="{00000000-0005-0000-0000-00005B040000}"/>
    <cellStyle name="Normal 10 12 4 2 3" xfId="25883" xr:uid="{E81EFD2A-3C61-42BE-B277-6992C3F14778}"/>
    <cellStyle name="Normal 10 12 4 2 4" xfId="39835" xr:uid="{4AA1B5F7-FC12-4512-A980-BA3E148E8FD7}"/>
    <cellStyle name="Normal 10 12 4 3" xfId="12103" xr:uid="{00000000-0005-0000-0000-00005B040000}"/>
    <cellStyle name="Normal 10 12 4 4" xfId="21566" xr:uid="{4709805E-CACF-4F60-9CAE-608DE405E8CF}"/>
    <cellStyle name="Normal 10 12 4 5" xfId="35598" xr:uid="{A756F92C-E005-4665-8E30-1941373DC060}"/>
    <cellStyle name="Normal 10 12 5" xfId="5127" xr:uid="{00000000-0005-0000-0000-00005B040000}"/>
    <cellStyle name="Normal 10 12 5 2" xfId="9525" xr:uid="{00000000-0005-0000-0000-00005B040000}"/>
    <cellStyle name="Normal 10 12 5 2 2" xfId="18347" xr:uid="{00000000-0005-0000-0000-00005B040000}"/>
    <cellStyle name="Normal 10 12 5 2 3" xfId="27725" xr:uid="{CD5AD368-045B-4A99-AE06-F4A8119DD5D1}"/>
    <cellStyle name="Normal 10 12 5 2 4" xfId="41681" xr:uid="{E698A7F3-F2B9-483C-B6A8-D7E1BC9DA11F}"/>
    <cellStyle name="Normal 10 12 5 3" xfId="13994" xr:uid="{00000000-0005-0000-0000-00005B040000}"/>
    <cellStyle name="Normal 10 12 5 4" xfId="23467" xr:uid="{E5F1FC6D-A173-445B-86AC-271272310CFF}"/>
    <cellStyle name="Normal 10 12 5 5" xfId="37438" xr:uid="{287DAAEA-DAE7-4FD4-AB97-07C9FD5144AE}"/>
    <cellStyle name="Normal 10 12 6" xfId="5975" xr:uid="{00000000-0005-0000-0000-000043020000}"/>
    <cellStyle name="Normal 10 12 6 2" xfId="14809" xr:uid="{00000000-0005-0000-0000-000043020000}"/>
    <cellStyle name="Normal 10 12 6 3" xfId="24268" xr:uid="{FF9CD139-9B51-48DC-B88D-CE018D23826D}"/>
    <cellStyle name="Normal 10 12 6 4" xfId="38222" xr:uid="{9587C119-9BDF-4011-A9EA-8E2F2E1FFBF0}"/>
    <cellStyle name="Normal 10 12 7" xfId="10388" xr:uid="{00000000-0005-0000-0000-000043020000}"/>
    <cellStyle name="Normal 10 12 7 2" xfId="29614" xr:uid="{7EF9C481-05F5-4E93-B936-E2D409B75C3B}"/>
    <cellStyle name="Normal 10 12 7 3" xfId="43495" xr:uid="{9056E02E-C47D-4B50-983E-480F6822F4BE}"/>
    <cellStyle name="Normal 10 12 8" xfId="32216" xr:uid="{A37FB9DF-3C9E-4E6C-9D01-ABB4BE08AADF}"/>
    <cellStyle name="Normal 10 12 8 2" xfId="46083" xr:uid="{0295DB8C-13D2-41D4-BFDC-B373691F3A6D}"/>
    <cellStyle name="Normal 10 12 9" xfId="19821" xr:uid="{273A44CC-B48D-44C9-817F-A81E34FC5FFD}"/>
    <cellStyle name="Normal 10 13" xfId="746" xr:uid="{00000000-0005-0000-0000-000046020000}"/>
    <cellStyle name="Normal 10 13 10" xfId="33978" xr:uid="{75338B6E-6EAF-4F98-8FAB-2EBD444476DE}"/>
    <cellStyle name="Normal 10 13 2" xfId="747" xr:uid="{00000000-0005-0000-0000-000047020000}"/>
    <cellStyle name="Normal 10 13 2 2" xfId="3867" xr:uid="{00000000-0005-0000-0000-000048020000}"/>
    <cellStyle name="Normal 10 13 2 2 2" xfId="8277" xr:uid="{00000000-0005-0000-0000-000048020000}"/>
    <cellStyle name="Normal 10 13 2 2 2 2" xfId="17100" xr:uid="{00000000-0005-0000-0000-000048020000}"/>
    <cellStyle name="Normal 10 13 2 2 2 3" xfId="26481" xr:uid="{0F23E530-B528-4AF9-833B-271EE1189A53}"/>
    <cellStyle name="Normal 10 13 2 2 2 4" xfId="40436" xr:uid="{7D1C057B-5287-4758-89B9-EB7E6470AABC}"/>
    <cellStyle name="Normal 10 13 2 2 3" xfId="12749" xr:uid="{00000000-0005-0000-0000-000048020000}"/>
    <cellStyle name="Normal 10 13 2 2 4" xfId="22220" xr:uid="{1AA2A71E-9A9A-459C-B35B-C54705E8CAC7}"/>
    <cellStyle name="Normal 10 13 2 2 5" xfId="36195" xr:uid="{A798F762-6C35-4B00-B6D5-E78D17DD6C1F}"/>
    <cellStyle name="Normal 10 13 2 3" xfId="5374" xr:uid="{00000000-0005-0000-0000-000047020000}"/>
    <cellStyle name="Normal 10 13 2 3 2" xfId="9772" xr:uid="{00000000-0005-0000-0000-000047020000}"/>
    <cellStyle name="Normal 10 13 2 3 2 2" xfId="18592" xr:uid="{00000000-0005-0000-0000-000047020000}"/>
    <cellStyle name="Normal 10 13 2 3 2 3" xfId="27961" xr:uid="{63D0C66C-3AE5-4DA7-9A3E-E035EE954259}"/>
    <cellStyle name="Normal 10 13 2 3 2 4" xfId="41917" xr:uid="{636EEDB7-B026-4101-8FDD-12F375AC8803}"/>
    <cellStyle name="Normal 10 13 2 3 3" xfId="14237" xr:uid="{00000000-0005-0000-0000-000047020000}"/>
    <cellStyle name="Normal 10 13 2 3 4" xfId="23703" xr:uid="{72949CE6-B1D7-49D5-8E6E-6861F5330CE9}"/>
    <cellStyle name="Normal 10 13 2 3 5" xfId="37672" xr:uid="{65FD1969-6718-48E5-BE77-DE097268E181}"/>
    <cellStyle name="Normal 10 13 2 4" xfId="5979" xr:uid="{00000000-0005-0000-0000-000047020000}"/>
    <cellStyle name="Normal 10 13 2 4 2" xfId="14813" xr:uid="{00000000-0005-0000-0000-000047020000}"/>
    <cellStyle name="Normal 10 13 2 4 3" xfId="24272" xr:uid="{63C671E8-D540-4983-83BE-F9CBF44D84B9}"/>
    <cellStyle name="Normal 10 13 2 4 4" xfId="38226" xr:uid="{8F01824E-9F65-40AE-80F8-79B49831D148}"/>
    <cellStyle name="Normal 10 13 2 5" xfId="10392" xr:uid="{00000000-0005-0000-0000-000047020000}"/>
    <cellStyle name="Normal 10 13 2 5 2" xfId="30803" xr:uid="{C5F1C038-242F-4DCB-AA04-E950B41784AC}"/>
    <cellStyle name="Normal 10 13 2 5 3" xfId="44677" xr:uid="{EBCB0583-3EDD-4D45-A384-0A64497F97CD}"/>
    <cellStyle name="Normal 10 13 2 6" xfId="33395" xr:uid="{3579FBA8-6925-4C8A-8A7E-5E9AFFA821A6}"/>
    <cellStyle name="Normal 10 13 2 6 2" xfId="47262" xr:uid="{A32B5AF0-45D3-408E-81C0-263FF2EAA7CA}"/>
    <cellStyle name="Normal 10 13 2 7" xfId="19825" xr:uid="{53C45170-0D95-4FB2-B682-F2F8FD99A9B8}"/>
    <cellStyle name="Normal 10 13 2 8" xfId="33979" xr:uid="{9847ED50-7132-423E-9D8E-F5DD7567C7FF}"/>
    <cellStyle name="Normal 10 13 3" xfId="748" xr:uid="{00000000-0005-0000-0000-000048020000}"/>
    <cellStyle name="Normal 10 13 3 2" xfId="3393" xr:uid="{00000000-0005-0000-0000-000049020000}"/>
    <cellStyle name="Normal 10 13 3 2 2" xfId="7853" xr:uid="{00000000-0005-0000-0000-000049020000}"/>
    <cellStyle name="Normal 10 13 3 2 2 2" xfId="16679" xr:uid="{00000000-0005-0000-0000-000049020000}"/>
    <cellStyle name="Normal 10 13 3 2 2 3" xfId="26094" xr:uid="{069EF7B7-5562-4664-B38B-6F8F921A8DCF}"/>
    <cellStyle name="Normal 10 13 3 2 2 4" xfId="40047" xr:uid="{43FA93A1-A001-46A9-B78B-F87981FD68FC}"/>
    <cellStyle name="Normal 10 13 3 2 3" xfId="12332" xr:uid="{00000000-0005-0000-0000-000049020000}"/>
    <cellStyle name="Normal 10 13 3 2 4" xfId="21791" xr:uid="{DAB137EF-45B8-423E-A5BD-CEF5BCA1D512}"/>
    <cellStyle name="Normal 10 13 3 2 5" xfId="35810" xr:uid="{EBE1FC27-5DD2-43CC-BFAB-127CA945186A}"/>
    <cellStyle name="Normal 10 13 3 3" xfId="5375" xr:uid="{00000000-0005-0000-0000-000048020000}"/>
    <cellStyle name="Normal 10 13 3 3 2" xfId="9773" xr:uid="{00000000-0005-0000-0000-000048020000}"/>
    <cellStyle name="Normal 10 13 3 3 2 2" xfId="18593" xr:uid="{00000000-0005-0000-0000-000048020000}"/>
    <cellStyle name="Normal 10 13 3 3 2 3" xfId="27962" xr:uid="{1BBD5960-C98E-47BB-A762-577A7048DA60}"/>
    <cellStyle name="Normal 10 13 3 3 2 4" xfId="41918" xr:uid="{6F634A09-A5C2-46D7-873A-4C5BB6A67E94}"/>
    <cellStyle name="Normal 10 13 3 3 3" xfId="14238" xr:uid="{00000000-0005-0000-0000-000048020000}"/>
    <cellStyle name="Normal 10 13 3 3 4" xfId="23704" xr:uid="{77A7F19E-D0C1-494A-BB16-3B1F179402B6}"/>
    <cellStyle name="Normal 10 13 3 3 5" xfId="37673" xr:uid="{658EA98B-8B9F-4E72-91E5-BCE52499C0CB}"/>
    <cellStyle name="Normal 10 13 3 4" xfId="5980" xr:uid="{00000000-0005-0000-0000-000048020000}"/>
    <cellStyle name="Normal 10 13 3 4 2" xfId="14814" xr:uid="{00000000-0005-0000-0000-000048020000}"/>
    <cellStyle name="Normal 10 13 3 4 3" xfId="24273" xr:uid="{89B87AA6-C8DA-4C57-9B42-DAC7FC53C34E}"/>
    <cellStyle name="Normal 10 13 3 4 4" xfId="38227" xr:uid="{95A3FDEA-CE96-469E-9785-10832D7E9EC8}"/>
    <cellStyle name="Normal 10 13 3 5" xfId="10393" xr:uid="{00000000-0005-0000-0000-000048020000}"/>
    <cellStyle name="Normal 10 13 3 6" xfId="19826" xr:uid="{D02566ED-AB88-4B70-8235-3961AA5DAEEA}"/>
    <cellStyle name="Normal 10 13 3 7" xfId="33980" xr:uid="{E858D48B-24F8-4980-A046-CA65B49338FE}"/>
    <cellStyle name="Normal 10 13 4" xfId="3119" xr:uid="{00000000-0005-0000-0000-00005C040000}"/>
    <cellStyle name="Normal 10 13 4 2" xfId="7632" xr:uid="{00000000-0005-0000-0000-00005C040000}"/>
    <cellStyle name="Normal 10 13 4 2 2" xfId="16458" xr:uid="{00000000-0005-0000-0000-00005C040000}"/>
    <cellStyle name="Normal 10 13 4 2 3" xfId="25884" xr:uid="{97F427E6-C45C-45D5-90E4-59B7717CB9AD}"/>
    <cellStyle name="Normal 10 13 4 2 4" xfId="39836" xr:uid="{0C2D1F6F-A1C8-4C8D-8BA5-53D841B7D62D}"/>
    <cellStyle name="Normal 10 13 4 3" xfId="12104" xr:uid="{00000000-0005-0000-0000-00005C040000}"/>
    <cellStyle name="Normal 10 13 4 4" xfId="21567" xr:uid="{D5D903DE-3E35-44DC-9C7D-29D1D9885672}"/>
    <cellStyle name="Normal 10 13 4 5" xfId="35599" xr:uid="{61207051-A348-4A3A-A0B1-081A343044D4}"/>
    <cellStyle name="Normal 10 13 5" xfId="5128" xr:uid="{00000000-0005-0000-0000-00005C040000}"/>
    <cellStyle name="Normal 10 13 5 2" xfId="9526" xr:uid="{00000000-0005-0000-0000-00005C040000}"/>
    <cellStyle name="Normal 10 13 5 2 2" xfId="18348" xr:uid="{00000000-0005-0000-0000-00005C040000}"/>
    <cellStyle name="Normal 10 13 5 2 3" xfId="27726" xr:uid="{CC27B1E9-4FDC-4ADE-A70D-665FA045D3B8}"/>
    <cellStyle name="Normal 10 13 5 2 4" xfId="41682" xr:uid="{470338DD-6285-45AC-BABF-C138BFD2EA62}"/>
    <cellStyle name="Normal 10 13 5 3" xfId="13995" xr:uid="{00000000-0005-0000-0000-00005C040000}"/>
    <cellStyle name="Normal 10 13 5 4" xfId="23468" xr:uid="{AA230236-68BB-479F-9219-3E2E82A60DAE}"/>
    <cellStyle name="Normal 10 13 5 5" xfId="37439" xr:uid="{00EDB6AC-7F65-44E2-9928-E8D127CF3DFE}"/>
    <cellStyle name="Normal 10 13 6" xfId="5978" xr:uid="{00000000-0005-0000-0000-000046020000}"/>
    <cellStyle name="Normal 10 13 6 2" xfId="14812" xr:uid="{00000000-0005-0000-0000-000046020000}"/>
    <cellStyle name="Normal 10 13 6 3" xfId="24271" xr:uid="{BE4E7D46-C0A9-4150-85B2-6BF18C3D8F60}"/>
    <cellStyle name="Normal 10 13 6 4" xfId="38225" xr:uid="{003C12E3-DC9B-4B5C-889F-B54023884E5B}"/>
    <cellStyle name="Normal 10 13 7" xfId="10391" xr:uid="{00000000-0005-0000-0000-000046020000}"/>
    <cellStyle name="Normal 10 13 7 2" xfId="29615" xr:uid="{DAFA6FEC-5B6B-49A4-A306-B7121032AB93}"/>
    <cellStyle name="Normal 10 13 7 3" xfId="43496" xr:uid="{CD83676F-CEAE-4181-BDD7-3FEA7D7FA2F9}"/>
    <cellStyle name="Normal 10 13 8" xfId="32217" xr:uid="{CD77A9DA-645A-4FDF-8A75-992E993D3701}"/>
    <cellStyle name="Normal 10 13 8 2" xfId="46084" xr:uid="{C311814E-EC5E-4E19-8211-044D2F19659B}"/>
    <cellStyle name="Normal 10 13 9" xfId="19824" xr:uid="{138DD808-2059-405D-849A-3687AF220414}"/>
    <cellStyle name="Normal 10 14" xfId="749" xr:uid="{00000000-0005-0000-0000-000049020000}"/>
    <cellStyle name="Normal 10 14 2" xfId="750" xr:uid="{00000000-0005-0000-0000-00004A020000}"/>
    <cellStyle name="Normal 10 14 2 2" xfId="3386" xr:uid="{00000000-0005-0000-0000-00004B020000}"/>
    <cellStyle name="Normal 10 14 2 2 2" xfId="7848" xr:uid="{00000000-0005-0000-0000-00004B020000}"/>
    <cellStyle name="Normal 10 14 2 2 2 2" xfId="16674" xr:uid="{00000000-0005-0000-0000-00004B020000}"/>
    <cellStyle name="Normal 10 14 2 2 2 3" xfId="26089" xr:uid="{75577A51-6081-4223-A92A-F873AE6F49B1}"/>
    <cellStyle name="Normal 10 14 2 2 2 4" xfId="40042" xr:uid="{065FC3C8-2395-406C-A146-AD7202DC9CBD}"/>
    <cellStyle name="Normal 10 14 2 2 3" xfId="12327" xr:uid="{00000000-0005-0000-0000-00004B020000}"/>
    <cellStyle name="Normal 10 14 2 2 4" xfId="21786" xr:uid="{D6175DF4-BB7B-4EC2-BE99-79A7FE5D5C98}"/>
    <cellStyle name="Normal 10 14 2 2 5" xfId="35805" xr:uid="{DB30D8DF-7AB0-4C3E-8CBE-786AB3B1AA77}"/>
    <cellStyle name="Normal 10 14 2 3" xfId="5376" xr:uid="{00000000-0005-0000-0000-00004A020000}"/>
    <cellStyle name="Normal 10 14 2 3 2" xfId="9774" xr:uid="{00000000-0005-0000-0000-00004A020000}"/>
    <cellStyle name="Normal 10 14 2 3 2 2" xfId="18594" xr:uid="{00000000-0005-0000-0000-00004A020000}"/>
    <cellStyle name="Normal 10 14 2 3 2 3" xfId="27963" xr:uid="{CD168032-6FCF-4600-AFE7-5BE2889FE49C}"/>
    <cellStyle name="Normal 10 14 2 3 2 4" xfId="41919" xr:uid="{41536411-869C-43CF-85B5-FD81CC9D721A}"/>
    <cellStyle name="Normal 10 14 2 3 3" xfId="14239" xr:uid="{00000000-0005-0000-0000-00004A020000}"/>
    <cellStyle name="Normal 10 14 2 3 4" xfId="23705" xr:uid="{7ADC9495-1B82-41FD-9E7C-193E4806C0DF}"/>
    <cellStyle name="Normal 10 14 2 3 5" xfId="37674" xr:uid="{543655D5-7ACC-4B62-AEB0-CC6FC5AA3008}"/>
    <cellStyle name="Normal 10 14 2 4" xfId="5982" xr:uid="{00000000-0005-0000-0000-00004A020000}"/>
    <cellStyle name="Normal 10 14 2 4 2" xfId="14816" xr:uid="{00000000-0005-0000-0000-00004A020000}"/>
    <cellStyle name="Normal 10 14 2 4 3" xfId="24275" xr:uid="{DF824353-1168-494B-BF9F-CF48F1F3351E}"/>
    <cellStyle name="Normal 10 14 2 4 4" xfId="38229" xr:uid="{63FE2AFF-038D-4CBE-8C0F-1ADA8E73AE00}"/>
    <cellStyle name="Normal 10 14 2 5" xfId="10395" xr:uid="{00000000-0005-0000-0000-00004A020000}"/>
    <cellStyle name="Normal 10 14 2 5 2" xfId="30799" xr:uid="{CA92E6FC-46B3-4EEF-ABD6-844CB9D04F0C}"/>
    <cellStyle name="Normal 10 14 2 5 3" xfId="44673" xr:uid="{2D975940-0FAD-4348-974D-EAD600F355A8}"/>
    <cellStyle name="Normal 10 14 2 6" xfId="33391" xr:uid="{497F15BD-8D3C-47B3-94DC-B949147555CE}"/>
    <cellStyle name="Normal 10 14 2 6 2" xfId="47258" xr:uid="{4822BC72-C9E9-4356-9E27-5BFA0D9DFF86}"/>
    <cellStyle name="Normal 10 14 2 7" xfId="19828" xr:uid="{342C877A-08A2-4DB7-A98A-0974C926FC9B}"/>
    <cellStyle name="Normal 10 14 2 8" xfId="33982" xr:uid="{6FDE6728-D0BF-4AD5-AC79-1CF1E33795BA}"/>
    <cellStyle name="Normal 10 14 3" xfId="3115" xr:uid="{00000000-0005-0000-0000-00005D040000}"/>
    <cellStyle name="Normal 10 14 3 2" xfId="7628" xr:uid="{00000000-0005-0000-0000-00005D040000}"/>
    <cellStyle name="Normal 10 14 3 2 2" xfId="16454" xr:uid="{00000000-0005-0000-0000-00005D040000}"/>
    <cellStyle name="Normal 10 14 3 2 3" xfId="25880" xr:uid="{73E8F64D-D7EA-406C-B6BF-AAB226845794}"/>
    <cellStyle name="Normal 10 14 3 2 4" xfId="39832" xr:uid="{FC03A173-2946-43AB-8CE0-0EC9817A3CC0}"/>
    <cellStyle name="Normal 10 14 3 3" xfId="12100" xr:uid="{00000000-0005-0000-0000-00005D040000}"/>
    <cellStyle name="Normal 10 14 3 4" xfId="21563" xr:uid="{1FC64790-F489-45A8-AF09-5F40F8ABEDBD}"/>
    <cellStyle name="Normal 10 14 3 5" xfId="35595" xr:uid="{A1EF6EAB-F1BF-4A60-A686-19CC107BD029}"/>
    <cellStyle name="Normal 10 14 4" xfId="5124" xr:uid="{00000000-0005-0000-0000-00005D040000}"/>
    <cellStyle name="Normal 10 14 4 2" xfId="9522" xr:uid="{00000000-0005-0000-0000-00005D040000}"/>
    <cellStyle name="Normal 10 14 4 2 2" xfId="18344" xr:uid="{00000000-0005-0000-0000-00005D040000}"/>
    <cellStyle name="Normal 10 14 4 2 3" xfId="27722" xr:uid="{4F5059AB-7EF0-4623-A965-01F334A7E16E}"/>
    <cellStyle name="Normal 10 14 4 2 4" xfId="41678" xr:uid="{AC7639CA-8252-45AE-A491-435D5BFD0F10}"/>
    <cellStyle name="Normal 10 14 4 3" xfId="13991" xr:uid="{00000000-0005-0000-0000-00005D040000}"/>
    <cellStyle name="Normal 10 14 4 4" xfId="23464" xr:uid="{5EB9D95D-95DE-4B9F-B0AC-33F976A1966E}"/>
    <cellStyle name="Normal 10 14 4 5" xfId="37435" xr:uid="{EEF80E39-42B1-4715-9F66-66024ABD18A4}"/>
    <cellStyle name="Normal 10 14 5" xfId="5981" xr:uid="{00000000-0005-0000-0000-000049020000}"/>
    <cellStyle name="Normal 10 14 5 2" xfId="14815" xr:uid="{00000000-0005-0000-0000-000049020000}"/>
    <cellStyle name="Normal 10 14 5 3" xfId="24274" xr:uid="{5B65187F-B3AF-4F09-956D-668F1DC9384A}"/>
    <cellStyle name="Normal 10 14 5 4" xfId="38228" xr:uid="{0F800411-8CB3-4C53-BE03-115B17D946F5}"/>
    <cellStyle name="Normal 10 14 6" xfId="10394" xr:uid="{00000000-0005-0000-0000-000049020000}"/>
    <cellStyle name="Normal 10 14 6 2" xfId="29611" xr:uid="{B2F59E69-E9B2-4D00-80B6-41700EFEAC4A}"/>
    <cellStyle name="Normal 10 14 6 3" xfId="43492" xr:uid="{A9F97B1E-4B73-4C22-BE86-A711E060B6F2}"/>
    <cellStyle name="Normal 10 14 7" xfId="32213" xr:uid="{C41BC475-3C15-4842-8473-A98B46D6C858}"/>
    <cellStyle name="Normal 10 14 7 2" xfId="46080" xr:uid="{DAD6AA14-4542-4CD4-B6A2-406829C666FA}"/>
    <cellStyle name="Normal 10 14 8" xfId="19827" xr:uid="{F4BED7B4-0DCF-49CE-8DC1-FD77595E5F9C}"/>
    <cellStyle name="Normal 10 14 9" xfId="33981" xr:uid="{1431852F-C435-4E1E-AD60-E915597931F0}"/>
    <cellStyle name="Normal 10 15" xfId="751" xr:uid="{00000000-0005-0000-0000-00004B020000}"/>
    <cellStyle name="Normal 10 15 2" xfId="2088" xr:uid="{00000000-0005-0000-0000-000058040000}"/>
    <cellStyle name="Normal 10 15 3" xfId="3363" xr:uid="{00000000-0005-0000-0000-00004C020000}"/>
    <cellStyle name="Normal 10 15 3 2" xfId="7830" xr:uid="{00000000-0005-0000-0000-00004C020000}"/>
    <cellStyle name="Normal 10 15 3 2 2" xfId="16656" xr:uid="{00000000-0005-0000-0000-00004C020000}"/>
    <cellStyle name="Normal 10 15 3 2 3" xfId="26071" xr:uid="{8EF38252-E63E-451A-8D3F-5687A9F2B946}"/>
    <cellStyle name="Normal 10 15 3 2 4" xfId="40024" xr:uid="{1C65C244-5975-47D5-BCA0-9E8E9DEA9DFD}"/>
    <cellStyle name="Normal 10 15 3 3" xfId="12309" xr:uid="{00000000-0005-0000-0000-00004C020000}"/>
    <cellStyle name="Normal 10 15 3 4" xfId="21765" xr:uid="{8FFF1922-E24C-4912-AD94-3E2457943717}"/>
    <cellStyle name="Normal 10 15 3 5" xfId="35787" xr:uid="{9AA6EB81-1D5F-4439-865B-3238F0D02A4B}"/>
    <cellStyle name="Normal 10 15 4" xfId="5377" xr:uid="{00000000-0005-0000-0000-00004B020000}"/>
    <cellStyle name="Normal 10 15 4 2" xfId="9775" xr:uid="{00000000-0005-0000-0000-00004B020000}"/>
    <cellStyle name="Normal 10 15 4 2 2" xfId="18595" xr:uid="{00000000-0005-0000-0000-00004B020000}"/>
    <cellStyle name="Normal 10 15 4 2 3" xfId="27964" xr:uid="{9FC9B285-F79F-46D0-B4BF-CA512D86DA20}"/>
    <cellStyle name="Normal 10 15 4 2 4" xfId="41920" xr:uid="{91A618DE-14BF-4DAE-B842-8943E13D4A52}"/>
    <cellStyle name="Normal 10 15 4 3" xfId="14240" xr:uid="{00000000-0005-0000-0000-00004B020000}"/>
    <cellStyle name="Normal 10 15 4 4" xfId="23706" xr:uid="{1B98878A-7306-44A5-8A20-A2AA2C14780F}"/>
    <cellStyle name="Normal 10 15 4 5" xfId="37675" xr:uid="{A9D8AC5E-50C2-409D-82EA-10B427C49960}"/>
    <cellStyle name="Normal 10 15 5" xfId="5983" xr:uid="{00000000-0005-0000-0000-00004B020000}"/>
    <cellStyle name="Normal 10 15 5 2" xfId="14817" xr:uid="{00000000-0005-0000-0000-00004B020000}"/>
    <cellStyle name="Normal 10 15 5 3" xfId="24276" xr:uid="{D4A02093-914E-4A30-86F7-7726734BA305}"/>
    <cellStyle name="Normal 10 15 5 4" xfId="38230" xr:uid="{553982A8-5319-47A4-AF8D-5A815F6B7A85}"/>
    <cellStyle name="Normal 10 15 6" xfId="10396" xr:uid="{00000000-0005-0000-0000-00004B020000}"/>
    <cellStyle name="Normal 10 15 7" xfId="19829" xr:uid="{ED489752-DE1C-408B-9995-0269701637D8}"/>
    <cellStyle name="Normal 10 15 8" xfId="33983" xr:uid="{46673510-8E2C-4856-A47C-A18E2D495B83}"/>
    <cellStyle name="Normal 10 16" xfId="740" xr:uid="{00000000-0005-0000-0000-00004C020000}"/>
    <cellStyle name="Normal 10 16 2" xfId="3395" xr:uid="{00000000-0005-0000-0000-00004D020000}"/>
    <cellStyle name="Normal 10 16 2 2" xfId="7855" xr:uid="{00000000-0005-0000-0000-00004D020000}"/>
    <cellStyle name="Normal 10 16 2 2 2" xfId="16681" xr:uid="{00000000-0005-0000-0000-00004D020000}"/>
    <cellStyle name="Normal 10 16 2 2 3" xfId="26096" xr:uid="{FC560A4E-F3AA-4120-82D4-951D953D7711}"/>
    <cellStyle name="Normal 10 16 2 2 4" xfId="40049" xr:uid="{680A9806-EA3F-4DD6-8E16-F97740B63F34}"/>
    <cellStyle name="Normal 10 16 2 3" xfId="12334" xr:uid="{00000000-0005-0000-0000-00004D020000}"/>
    <cellStyle name="Normal 10 16 2 4" xfId="21793" xr:uid="{12CECEE6-1481-46DA-9582-5F04D39225D5}"/>
    <cellStyle name="Normal 10 16 2 5" xfId="35812" xr:uid="{5A3F3269-F61E-45FB-BBD4-9F03299805C1}"/>
    <cellStyle name="Normal 10 16 3" xfId="5371" xr:uid="{00000000-0005-0000-0000-00004C020000}"/>
    <cellStyle name="Normal 10 16 3 2" xfId="9769" xr:uid="{00000000-0005-0000-0000-00004C020000}"/>
    <cellStyle name="Normal 10 16 3 2 2" xfId="18589" xr:uid="{00000000-0005-0000-0000-00004C020000}"/>
    <cellStyle name="Normal 10 16 3 2 3" xfId="27958" xr:uid="{B244DE06-6D37-40E5-998F-0F7209B2C354}"/>
    <cellStyle name="Normal 10 16 3 2 4" xfId="41914" xr:uid="{866F18AC-EBDD-430D-83EF-72372C422BF6}"/>
    <cellStyle name="Normal 10 16 3 3" xfId="14234" xr:uid="{00000000-0005-0000-0000-00004C020000}"/>
    <cellStyle name="Normal 10 16 3 4" xfId="23700" xr:uid="{746BF2D1-916C-4F9D-B7C0-91B266293EC9}"/>
    <cellStyle name="Normal 10 16 3 5" xfId="37669" xr:uid="{6C03F2F8-B01F-4971-8CF8-30F945C31D86}"/>
    <cellStyle name="Normal 10 16 4" xfId="5974" xr:uid="{00000000-0005-0000-0000-00004C020000}"/>
    <cellStyle name="Normal 10 16 4 2" xfId="14808" xr:uid="{00000000-0005-0000-0000-00004C020000}"/>
    <cellStyle name="Normal 10 16 4 3" xfId="24267" xr:uid="{C67AC0B4-273B-45EE-B1D7-621DF231A7ED}"/>
    <cellStyle name="Normal 10 16 4 4" xfId="38221" xr:uid="{AC418877-A532-4D49-879A-E5430F25E289}"/>
    <cellStyle name="Normal 10 16 5" xfId="10387" xr:uid="{00000000-0005-0000-0000-00004C020000}"/>
    <cellStyle name="Normal 10 16 6" xfId="19820" xr:uid="{464C5647-4790-4355-BA44-9C322B080D04}"/>
    <cellStyle name="Normal 10 16 7" xfId="33974" xr:uid="{F54B8529-0C04-4632-943B-586836BC89FD}"/>
    <cellStyle name="Normal 10 17" xfId="1530" xr:uid="{00000000-0005-0000-0000-00001B010000}"/>
    <cellStyle name="Normal 10 18" xfId="5779" xr:uid="{00000000-0005-0000-0000-000040020000}"/>
    <cellStyle name="Normal 10 18 2" xfId="14622" xr:uid="{00000000-0005-0000-0000-000040020000}"/>
    <cellStyle name="Normal 10 18 3" xfId="24102" xr:uid="{6A170167-5B41-4ADB-BDCD-275CA72DB07F}"/>
    <cellStyle name="Normal 10 18 4" xfId="38056" xr:uid="{98EE3EAB-EADE-4441-8B57-9951A4028980}"/>
    <cellStyle name="Normal 10 19" xfId="10159" xr:uid="{00000000-0005-0000-0000-000040020000}"/>
    <cellStyle name="Normal 10 19 2" xfId="33650" xr:uid="{CCA561DA-D934-442E-B765-0540486055BB}"/>
    <cellStyle name="Normal 10 19 2 2" xfId="47510" xr:uid="{748DCA69-81B9-4644-86B6-F3F4BCFC838F}"/>
    <cellStyle name="Normal 10 19 3" xfId="31027" xr:uid="{164C49B2-231E-45EB-A3D1-542BC5FDE07C}"/>
    <cellStyle name="Normal 10 19 4" xfId="44877" xr:uid="{F6851640-6EC7-4251-88C9-BC22652B37BF}"/>
    <cellStyle name="Normal 10 2" xfId="142" xr:uid="{00000000-0005-0000-0000-00004D020000}"/>
    <cellStyle name="Normal 10 2 10" xfId="19685" xr:uid="{9CEE706A-410B-4FF5-9E3E-599D3AD87123}"/>
    <cellStyle name="Normal 10 2 11" xfId="33860" xr:uid="{F95FF8CB-270D-49FF-A47C-724BC627F977}"/>
    <cellStyle name="Normal 10 2 2" xfId="752" xr:uid="{00000000-0005-0000-0000-00004E020000}"/>
    <cellStyle name="Normal 10 2 2 2" xfId="3121" xr:uid="{00000000-0005-0000-0000-00005F040000}"/>
    <cellStyle name="Normal 10 2 2 2 2" xfId="5130" xr:uid="{00000000-0005-0000-0000-00005F040000}"/>
    <cellStyle name="Normal 10 2 2 2 2 2" xfId="9528" xr:uid="{00000000-0005-0000-0000-00005F040000}"/>
    <cellStyle name="Normal 10 2 2 2 2 2 2" xfId="18350" xr:uid="{00000000-0005-0000-0000-00005F040000}"/>
    <cellStyle name="Normal 10 2 2 2 2 2 3" xfId="27728" xr:uid="{2FBC0934-7797-4545-AA66-C42F85C34D73}"/>
    <cellStyle name="Normal 10 2 2 2 2 2 4" xfId="41684" xr:uid="{7BF5E22E-11BC-4B1B-AB2A-4658D38ED530}"/>
    <cellStyle name="Normal 10 2 2 2 2 3" xfId="13997" xr:uid="{00000000-0005-0000-0000-00005F040000}"/>
    <cellStyle name="Normal 10 2 2 2 2 4" xfId="23470" xr:uid="{A5037A7B-0BE0-4278-AAC5-FE24189940E1}"/>
    <cellStyle name="Normal 10 2 2 2 2 5" xfId="37441" xr:uid="{71BC3A68-AE84-4F0E-8A92-75B7A1842FAE}"/>
    <cellStyle name="Normal 10 2 2 2 3" xfId="7634" xr:uid="{00000000-0005-0000-0000-00005F040000}"/>
    <cellStyle name="Normal 10 2 2 2 3 2" xfId="16460" xr:uid="{00000000-0005-0000-0000-00005F040000}"/>
    <cellStyle name="Normal 10 2 2 2 3 3" xfId="25886" xr:uid="{B3474D50-A9E8-43D2-83EE-FC48EBAD9E12}"/>
    <cellStyle name="Normal 10 2 2 2 3 4" xfId="39838" xr:uid="{B8CBD32D-7DE6-48EE-9C81-36F128A8A5D7}"/>
    <cellStyle name="Normal 10 2 2 2 4" xfId="12106" xr:uid="{00000000-0005-0000-0000-00005F040000}"/>
    <cellStyle name="Normal 10 2 2 2 4 2" xfId="29617" xr:uid="{F14BC9BC-252D-4830-AA49-D0CFA24434F1}"/>
    <cellStyle name="Normal 10 2 2 2 4 3" xfId="43498" xr:uid="{835FB473-A699-4999-8689-96F58737EA6E}"/>
    <cellStyle name="Normal 10 2 2 2 5" xfId="32219" xr:uid="{74739829-2EB7-496D-95D8-3CD7443F4968}"/>
    <cellStyle name="Normal 10 2 2 2 5 2" xfId="46086" xr:uid="{8860C6A6-9B55-4427-A540-D38BE02D8EE8}"/>
    <cellStyle name="Normal 10 2 2 2 6" xfId="21569" xr:uid="{0D3ABCFD-E686-4706-BB16-FCCA4CA6D8C2}"/>
    <cellStyle name="Normal 10 2 2 2 7" xfId="35601" xr:uid="{6BC9C5FA-F618-41DB-975B-82AED2EB2BA8}"/>
    <cellStyle name="Normal 10 2 2 3" xfId="1747" xr:uid="{00000000-0005-0000-0000-00001D010000}"/>
    <cellStyle name="Normal 10 2 2 3 2" xfId="6549" xr:uid="{00000000-0005-0000-0000-00001D010000}"/>
    <cellStyle name="Normal 10 2 2 3 2 2" xfId="15380" xr:uid="{00000000-0005-0000-0000-00001D010000}"/>
    <cellStyle name="Normal 10 2 2 3 2 3" xfId="24815" xr:uid="{D16F263F-6BCF-46AD-811F-5E407B4839F6}"/>
    <cellStyle name="Normal 10 2 2 3 2 4" xfId="38769" xr:uid="{8B951308-A7D3-42F5-A16B-9664808C9677}"/>
    <cellStyle name="Normal 10 2 2 3 3" xfId="10994" xr:uid="{00000000-0005-0000-0000-00001D010000}"/>
    <cellStyle name="Normal 10 2 2 3 3 2" xfId="30805" xr:uid="{695B754E-265C-4A73-893F-781D087B12AF}"/>
    <cellStyle name="Normal 10 2 2 3 3 3" xfId="44679" xr:uid="{377975B0-19B1-45BB-89C7-9E736B70EEA0}"/>
    <cellStyle name="Normal 10 2 2 3 4" xfId="33397" xr:uid="{2E550617-F77D-4686-ABA6-C04DCE650FC1}"/>
    <cellStyle name="Normal 10 2 2 3 4 2" xfId="47264" xr:uid="{5507642A-5A6E-4EF6-9525-96BE1F4E862A}"/>
    <cellStyle name="Normal 10 2 2 3 5" xfId="20404" xr:uid="{EA128C79-A973-44E3-91F1-FD04CA9E72B6}"/>
    <cellStyle name="Normal 10 2 2 3 6" xfId="34533" xr:uid="{64A4C450-16F8-4237-88F6-0375B6CC24E2}"/>
    <cellStyle name="Normal 10 2 2 4" xfId="4033" xr:uid="{00000000-0005-0000-0000-00001D010000}"/>
    <cellStyle name="Normal 10 2 2 4 2" xfId="8437" xr:uid="{00000000-0005-0000-0000-00001D010000}"/>
    <cellStyle name="Normal 10 2 2 4 2 2" xfId="17259" xr:uid="{00000000-0005-0000-0000-00001D010000}"/>
    <cellStyle name="Normal 10 2 2 4 2 3" xfId="26640" xr:uid="{ED8FC74A-B572-45AB-B200-5C2A7AB4E131}"/>
    <cellStyle name="Normal 10 2 2 4 2 4" xfId="40594" xr:uid="{AD58B775-5D4C-487E-AE54-AEF6F1595677}"/>
    <cellStyle name="Normal 10 2 2 4 3" xfId="12908" xr:uid="{00000000-0005-0000-0000-00001D010000}"/>
    <cellStyle name="Normal 10 2 2 4 4" xfId="22380" xr:uid="{E5B0F721-78AD-4A1F-8B2D-2AC44D2E5AE6}"/>
    <cellStyle name="Normal 10 2 2 4 5" xfId="36353" xr:uid="{2F644149-222E-4B1C-9302-7CCCB7A39819}"/>
    <cellStyle name="Normal 10 2 2 5" xfId="28461" xr:uid="{2E496268-0D38-4FEC-99CE-01D825555893}"/>
    <cellStyle name="Normal 10 2 2 5 2" xfId="42431" xr:uid="{3EEBD79A-5E9A-4DFB-B8AA-F57D53F3D4EA}"/>
    <cellStyle name="Normal 10 2 2 6" xfId="31154" xr:uid="{7CADAD51-3850-45A6-ABD7-66BAF558C008}"/>
    <cellStyle name="Normal 10 2 2 6 2" xfId="45003" xr:uid="{66EAE237-8D90-4972-B0AE-C0CA10ED59CF}"/>
    <cellStyle name="Normal 10 2 3" xfId="3122" xr:uid="{00000000-0005-0000-0000-000060040000}"/>
    <cellStyle name="Normal 10 2 3 2" xfId="5131" xr:uid="{00000000-0005-0000-0000-000060040000}"/>
    <cellStyle name="Normal 10 2 3 2 2" xfId="9529" xr:uid="{00000000-0005-0000-0000-000060040000}"/>
    <cellStyle name="Normal 10 2 3 2 2 2" xfId="18351" xr:uid="{00000000-0005-0000-0000-000060040000}"/>
    <cellStyle name="Normal 10 2 3 2 2 3" xfId="27729" xr:uid="{32F9E9FA-6AE3-471F-9E26-23314986AF2E}"/>
    <cellStyle name="Normal 10 2 3 2 2 4" xfId="41685" xr:uid="{E41686EE-729D-419E-AF29-6A0F3C41ACA9}"/>
    <cellStyle name="Normal 10 2 3 2 3" xfId="13998" xr:uid="{00000000-0005-0000-0000-000060040000}"/>
    <cellStyle name="Normal 10 2 3 2 3 2" xfId="30806" xr:uid="{DBCC3515-B8D3-4832-BDB0-61C728919980}"/>
    <cellStyle name="Normal 10 2 3 2 3 3" xfId="44680" xr:uid="{66893B98-46DD-468C-AC05-62D799B96F68}"/>
    <cellStyle name="Normal 10 2 3 2 4" xfId="33398" xr:uid="{54EA364E-9AD8-4857-B703-FD7E930579D7}"/>
    <cellStyle name="Normal 10 2 3 2 4 2" xfId="47265" xr:uid="{6C104299-7878-45C1-A5DF-BB86FEECA07A}"/>
    <cellStyle name="Normal 10 2 3 2 5" xfId="23471" xr:uid="{0D9C1B6A-99CC-48FF-87C8-8309E3AA1917}"/>
    <cellStyle name="Normal 10 2 3 2 6" xfId="37442" xr:uid="{B6363B70-A508-4393-914D-6033BF72BFC9}"/>
    <cellStyle name="Normal 10 2 3 3" xfId="7635" xr:uid="{00000000-0005-0000-0000-000060040000}"/>
    <cellStyle name="Normal 10 2 3 3 2" xfId="16461" xr:uid="{00000000-0005-0000-0000-000060040000}"/>
    <cellStyle name="Normal 10 2 3 3 3" xfId="25887" xr:uid="{AA79DC40-4068-4CFB-B4A6-89229D156DB6}"/>
    <cellStyle name="Normal 10 2 3 3 4" xfId="39839" xr:uid="{092849A7-6026-40AA-85AA-BB0F3681B208}"/>
    <cellStyle name="Normal 10 2 3 4" xfId="12107" xr:uid="{00000000-0005-0000-0000-000060040000}"/>
    <cellStyle name="Normal 10 2 3 4 2" xfId="29618" xr:uid="{BA9E0E25-D788-4BEE-86BB-00269AD6D7B0}"/>
    <cellStyle name="Normal 10 2 3 4 3" xfId="43499" xr:uid="{89E58C32-9020-46CC-9DA7-F1A3C524EF5A}"/>
    <cellStyle name="Normal 10 2 3 5" xfId="32220" xr:uid="{2FB76849-6438-4FF3-BC06-09603C6B8AFD}"/>
    <cellStyle name="Normal 10 2 3 5 2" xfId="46087" xr:uid="{615EDF28-B9C6-43EB-AEEA-DCF6D128E900}"/>
    <cellStyle name="Normal 10 2 3 6" xfId="21570" xr:uid="{39477C88-EBB3-47A6-81A1-5D320F96A332}"/>
    <cellStyle name="Normal 10 2 3 7" xfId="35602" xr:uid="{4C031A87-E784-49CD-B024-7D9DBE04730A}"/>
    <cellStyle name="Normal 10 2 4" xfId="3120" xr:uid="{00000000-0005-0000-0000-00005E040000}"/>
    <cellStyle name="Normal 10 2 4 2" xfId="5129" xr:uid="{00000000-0005-0000-0000-00005E040000}"/>
    <cellStyle name="Normal 10 2 4 2 2" xfId="9527" xr:uid="{00000000-0005-0000-0000-00005E040000}"/>
    <cellStyle name="Normal 10 2 4 2 2 2" xfId="18349" xr:uid="{00000000-0005-0000-0000-00005E040000}"/>
    <cellStyle name="Normal 10 2 4 2 2 3" xfId="27727" xr:uid="{B508D12D-C40D-4AB6-9D85-B6B2F984587B}"/>
    <cellStyle name="Normal 10 2 4 2 2 4" xfId="41683" xr:uid="{6BFD3561-A1B3-4401-BE61-858C7EBB66A6}"/>
    <cellStyle name="Normal 10 2 4 2 3" xfId="13996" xr:uid="{00000000-0005-0000-0000-00005E040000}"/>
    <cellStyle name="Normal 10 2 4 2 4" xfId="23469" xr:uid="{464D9161-5401-45BB-B602-C6E5C6468A42}"/>
    <cellStyle name="Normal 10 2 4 2 5" xfId="37440" xr:uid="{3DCFA2EB-9AFA-49A0-A87E-F43B068E3CD5}"/>
    <cellStyle name="Normal 10 2 4 3" xfId="7633" xr:uid="{00000000-0005-0000-0000-00005E040000}"/>
    <cellStyle name="Normal 10 2 4 3 2" xfId="16459" xr:uid="{00000000-0005-0000-0000-00005E040000}"/>
    <cellStyle name="Normal 10 2 4 3 3" xfId="25885" xr:uid="{93386E96-0906-4657-8A9D-843C10D5E486}"/>
    <cellStyle name="Normal 10 2 4 3 4" xfId="39837" xr:uid="{80306F92-D338-486F-8CBF-0F2408BE0879}"/>
    <cellStyle name="Normal 10 2 4 4" xfId="12105" xr:uid="{00000000-0005-0000-0000-00005E040000}"/>
    <cellStyle name="Normal 10 2 4 4 2" xfId="29616" xr:uid="{BB266ED5-A3E6-4D3D-A0FC-3F3435E8C0FC}"/>
    <cellStyle name="Normal 10 2 4 4 3" xfId="43497" xr:uid="{F1020CC0-49B0-4D51-85A2-DA5D627B4365}"/>
    <cellStyle name="Normal 10 2 4 5" xfId="32218" xr:uid="{7E976FEE-E715-4EBE-8758-404A6C5865FD}"/>
    <cellStyle name="Normal 10 2 4 5 2" xfId="46085" xr:uid="{FAAA2CDE-4B10-4E6D-93A1-C0C8386D807F}"/>
    <cellStyle name="Normal 10 2 4 6" xfId="21568" xr:uid="{23F138DA-CFC3-430B-B007-443963BE82C9}"/>
    <cellStyle name="Normal 10 2 4 7" xfId="35600" xr:uid="{DAC51BA6-5AED-4F4B-A41F-76705EC2F02B}"/>
    <cellStyle name="Normal 10 2 5" xfId="1654" xr:uid="{00000000-0005-0000-0000-00001C010000}"/>
    <cellStyle name="Normal 10 2 5 2" xfId="6471" xr:uid="{00000000-0005-0000-0000-00001C010000}"/>
    <cellStyle name="Normal 10 2 5 2 2" xfId="15302" xr:uid="{00000000-0005-0000-0000-00001C010000}"/>
    <cellStyle name="Normal 10 2 5 2 3" xfId="24737" xr:uid="{CD21DD22-9DB5-4182-A7C8-C1F5B37944FE}"/>
    <cellStyle name="Normal 10 2 5 2 4" xfId="38691" xr:uid="{E375BEFB-6234-460B-9526-C43403B32F2E}"/>
    <cellStyle name="Normal 10 2 5 3" xfId="10912" xr:uid="{00000000-0005-0000-0000-00001C010000}"/>
    <cellStyle name="Normal 10 2 5 3 2" xfId="30804" xr:uid="{CBD2D0B9-88BA-4995-AB79-172BA3663D6B}"/>
    <cellStyle name="Normal 10 2 5 3 3" xfId="44678" xr:uid="{AC31AB15-18E3-45EB-9556-D88C25C55C41}"/>
    <cellStyle name="Normal 10 2 5 4" xfId="33396" xr:uid="{2CD123C6-60BB-4A32-8D27-4795513D1DCB}"/>
    <cellStyle name="Normal 10 2 5 4 2" xfId="47263" xr:uid="{0E572898-DCE3-41A1-A7D5-82A47E62E4D8}"/>
    <cellStyle name="Normal 10 2 5 5" xfId="20326" xr:uid="{AADC509B-69AF-46C2-AD41-68867C693505}"/>
    <cellStyle name="Normal 10 2 5 6" xfId="34455" xr:uid="{A5CB2881-0DE9-4FCE-9161-20DD4765AC7B}"/>
    <cellStyle name="Normal 10 2 6" xfId="3953" xr:uid="{00000000-0005-0000-0000-00001C010000}"/>
    <cellStyle name="Normal 10 2 6 2" xfId="8359" xr:uid="{00000000-0005-0000-0000-00001C010000}"/>
    <cellStyle name="Normal 10 2 6 2 2" xfId="17181" xr:uid="{00000000-0005-0000-0000-00001C010000}"/>
    <cellStyle name="Normal 10 2 6 2 3" xfId="26562" xr:uid="{AB0FC817-5A68-4CB4-95F9-8F05CA6C87BC}"/>
    <cellStyle name="Normal 10 2 6 2 4" xfId="40516" xr:uid="{0C65D653-0049-4AA6-BB56-C75F0042874F}"/>
    <cellStyle name="Normal 10 2 6 3" xfId="12830" xr:uid="{00000000-0005-0000-0000-00001C010000}"/>
    <cellStyle name="Normal 10 2 6 4" xfId="22302" xr:uid="{D8469C3C-1B61-46BD-B8BE-01BAD41E9E0F}"/>
    <cellStyle name="Normal 10 2 6 5" xfId="36275" xr:uid="{AFCF9BEF-3256-4F46-A744-975716CCF691}"/>
    <cellStyle name="Normal 10 2 7" xfId="5837" xr:uid="{00000000-0005-0000-0000-00004D020000}"/>
    <cellStyle name="Normal 10 2 7 2" xfId="14678" xr:uid="{00000000-0005-0000-0000-00004D020000}"/>
    <cellStyle name="Normal 10 2 7 3" xfId="24151" xr:uid="{41447462-86DE-4A33-A3DF-EBAA40542425}"/>
    <cellStyle name="Normal 10 2 7 4" xfId="38105" xr:uid="{AA091CEB-E6C5-45BF-93A4-26044852C909}"/>
    <cellStyle name="Normal 10 2 8" xfId="10216" xr:uid="{00000000-0005-0000-0000-00004D020000}"/>
    <cellStyle name="Normal 10 2 8 2" xfId="28383" xr:uid="{4F70BBF5-3BF0-48E7-8B78-84EBB7D74A48}"/>
    <cellStyle name="Normal 10 2 8 3" xfId="42353" xr:uid="{BDF77796-C6C8-408A-8BED-47668DC9D011}"/>
    <cellStyle name="Normal 10 2 9" xfId="31076" xr:uid="{CE176DD0-F2B5-4684-B3AC-8A64BA3DDECA}"/>
    <cellStyle name="Normal 10 2 9 2" xfId="44925" xr:uid="{FBCDA967-ECB3-4A75-B17A-49393501A3AD}"/>
    <cellStyle name="Normal 10 20" xfId="19627" xr:uid="{AB8D20DE-FA8E-485E-B785-E978D577C478}"/>
    <cellStyle name="Normal 10 21" xfId="33811" xr:uid="{FC7D3EAE-D81E-49E4-A02F-5AEBE0647BF2}"/>
    <cellStyle name="Normal 10 3" xfId="175" xr:uid="{00000000-0005-0000-0000-00004F020000}"/>
    <cellStyle name="Normal 10 3 10" xfId="19687" xr:uid="{C72D5120-9B29-4AF0-BA82-C5DA410A97A8}"/>
    <cellStyle name="Normal 10 3 11" xfId="33862" xr:uid="{3E7C903D-0866-4768-AFF6-6316BE6E3B25}"/>
    <cellStyle name="Normal 10 3 2" xfId="754" xr:uid="{00000000-0005-0000-0000-000050020000}"/>
    <cellStyle name="Normal 10 3 2 2" xfId="1719" xr:uid="{00000000-0005-0000-0000-00001F010000}"/>
    <cellStyle name="Normal 10 3 2 2 2" xfId="6521" xr:uid="{00000000-0005-0000-0000-00001F010000}"/>
    <cellStyle name="Normal 10 3 2 2 2 2" xfId="15352" xr:uid="{00000000-0005-0000-0000-00001F010000}"/>
    <cellStyle name="Normal 10 3 2 2 2 3" xfId="24787" xr:uid="{AEDA769C-221A-4375-9D75-651F9150D013}"/>
    <cellStyle name="Normal 10 3 2 2 2 4" xfId="38741" xr:uid="{D382FA35-4E4B-4D6F-945A-ABEEF1569BD1}"/>
    <cellStyle name="Normal 10 3 2 2 3" xfId="10966" xr:uid="{00000000-0005-0000-0000-00001F010000}"/>
    <cellStyle name="Normal 10 3 2 2 4" xfId="20376" xr:uid="{66122ED1-152E-49FF-B19C-DBC524F0FE95}"/>
    <cellStyle name="Normal 10 3 2 2 5" xfId="34505" xr:uid="{62C38A0D-D4D6-49EB-B72B-3FB5455D70ED}"/>
    <cellStyle name="Normal 10 3 2 3" xfId="4005" xr:uid="{00000000-0005-0000-0000-00001F010000}"/>
    <cellStyle name="Normal 10 3 2 3 2" xfId="8409" xr:uid="{00000000-0005-0000-0000-00001F010000}"/>
    <cellStyle name="Normal 10 3 2 3 2 2" xfId="17231" xr:uid="{00000000-0005-0000-0000-00001F010000}"/>
    <cellStyle name="Normal 10 3 2 3 2 3" xfId="26612" xr:uid="{EA28F2D3-5A1D-488B-9BF9-5E2AA6414841}"/>
    <cellStyle name="Normal 10 3 2 3 2 4" xfId="40566" xr:uid="{8DF10700-B943-4A1C-9995-FBB468B8CBDC}"/>
    <cellStyle name="Normal 10 3 2 3 3" xfId="12880" xr:uid="{00000000-0005-0000-0000-00001F010000}"/>
    <cellStyle name="Normal 10 3 2 3 4" xfId="22352" xr:uid="{6B631E44-6030-45BE-8229-A16B00B831F4}"/>
    <cellStyle name="Normal 10 3 2 3 5" xfId="36325" xr:uid="{B2394579-700B-40C0-93B3-430124E29548}"/>
    <cellStyle name="Normal 10 3 2 4" xfId="5985" xr:uid="{00000000-0005-0000-0000-000050020000}"/>
    <cellStyle name="Normal 10 3 2 4 2" xfId="14819" xr:uid="{00000000-0005-0000-0000-000050020000}"/>
    <cellStyle name="Normal 10 3 2 4 3" xfId="24278" xr:uid="{13A9E6A7-BB0B-4305-AF23-5CCDBBF3BC7C}"/>
    <cellStyle name="Normal 10 3 2 4 4" xfId="38232" xr:uid="{49D0174A-532E-40D2-A7B0-5666B7A1BE2C}"/>
    <cellStyle name="Normal 10 3 2 5" xfId="10399" xr:uid="{00000000-0005-0000-0000-000050020000}"/>
    <cellStyle name="Normal 10 3 2 5 2" xfId="28433" xr:uid="{50D20835-9A02-47BF-9481-EFA42C774105}"/>
    <cellStyle name="Normal 10 3 2 5 3" xfId="42403" xr:uid="{5AF7753D-6D81-4D42-88FF-9D8ED1CFC4F9}"/>
    <cellStyle name="Normal 10 3 2 6" xfId="31126" xr:uid="{F0353AA9-B9BD-4B7E-961F-9B912749902F}"/>
    <cellStyle name="Normal 10 3 2 6 2" xfId="44975" xr:uid="{50C17806-2958-44CB-A3F6-A13D868D5E7E}"/>
    <cellStyle name="Normal 10 3 2 7" xfId="19831" xr:uid="{1178674F-E151-41E8-92D2-AECF6E1A74AC}"/>
    <cellStyle name="Normal 10 3 2 8" xfId="33985" xr:uid="{D2868F41-A172-47A9-81D8-16F7C0338F49}"/>
    <cellStyle name="Normal 10 3 3" xfId="755" xr:uid="{00000000-0005-0000-0000-000051020000}"/>
    <cellStyle name="Normal 10 3 3 2" xfId="3123" xr:uid="{00000000-0005-0000-0000-000061040000}"/>
    <cellStyle name="Normal 10 3 3 2 2" xfId="7636" xr:uid="{00000000-0005-0000-0000-000061040000}"/>
    <cellStyle name="Normal 10 3 3 2 2 2" xfId="16462" xr:uid="{00000000-0005-0000-0000-000061040000}"/>
    <cellStyle name="Normal 10 3 3 2 2 3" xfId="25888" xr:uid="{E0C3706D-9F1C-48BB-BA98-5E21F331A82B}"/>
    <cellStyle name="Normal 10 3 3 2 2 4" xfId="39840" xr:uid="{6050828C-6D31-4A35-A7A5-E312A0370C29}"/>
    <cellStyle name="Normal 10 3 3 2 3" xfId="12108" xr:uid="{00000000-0005-0000-0000-000061040000}"/>
    <cellStyle name="Normal 10 3 3 2 4" xfId="21571" xr:uid="{17190C5C-F65A-408E-922E-E0BE4CC0139C}"/>
    <cellStyle name="Normal 10 3 3 2 5" xfId="35603" xr:uid="{BE6DA6BC-DD37-4AD0-A442-0AEC3B1B85F9}"/>
    <cellStyle name="Normal 10 3 3 3" xfId="5132" xr:uid="{00000000-0005-0000-0000-000061040000}"/>
    <cellStyle name="Normal 10 3 3 3 2" xfId="9530" xr:uid="{00000000-0005-0000-0000-000061040000}"/>
    <cellStyle name="Normal 10 3 3 3 2 2" xfId="18352" xr:uid="{00000000-0005-0000-0000-000061040000}"/>
    <cellStyle name="Normal 10 3 3 3 2 3" xfId="27730" xr:uid="{2FB81E09-B199-403B-86C2-C97054545F89}"/>
    <cellStyle name="Normal 10 3 3 3 2 4" xfId="41686" xr:uid="{EABCD2E7-B828-4A0D-A1D1-5A33A713EFB8}"/>
    <cellStyle name="Normal 10 3 3 3 3" xfId="13999" xr:uid="{00000000-0005-0000-0000-000061040000}"/>
    <cellStyle name="Normal 10 3 3 3 4" xfId="23472" xr:uid="{DA119182-5885-470D-9E0E-762A193B3D00}"/>
    <cellStyle name="Normal 10 3 3 3 5" xfId="37443" xr:uid="{4DA8FFB0-9B83-42B2-A248-98F52D6702AA}"/>
    <cellStyle name="Normal 10 3 3 4" xfId="5986" xr:uid="{00000000-0005-0000-0000-000051020000}"/>
    <cellStyle name="Normal 10 3 3 4 2" xfId="14820" xr:uid="{00000000-0005-0000-0000-000051020000}"/>
    <cellStyle name="Normal 10 3 3 4 3" xfId="24279" xr:uid="{AC508CC0-0946-4E0E-BB72-FF24396159C5}"/>
    <cellStyle name="Normal 10 3 3 4 4" xfId="38233" xr:uid="{23224A83-2826-4CC6-A7F9-20149B2F028E}"/>
    <cellStyle name="Normal 10 3 3 5" xfId="10400" xr:uid="{00000000-0005-0000-0000-000051020000}"/>
    <cellStyle name="Normal 10 3 3 5 2" xfId="29619" xr:uid="{CBE2E593-5789-48CB-9DD2-3097D6ED37AD}"/>
    <cellStyle name="Normal 10 3 3 5 3" xfId="43500" xr:uid="{13E6D191-2991-4F29-861F-6D2A8B0E6800}"/>
    <cellStyle name="Normal 10 3 3 6" xfId="32221" xr:uid="{E87B3556-FFAA-4B75-A56F-BD1E35D6CF2F}"/>
    <cellStyle name="Normal 10 3 3 6 2" xfId="46088" xr:uid="{DE5A94BB-765E-46E8-B579-2B24F8B35E0C}"/>
    <cellStyle name="Normal 10 3 3 7" xfId="19832" xr:uid="{CC185928-A69E-4450-B261-C8E3A4A4CF7D}"/>
    <cellStyle name="Normal 10 3 3 8" xfId="33986" xr:uid="{D335987A-1B0D-4C05-A40D-19508929A402}"/>
    <cellStyle name="Normal 10 3 4" xfId="753" xr:uid="{00000000-0005-0000-0000-000052020000}"/>
    <cellStyle name="Normal 10 3 4 2" xfId="3364" xr:uid="{00000000-0005-0000-0000-000053020000}"/>
    <cellStyle name="Normal 10 3 4 2 2" xfId="7831" xr:uid="{00000000-0005-0000-0000-000053020000}"/>
    <cellStyle name="Normal 10 3 4 2 2 2" xfId="16657" xr:uid="{00000000-0005-0000-0000-000053020000}"/>
    <cellStyle name="Normal 10 3 4 2 2 3" xfId="26072" xr:uid="{05F76624-1564-4AAE-8806-6B7996CD1499}"/>
    <cellStyle name="Normal 10 3 4 2 2 4" xfId="40025" xr:uid="{FB400528-17BD-4643-865B-C1B85AA48CC1}"/>
    <cellStyle name="Normal 10 3 4 2 3" xfId="12310" xr:uid="{00000000-0005-0000-0000-000053020000}"/>
    <cellStyle name="Normal 10 3 4 2 4" xfId="21766" xr:uid="{5BB38E96-E8E0-4410-A048-137D0C99FD56}"/>
    <cellStyle name="Normal 10 3 4 2 5" xfId="35788" xr:uid="{0EAC3B22-303C-403E-B631-C44F4A412E79}"/>
    <cellStyle name="Normal 10 3 4 3" xfId="5378" xr:uid="{00000000-0005-0000-0000-000052020000}"/>
    <cellStyle name="Normal 10 3 4 3 2" xfId="9776" xr:uid="{00000000-0005-0000-0000-000052020000}"/>
    <cellStyle name="Normal 10 3 4 3 2 2" xfId="18596" xr:uid="{00000000-0005-0000-0000-000052020000}"/>
    <cellStyle name="Normal 10 3 4 3 2 3" xfId="27965" xr:uid="{2E4D7731-D147-4950-9FC6-11965F9B48FE}"/>
    <cellStyle name="Normal 10 3 4 3 2 4" xfId="41921" xr:uid="{2D5932A5-7490-4BED-A838-A58E5D432A23}"/>
    <cellStyle name="Normal 10 3 4 3 3" xfId="14241" xr:uid="{00000000-0005-0000-0000-000052020000}"/>
    <cellStyle name="Normal 10 3 4 3 4" xfId="23707" xr:uid="{5CA9894F-72DB-4607-9B9A-241F8622DAD5}"/>
    <cellStyle name="Normal 10 3 4 3 5" xfId="37676" xr:uid="{247ACBD3-8141-40D3-BDD9-45E824BEE30D}"/>
    <cellStyle name="Normal 10 3 4 4" xfId="5984" xr:uid="{00000000-0005-0000-0000-000052020000}"/>
    <cellStyle name="Normal 10 3 4 4 2" xfId="14818" xr:uid="{00000000-0005-0000-0000-000052020000}"/>
    <cellStyle name="Normal 10 3 4 4 3" xfId="24277" xr:uid="{FBD3B096-CEDC-457C-831E-629A132D1D21}"/>
    <cellStyle name="Normal 10 3 4 4 4" xfId="38231" xr:uid="{B8635746-D2D7-4941-8811-251B6D3F3ADD}"/>
    <cellStyle name="Normal 10 3 4 5" xfId="10398" xr:uid="{00000000-0005-0000-0000-000052020000}"/>
    <cellStyle name="Normal 10 3 4 5 2" xfId="30807" xr:uid="{252309E8-3B35-4C20-A4B6-9633CCC97BD6}"/>
    <cellStyle name="Normal 10 3 4 5 3" xfId="44681" xr:uid="{235D1EAD-90E8-40F0-8282-6ABA3950F977}"/>
    <cellStyle name="Normal 10 3 4 6" xfId="33399" xr:uid="{250B7D77-604E-411F-8C43-D4E3FBA13F54}"/>
    <cellStyle name="Normal 10 3 4 6 2" xfId="47266" xr:uid="{66A4E6E9-0C2E-4726-93DE-6B9810C43EFF}"/>
    <cellStyle name="Normal 10 3 4 7" xfId="19830" xr:uid="{3EDD414C-9E9E-466F-AFC3-CB685028B062}"/>
    <cellStyle name="Normal 10 3 4 8" xfId="33984" xr:uid="{A98D9805-8E41-49FE-9DC3-C5F84D7AFA51}"/>
    <cellStyle name="Normal 10 3 5" xfId="1625" xr:uid="{00000000-0005-0000-0000-00001E010000}"/>
    <cellStyle name="Normal 10 3 5 2" xfId="6443" xr:uid="{00000000-0005-0000-0000-00001E010000}"/>
    <cellStyle name="Normal 10 3 5 2 2" xfId="15274" xr:uid="{00000000-0005-0000-0000-00001E010000}"/>
    <cellStyle name="Normal 10 3 5 2 3" xfId="24709" xr:uid="{E09D1F13-C629-4F9E-8EC4-405AF81DB498}"/>
    <cellStyle name="Normal 10 3 5 2 4" xfId="38663" xr:uid="{ED631C12-7DAB-4D7E-9DF6-2A94F8E82312}"/>
    <cellStyle name="Normal 10 3 5 3" xfId="10884" xr:uid="{00000000-0005-0000-0000-00001E010000}"/>
    <cellStyle name="Normal 10 3 5 4" xfId="20298" xr:uid="{D4C47070-24B8-4F26-846F-BCF343ADB153}"/>
    <cellStyle name="Normal 10 3 5 5" xfId="34427" xr:uid="{3FD1D924-A638-476E-91DE-ECE1D1924B3A}"/>
    <cellStyle name="Normal 10 3 6" xfId="3924" xr:uid="{00000000-0005-0000-0000-00001E010000}"/>
    <cellStyle name="Normal 10 3 6 2" xfId="8330" xr:uid="{00000000-0005-0000-0000-00001E010000}"/>
    <cellStyle name="Normal 10 3 6 2 2" xfId="17152" xr:uid="{00000000-0005-0000-0000-00001E010000}"/>
    <cellStyle name="Normal 10 3 6 2 3" xfId="26533" xr:uid="{04E093D0-A4DE-4DCB-8673-8B78A7190542}"/>
    <cellStyle name="Normal 10 3 6 2 4" xfId="40487" xr:uid="{80CBF031-E8B8-478E-96F2-2F08CFCF8539}"/>
    <cellStyle name="Normal 10 3 6 3" xfId="12801" xr:uid="{00000000-0005-0000-0000-00001E010000}"/>
    <cellStyle name="Normal 10 3 6 4" xfId="22273" xr:uid="{A190739D-8F65-42A0-8CBB-9C8B7EB8493A}"/>
    <cellStyle name="Normal 10 3 6 5" xfId="36246" xr:uid="{E612C755-32E7-42C2-960F-FD4040C32DFC}"/>
    <cellStyle name="Normal 10 3 7" xfId="5839" xr:uid="{00000000-0005-0000-0000-00004F020000}"/>
    <cellStyle name="Normal 10 3 7 2" xfId="14680" xr:uid="{00000000-0005-0000-0000-00004F020000}"/>
    <cellStyle name="Normal 10 3 7 3" xfId="24153" xr:uid="{4A03668E-354F-4A5F-AFE0-7A441B3799D1}"/>
    <cellStyle name="Normal 10 3 7 4" xfId="38107" xr:uid="{3E4678F1-58E9-4127-8561-3A4EB80B8C5B}"/>
    <cellStyle name="Normal 10 3 8" xfId="10223" xr:uid="{00000000-0005-0000-0000-00004F020000}"/>
    <cellStyle name="Normal 10 3 8 2" xfId="28355" xr:uid="{11CA7E16-EF0E-43D9-904F-3BA596E93492}"/>
    <cellStyle name="Normal 10 3 8 3" xfId="42325" xr:uid="{CF5E35C8-9D17-4B6E-BEC4-A403D041E6DF}"/>
    <cellStyle name="Normal 10 3 9" xfId="31048" xr:uid="{EEF3710F-D89A-42D9-A531-E0CF03784102}"/>
    <cellStyle name="Normal 10 3 9 2" xfId="44897" xr:uid="{864B93F1-0A8F-4083-8A65-D204DF6A184F}"/>
    <cellStyle name="Normal 10 4" xfId="756" xr:uid="{00000000-0005-0000-0000-000053020000}"/>
    <cellStyle name="Normal 10 4 2" xfId="3124" xr:uid="{00000000-0005-0000-0000-000062040000}"/>
    <cellStyle name="Normal 10 4 2 2" xfId="7637" xr:uid="{00000000-0005-0000-0000-000062040000}"/>
    <cellStyle name="Normal 10 4 2 2 2" xfId="16463" xr:uid="{00000000-0005-0000-0000-000062040000}"/>
    <cellStyle name="Normal 10 4 2 2 3" xfId="25889" xr:uid="{499954E6-C35A-45CB-868D-508DDFEB40F7}"/>
    <cellStyle name="Normal 10 4 2 2 4" xfId="39841" xr:uid="{995AD2A7-BD84-438D-88C1-F80EB7A6EC22}"/>
    <cellStyle name="Normal 10 4 2 3" xfId="12109" xr:uid="{00000000-0005-0000-0000-000062040000}"/>
    <cellStyle name="Normal 10 4 2 3 2" xfId="30808" xr:uid="{FB16549F-F493-4101-A569-49C414ACDB99}"/>
    <cellStyle name="Normal 10 4 2 3 3" xfId="44682" xr:uid="{E5CD0D31-C02C-4D54-A1E9-8BE0E1271FD3}"/>
    <cellStyle name="Normal 10 4 2 4" xfId="33400" xr:uid="{260D9A10-6CE3-41B1-8847-D06F92302D89}"/>
    <cellStyle name="Normal 10 4 2 4 2" xfId="47267" xr:uid="{C4B61EDE-A82D-4FA3-A5E4-192DD104FAB1}"/>
    <cellStyle name="Normal 10 4 2 5" xfId="21572" xr:uid="{13B6C3B1-00B9-4648-ABA6-410146A52051}"/>
    <cellStyle name="Normal 10 4 2 6" xfId="35604" xr:uid="{F03C29BB-2D5E-4129-9B83-9D7A8BC6C3E2}"/>
    <cellStyle name="Normal 10 4 3" xfId="5133" xr:uid="{00000000-0005-0000-0000-000062040000}"/>
    <cellStyle name="Normal 10 4 3 2" xfId="9531" xr:uid="{00000000-0005-0000-0000-000062040000}"/>
    <cellStyle name="Normal 10 4 3 2 2" xfId="18353" xr:uid="{00000000-0005-0000-0000-000062040000}"/>
    <cellStyle name="Normal 10 4 3 2 3" xfId="27731" xr:uid="{CD4A0085-C1D3-4A5C-A993-40FEA1DF8F85}"/>
    <cellStyle name="Normal 10 4 3 2 4" xfId="41687" xr:uid="{4BA12A1B-6C06-47E2-A13A-3EFD5AC0BC93}"/>
    <cellStyle name="Normal 10 4 3 3" xfId="14000" xr:uid="{00000000-0005-0000-0000-000062040000}"/>
    <cellStyle name="Normal 10 4 3 4" xfId="23473" xr:uid="{E0F681C4-A6F6-4240-8208-EF82AE416E76}"/>
    <cellStyle name="Normal 10 4 3 5" xfId="37444" xr:uid="{AFF02C79-84BB-4BD8-8FEC-10E08E706415}"/>
    <cellStyle name="Normal 10 4 4" xfId="29620" xr:uid="{85C4BBAB-BC77-42CE-8A73-AD860499F2EB}"/>
    <cellStyle name="Normal 10 4 4 2" xfId="43501" xr:uid="{E95DFC82-0D98-4FE9-9E13-4ECD1CD0D144}"/>
    <cellStyle name="Normal 10 4 5" xfId="32222" xr:uid="{7C0C4600-714D-4B66-9A89-8338C9F9B278}"/>
    <cellStyle name="Normal 10 4 5 2" xfId="46089" xr:uid="{10B6F6F4-2738-483D-8B19-0A497A91082A}"/>
    <cellStyle name="Normal 10 5" xfId="757" xr:uid="{00000000-0005-0000-0000-000054020000}"/>
    <cellStyle name="Normal 10 5 2" xfId="3125" xr:uid="{00000000-0005-0000-0000-000063040000}"/>
    <cellStyle name="Normal 10 5 2 2" xfId="7638" xr:uid="{00000000-0005-0000-0000-000063040000}"/>
    <cellStyle name="Normal 10 5 2 2 2" xfId="16464" xr:uid="{00000000-0005-0000-0000-000063040000}"/>
    <cellStyle name="Normal 10 5 2 2 3" xfId="25890" xr:uid="{C1EE78FB-E88B-43D5-817E-C3DA685AC698}"/>
    <cellStyle name="Normal 10 5 2 2 4" xfId="39842" xr:uid="{3E894C21-DD06-443A-A7F5-A0D354E6CD94}"/>
    <cellStyle name="Normal 10 5 2 3" xfId="12110" xr:uid="{00000000-0005-0000-0000-000063040000}"/>
    <cellStyle name="Normal 10 5 2 3 2" xfId="30809" xr:uid="{6B89EDB8-8F1A-4ED7-9CA3-AA841388E892}"/>
    <cellStyle name="Normal 10 5 2 3 3" xfId="44683" xr:uid="{148DA8EC-F738-4DE2-BDF1-ACD329C50EE6}"/>
    <cellStyle name="Normal 10 5 2 4" xfId="33401" xr:uid="{01AAECB9-49E2-4063-AC3F-4EDF5EA60F33}"/>
    <cellStyle name="Normal 10 5 2 4 2" xfId="47268" xr:uid="{CA1B8D74-3E16-4FCB-8437-BECF801987CD}"/>
    <cellStyle name="Normal 10 5 2 5" xfId="21573" xr:uid="{A664B3C8-E103-4375-8D04-B089E74FDC27}"/>
    <cellStyle name="Normal 10 5 2 6" xfId="35605" xr:uid="{C7D22427-8F75-4886-BAA6-CB04B54DAED4}"/>
    <cellStyle name="Normal 10 5 3" xfId="5134" xr:uid="{00000000-0005-0000-0000-000063040000}"/>
    <cellStyle name="Normal 10 5 3 2" xfId="9532" xr:uid="{00000000-0005-0000-0000-000063040000}"/>
    <cellStyle name="Normal 10 5 3 2 2" xfId="18354" xr:uid="{00000000-0005-0000-0000-000063040000}"/>
    <cellStyle name="Normal 10 5 3 2 3" xfId="27732" xr:uid="{5FC2833F-5387-441C-A03D-DF4D38B63E9F}"/>
    <cellStyle name="Normal 10 5 3 2 4" xfId="41688" xr:uid="{C2DEAB6B-77BA-4D9C-9C87-1A11B1A6821F}"/>
    <cellStyle name="Normal 10 5 3 3" xfId="14001" xr:uid="{00000000-0005-0000-0000-000063040000}"/>
    <cellStyle name="Normal 10 5 3 4" xfId="23474" xr:uid="{283EF02D-D06A-4AE7-81AF-71ACB57376EC}"/>
    <cellStyle name="Normal 10 5 3 5" xfId="37445" xr:uid="{0074358F-88F0-4E9E-ADFA-450E263BD0CE}"/>
    <cellStyle name="Normal 10 5 4" xfId="29621" xr:uid="{FDF3F4DA-D37A-4BB8-B237-8C2DCAD31703}"/>
    <cellStyle name="Normal 10 5 4 2" xfId="43502" xr:uid="{C1C5039B-8AFE-4D68-8243-84CF209B2B97}"/>
    <cellStyle name="Normal 10 5 5" xfId="32223" xr:uid="{FABDA5DC-4475-4F8A-9764-2CA42907C260}"/>
    <cellStyle name="Normal 10 5 5 2" xfId="46090" xr:uid="{6392AE62-5EBD-425E-9002-2115A3FCED1A}"/>
    <cellStyle name="Normal 10 6" xfId="758" xr:uid="{00000000-0005-0000-0000-000055020000}"/>
    <cellStyle name="Normal 10 6 2" xfId="3126" xr:uid="{00000000-0005-0000-0000-000064040000}"/>
    <cellStyle name="Normal 10 6 2 2" xfId="7639" xr:uid="{00000000-0005-0000-0000-000064040000}"/>
    <cellStyle name="Normal 10 6 2 2 2" xfId="16465" xr:uid="{00000000-0005-0000-0000-000064040000}"/>
    <cellStyle name="Normal 10 6 2 2 3" xfId="25891" xr:uid="{82188CD0-C2F3-4420-962E-841CAB847CCE}"/>
    <cellStyle name="Normal 10 6 2 2 4" xfId="39843" xr:uid="{FCDE06E3-F2ED-4461-84AD-7DC95E1740B2}"/>
    <cellStyle name="Normal 10 6 2 3" xfId="12111" xr:uid="{00000000-0005-0000-0000-000064040000}"/>
    <cellStyle name="Normal 10 6 2 3 2" xfId="30810" xr:uid="{A933F1DF-BA97-414E-848B-48D8469CCCDC}"/>
    <cellStyle name="Normal 10 6 2 3 3" xfId="44684" xr:uid="{D52F85D9-911B-436F-BF6F-EF15C9613047}"/>
    <cellStyle name="Normal 10 6 2 4" xfId="33402" xr:uid="{EAF6530F-52C7-4362-9679-E75510001B16}"/>
    <cellStyle name="Normal 10 6 2 4 2" xfId="47269" xr:uid="{0ED9700E-5ECA-40EF-9D78-8FD18188772C}"/>
    <cellStyle name="Normal 10 6 2 5" xfId="21574" xr:uid="{0419DB03-96EB-4E96-89FD-F18F2B0DD3F4}"/>
    <cellStyle name="Normal 10 6 2 6" xfId="35606" xr:uid="{BF91986D-1FCF-4C4E-B8F3-D925C3297185}"/>
    <cellStyle name="Normal 10 6 3" xfId="5135" xr:uid="{00000000-0005-0000-0000-000064040000}"/>
    <cellStyle name="Normal 10 6 3 2" xfId="9533" xr:uid="{00000000-0005-0000-0000-000064040000}"/>
    <cellStyle name="Normal 10 6 3 2 2" xfId="18355" xr:uid="{00000000-0005-0000-0000-000064040000}"/>
    <cellStyle name="Normal 10 6 3 2 3" xfId="27733" xr:uid="{06D379C6-D525-41FA-8A40-63A7912D9658}"/>
    <cellStyle name="Normal 10 6 3 2 4" xfId="41689" xr:uid="{3A406318-7552-4160-AE38-032DDF4EC2A8}"/>
    <cellStyle name="Normal 10 6 3 3" xfId="14002" xr:uid="{00000000-0005-0000-0000-000064040000}"/>
    <cellStyle name="Normal 10 6 3 4" xfId="23475" xr:uid="{24EA9E79-7BA0-44CC-871E-0B38D80DDE0F}"/>
    <cellStyle name="Normal 10 6 3 5" xfId="37446" xr:uid="{4778B340-31AE-4CE1-8717-B4E913A07FF2}"/>
    <cellStyle name="Normal 10 6 4" xfId="29622" xr:uid="{F64E0728-2261-44CA-AC0F-56AD1B559EE8}"/>
    <cellStyle name="Normal 10 6 4 2" xfId="43503" xr:uid="{EA472A6F-77E8-4EF3-9AF5-B5B023AD7F53}"/>
    <cellStyle name="Normal 10 6 5" xfId="32224" xr:uid="{B32247EB-0AA7-4937-B5FD-FF266F607DE0}"/>
    <cellStyle name="Normal 10 6 5 2" xfId="46091" xr:uid="{C9F60894-62C6-4D90-9959-CE4FFC36ECE0}"/>
    <cellStyle name="Normal 10 7" xfId="759" xr:uid="{00000000-0005-0000-0000-000056020000}"/>
    <cellStyle name="Normal 10 7 2" xfId="3127" xr:uid="{00000000-0005-0000-0000-000065040000}"/>
    <cellStyle name="Normal 10 7 2 2" xfId="7640" xr:uid="{00000000-0005-0000-0000-000065040000}"/>
    <cellStyle name="Normal 10 7 2 2 2" xfId="16466" xr:uid="{00000000-0005-0000-0000-000065040000}"/>
    <cellStyle name="Normal 10 7 2 2 3" xfId="25892" xr:uid="{5B60D529-DA5C-482F-A662-78B1E4C7368C}"/>
    <cellStyle name="Normal 10 7 2 2 4" xfId="39844" xr:uid="{DAEE46AC-05AA-48A7-8F4C-61F8CE0DA3A2}"/>
    <cellStyle name="Normal 10 7 2 3" xfId="12112" xr:uid="{00000000-0005-0000-0000-000065040000}"/>
    <cellStyle name="Normal 10 7 2 3 2" xfId="30811" xr:uid="{DCB126ED-66C5-4333-AA51-51F4CC92A026}"/>
    <cellStyle name="Normal 10 7 2 3 3" xfId="44685" xr:uid="{16258145-2220-4556-B811-1080AF83EE3A}"/>
    <cellStyle name="Normal 10 7 2 4" xfId="33403" xr:uid="{22339218-1E0A-4709-B0CF-76BC289D813C}"/>
    <cellStyle name="Normal 10 7 2 4 2" xfId="47270" xr:uid="{84B30769-B26B-4411-BF5B-3042EC89F830}"/>
    <cellStyle name="Normal 10 7 2 5" xfId="21575" xr:uid="{7E911A57-B88F-4195-890D-A86006E3D6AA}"/>
    <cellStyle name="Normal 10 7 2 6" xfId="35607" xr:uid="{6174554B-7820-431E-977E-D35A72D03994}"/>
    <cellStyle name="Normal 10 7 3" xfId="5136" xr:uid="{00000000-0005-0000-0000-000065040000}"/>
    <cellStyle name="Normal 10 7 3 2" xfId="9534" xr:uid="{00000000-0005-0000-0000-000065040000}"/>
    <cellStyle name="Normal 10 7 3 2 2" xfId="18356" xr:uid="{00000000-0005-0000-0000-000065040000}"/>
    <cellStyle name="Normal 10 7 3 2 3" xfId="27734" xr:uid="{36B1E0FA-5B9A-4F8F-97EA-ABC6FEAB7F78}"/>
    <cellStyle name="Normal 10 7 3 2 4" xfId="41690" xr:uid="{13F99CF1-C5F9-42EA-8096-C7540EE7498A}"/>
    <cellStyle name="Normal 10 7 3 3" xfId="14003" xr:uid="{00000000-0005-0000-0000-000065040000}"/>
    <cellStyle name="Normal 10 7 3 4" xfId="23476" xr:uid="{55EE031F-1550-402B-B2D7-CA221046A155}"/>
    <cellStyle name="Normal 10 7 3 5" xfId="37447" xr:uid="{2657AD55-EF6C-4BA4-9D7D-A2B502820BAA}"/>
    <cellStyle name="Normal 10 7 4" xfId="29623" xr:uid="{390CB3EC-E310-40CD-A7D1-7CAE391AAF0B}"/>
    <cellStyle name="Normal 10 7 4 2" xfId="43504" xr:uid="{F083C365-A5A4-42D4-8AB6-E4F56CCA5ECD}"/>
    <cellStyle name="Normal 10 7 5" xfId="32225" xr:uid="{0EC3AB35-D39D-4B71-985B-F20B44A5BCA3}"/>
    <cellStyle name="Normal 10 7 5 2" xfId="46092" xr:uid="{547338E1-3B39-4538-9A2D-C594793C751D}"/>
    <cellStyle name="Normal 10 8" xfId="760" xr:uid="{00000000-0005-0000-0000-000057020000}"/>
    <cellStyle name="Normal 10 8 2" xfId="3128" xr:uid="{00000000-0005-0000-0000-000066040000}"/>
    <cellStyle name="Normal 10 8 2 2" xfId="7641" xr:uid="{00000000-0005-0000-0000-000066040000}"/>
    <cellStyle name="Normal 10 8 2 2 2" xfId="16467" xr:uid="{00000000-0005-0000-0000-000066040000}"/>
    <cellStyle name="Normal 10 8 2 2 3" xfId="25893" xr:uid="{B31A355B-843F-43A6-93DE-4864CAA06835}"/>
    <cellStyle name="Normal 10 8 2 2 4" xfId="39845" xr:uid="{828AD444-88EB-4C8E-A6CF-788783469C95}"/>
    <cellStyle name="Normal 10 8 2 3" xfId="12113" xr:uid="{00000000-0005-0000-0000-000066040000}"/>
    <cellStyle name="Normal 10 8 2 3 2" xfId="30812" xr:uid="{00002189-7619-473A-913B-A6DFDEC5AD38}"/>
    <cellStyle name="Normal 10 8 2 3 3" xfId="44686" xr:uid="{CD7DF783-0127-4009-A605-29D344CF0383}"/>
    <cellStyle name="Normal 10 8 2 4" xfId="33404" xr:uid="{E0CB84BA-C6B1-40D3-81D0-E2B446449CF7}"/>
    <cellStyle name="Normal 10 8 2 4 2" xfId="47271" xr:uid="{95BA9395-A18E-45D8-96D4-CF5E7FC94C22}"/>
    <cellStyle name="Normal 10 8 2 5" xfId="21576" xr:uid="{CC4A8239-0252-4E8D-83BC-852D321218F1}"/>
    <cellStyle name="Normal 10 8 2 6" xfId="35608" xr:uid="{FB4AFDF7-C2D4-4F96-B2D7-EF0166EAC109}"/>
    <cellStyle name="Normal 10 8 3" xfId="5137" xr:uid="{00000000-0005-0000-0000-000066040000}"/>
    <cellStyle name="Normal 10 8 3 2" xfId="9535" xr:uid="{00000000-0005-0000-0000-000066040000}"/>
    <cellStyle name="Normal 10 8 3 2 2" xfId="18357" xr:uid="{00000000-0005-0000-0000-000066040000}"/>
    <cellStyle name="Normal 10 8 3 2 3" xfId="27735" xr:uid="{85FBDBE4-DCBF-4681-AC22-48EBCC7B798F}"/>
    <cellStyle name="Normal 10 8 3 2 4" xfId="41691" xr:uid="{DD0730A1-7644-4861-A499-C1B91BD8D748}"/>
    <cellStyle name="Normal 10 8 3 3" xfId="14004" xr:uid="{00000000-0005-0000-0000-000066040000}"/>
    <cellStyle name="Normal 10 8 3 4" xfId="23477" xr:uid="{438C9D26-360E-43F7-8276-C2672D1DAD13}"/>
    <cellStyle name="Normal 10 8 3 5" xfId="37448" xr:uid="{5BA18AEF-2F64-4330-BE18-BA0241246789}"/>
    <cellStyle name="Normal 10 8 4" xfId="29624" xr:uid="{7D798F59-F578-400A-B478-682C968FA4B5}"/>
    <cellStyle name="Normal 10 8 4 2" xfId="43505" xr:uid="{D7D5F8D6-7059-49BA-90E6-92CAB81C7A5D}"/>
    <cellStyle name="Normal 10 8 5" xfId="32226" xr:uid="{4FD71E42-2D13-42AE-B271-A9484BBD0B0C}"/>
    <cellStyle name="Normal 10 8 5 2" xfId="46093" xr:uid="{31B83D4F-629E-4A36-A1CE-78A78FCAB9C6}"/>
    <cellStyle name="Normal 10 9" xfId="761" xr:uid="{00000000-0005-0000-0000-000058020000}"/>
    <cellStyle name="Normal 10 9 2" xfId="3129" xr:uid="{00000000-0005-0000-0000-000067040000}"/>
    <cellStyle name="Normal 10 9 2 2" xfId="7642" xr:uid="{00000000-0005-0000-0000-000067040000}"/>
    <cellStyle name="Normal 10 9 2 2 2" xfId="16468" xr:uid="{00000000-0005-0000-0000-000067040000}"/>
    <cellStyle name="Normal 10 9 2 2 3" xfId="25894" xr:uid="{3C9C73C8-601C-4843-ADD9-0F0ADB622DCE}"/>
    <cellStyle name="Normal 10 9 2 2 4" xfId="39846" xr:uid="{9B372144-C15A-4BDA-B0A0-C7DD4655073A}"/>
    <cellStyle name="Normal 10 9 2 3" xfId="12114" xr:uid="{00000000-0005-0000-0000-000067040000}"/>
    <cellStyle name="Normal 10 9 2 3 2" xfId="30813" xr:uid="{801ACCDE-7C01-461B-91EA-4A6DDECB6812}"/>
    <cellStyle name="Normal 10 9 2 3 3" xfId="44687" xr:uid="{F954A35E-EF51-4438-A422-500D3F67DA06}"/>
    <cellStyle name="Normal 10 9 2 4" xfId="33405" xr:uid="{B8D4EAF7-84B5-48B7-84FC-68B877C0C66A}"/>
    <cellStyle name="Normal 10 9 2 4 2" xfId="47272" xr:uid="{6C269E34-67C6-4AA7-9CEE-CA4063700118}"/>
    <cellStyle name="Normal 10 9 2 5" xfId="21577" xr:uid="{657BC88F-4940-42A9-A193-96F880E14604}"/>
    <cellStyle name="Normal 10 9 2 6" xfId="35609" xr:uid="{3BDCB66E-537B-4198-9578-80DC2E204094}"/>
    <cellStyle name="Normal 10 9 3" xfId="5138" xr:uid="{00000000-0005-0000-0000-000067040000}"/>
    <cellStyle name="Normal 10 9 3 2" xfId="9536" xr:uid="{00000000-0005-0000-0000-000067040000}"/>
    <cellStyle name="Normal 10 9 3 2 2" xfId="18358" xr:uid="{00000000-0005-0000-0000-000067040000}"/>
    <cellStyle name="Normal 10 9 3 2 3" xfId="27736" xr:uid="{7407AA86-8A6F-4E2B-A0B4-20C53CEFEBE2}"/>
    <cellStyle name="Normal 10 9 3 2 4" xfId="41692" xr:uid="{109FE884-83F4-42D0-B96C-07AC01E9999D}"/>
    <cellStyle name="Normal 10 9 3 3" xfId="14005" xr:uid="{00000000-0005-0000-0000-000067040000}"/>
    <cellStyle name="Normal 10 9 3 4" xfId="23478" xr:uid="{11CBCB2C-061E-4BEE-A2FB-002511FD812B}"/>
    <cellStyle name="Normal 10 9 3 5" xfId="37449" xr:uid="{DC250161-604F-4F6D-BDD9-308882E202C7}"/>
    <cellStyle name="Normal 10 9 4" xfId="29625" xr:uid="{26591737-A41D-461D-AF81-3EBAAD682957}"/>
    <cellStyle name="Normal 10 9 4 2" xfId="43506" xr:uid="{67EF08F1-2E21-4838-A2E4-7B806180795A}"/>
    <cellStyle name="Normal 10 9 5" xfId="32227" xr:uid="{33AD502B-877B-4D52-9C70-660AAEB8898C}"/>
    <cellStyle name="Normal 10 9 5 2" xfId="46094" xr:uid="{BFA94E58-9A62-477F-A986-DD3F03F79C6C}"/>
    <cellStyle name="Normal 11" xfId="34" xr:uid="{00000000-0005-0000-0000-000059020000}"/>
    <cellStyle name="Normal 11 10" xfId="28327" xr:uid="{A5C05BD6-24F7-441B-9296-8D8EB4F692DD}"/>
    <cellStyle name="Normal 11 10 2" xfId="42297" xr:uid="{A02FE273-DF59-4D14-A36C-AFDFE6FAAA3E}"/>
    <cellStyle name="Normal 11 11" xfId="31035" xr:uid="{B751E99F-D8B3-4913-8D82-525C106FC16B}"/>
    <cellStyle name="Normal 11 11 2" xfId="44884" xr:uid="{1D3F0F47-0B8B-4933-BFDB-BE6A0D605E6F}"/>
    <cellStyle name="Normal 11 2" xfId="176" xr:uid="{00000000-0005-0000-0000-00005A020000}"/>
    <cellStyle name="Normal 11 2 2" xfId="3130" xr:uid="{00000000-0005-0000-0000-000069040000}"/>
    <cellStyle name="Normal 11 2 3" xfId="1643" xr:uid="{00000000-0005-0000-0000-000021010000}"/>
    <cellStyle name="Normal 11 3" xfId="762" xr:uid="{00000000-0005-0000-0000-00005B020000}"/>
    <cellStyle name="Normal 11 3 2" xfId="1682" xr:uid="{00000000-0005-0000-0000-000022010000}"/>
    <cellStyle name="Normal 11 3 2 2" xfId="6484" xr:uid="{00000000-0005-0000-0000-000022010000}"/>
    <cellStyle name="Normal 11 3 2 2 2" xfId="15315" xr:uid="{00000000-0005-0000-0000-000022010000}"/>
    <cellStyle name="Normal 11 3 2 2 3" xfId="24750" xr:uid="{B76A9391-7323-490E-AF30-4910BD06B2B2}"/>
    <cellStyle name="Normal 11 3 2 2 4" xfId="38704" xr:uid="{8B260AA2-4CCF-44E6-B287-F5DEB0CB81E3}"/>
    <cellStyle name="Normal 11 3 2 3" xfId="10929" xr:uid="{00000000-0005-0000-0000-000022010000}"/>
    <cellStyle name="Normal 11 3 2 4" xfId="20339" xr:uid="{51C1AAC4-8945-4235-94F8-4AB3195D8503}"/>
    <cellStyle name="Normal 11 3 2 5" xfId="34468" xr:uid="{565F7B26-B830-4818-9DA1-7312E10E43CB}"/>
    <cellStyle name="Normal 11 3 3" xfId="3968" xr:uid="{00000000-0005-0000-0000-000022010000}"/>
    <cellStyle name="Normal 11 3 3 2" xfId="8372" xr:uid="{00000000-0005-0000-0000-000022010000}"/>
    <cellStyle name="Normal 11 3 3 2 2" xfId="17194" xr:uid="{00000000-0005-0000-0000-000022010000}"/>
    <cellStyle name="Normal 11 3 3 2 3" xfId="26575" xr:uid="{8E109012-1E7E-4BF0-97B4-ABFE67DED66C}"/>
    <cellStyle name="Normal 11 3 3 2 4" xfId="40529" xr:uid="{904F2A30-9C3C-4B6D-9323-8E4F5CFA7703}"/>
    <cellStyle name="Normal 11 3 3 3" xfId="12843" xr:uid="{00000000-0005-0000-0000-000022010000}"/>
    <cellStyle name="Normal 11 3 3 4" xfId="22315" xr:uid="{42FD2AFC-63FB-45CE-AFC0-B43170B3B828}"/>
    <cellStyle name="Normal 11 3 3 5" xfId="36288" xr:uid="{7F2AF6B1-0ED9-44E0-BF1F-821BD1AEB85E}"/>
    <cellStyle name="Normal 11 3 4" xfId="28396" xr:uid="{3E94F1BB-1044-4CE8-BF3F-2BF07872743C}"/>
    <cellStyle name="Normal 11 3 4 2" xfId="42366" xr:uid="{BCDB9794-5765-426E-9E2E-E635AAFAF8AD}"/>
    <cellStyle name="Normal 11 3 5" xfId="31089" xr:uid="{88DA39BE-E4B8-422F-BBE4-D565A5F003CF}"/>
    <cellStyle name="Normal 11 3 5 2" xfId="44938" xr:uid="{594C624C-4004-4ED4-A00F-38EBBE2669CF}"/>
    <cellStyle name="Normal 11 4" xfId="763" xr:uid="{00000000-0005-0000-0000-00005C020000}"/>
    <cellStyle name="Normal 11 5" xfId="764" xr:uid="{00000000-0005-0000-0000-00005D020000}"/>
    <cellStyle name="Normal 11 6" xfId="765" xr:uid="{00000000-0005-0000-0000-00005E020000}"/>
    <cellStyle name="Normal 11 6 2" xfId="766" xr:uid="{00000000-0005-0000-0000-00005F020000}"/>
    <cellStyle name="Normal 11 6 2 2" xfId="3822" xr:uid="{00000000-0005-0000-0000-000060020000}"/>
    <cellStyle name="Normal 11 6 2 2 2" xfId="8244" xr:uid="{00000000-0005-0000-0000-000060020000}"/>
    <cellStyle name="Normal 11 6 2 2 2 2" xfId="17067" xr:uid="{00000000-0005-0000-0000-000060020000}"/>
    <cellStyle name="Normal 11 6 2 2 2 3" xfId="26452" xr:uid="{E8680E0D-322E-40E5-8253-4599A6D4E0B9}"/>
    <cellStyle name="Normal 11 6 2 2 2 4" xfId="40407" xr:uid="{16B55998-7A3F-4593-A5AE-16C3F8165582}"/>
    <cellStyle name="Normal 11 6 2 2 3" xfId="12716" xr:uid="{00000000-0005-0000-0000-000060020000}"/>
    <cellStyle name="Normal 11 6 2 2 4" xfId="22183" xr:uid="{0E6FBCED-141E-4D68-A850-4BFEBB2AEAE9}"/>
    <cellStyle name="Normal 11 6 2 2 5" xfId="36166" xr:uid="{51D2D1DB-309D-4A43-A4CF-2304ECA943FF}"/>
    <cellStyle name="Normal 11 6 2 3" xfId="5379" xr:uid="{00000000-0005-0000-0000-00005F020000}"/>
    <cellStyle name="Normal 11 6 2 3 2" xfId="9777" xr:uid="{00000000-0005-0000-0000-00005F020000}"/>
    <cellStyle name="Normal 11 6 2 3 2 2" xfId="18597" xr:uid="{00000000-0005-0000-0000-00005F020000}"/>
    <cellStyle name="Normal 11 6 2 3 2 3" xfId="27966" xr:uid="{3C9E4FD8-0270-422C-859F-E5B12C8E9D5C}"/>
    <cellStyle name="Normal 11 6 2 3 2 4" xfId="41922" xr:uid="{60AA9098-9A00-4D83-BC19-AC41E1BEE20E}"/>
    <cellStyle name="Normal 11 6 2 3 3" xfId="14242" xr:uid="{00000000-0005-0000-0000-00005F020000}"/>
    <cellStyle name="Normal 11 6 2 3 4" xfId="23708" xr:uid="{585DBAF6-0162-4F95-A27A-2292F5FF2507}"/>
    <cellStyle name="Normal 11 6 2 3 5" xfId="37677" xr:uid="{465F086B-EE73-46A8-8F47-38F2947D6390}"/>
    <cellStyle name="Normal 11 6 2 4" xfId="5987" xr:uid="{00000000-0005-0000-0000-00005F020000}"/>
    <cellStyle name="Normal 11 6 2 4 2" xfId="14821" xr:uid="{00000000-0005-0000-0000-00005F020000}"/>
    <cellStyle name="Normal 11 6 2 4 3" xfId="24280" xr:uid="{BE600951-833A-4934-AE8F-B2BC8914072C}"/>
    <cellStyle name="Normal 11 6 2 4 4" xfId="38234" xr:uid="{BE395413-1849-43B8-AE12-26D988685EEB}"/>
    <cellStyle name="Normal 11 6 2 5" xfId="10401" xr:uid="{00000000-0005-0000-0000-00005F020000}"/>
    <cellStyle name="Normal 11 6 2 6" xfId="19833" xr:uid="{4DD7B4D0-B6C3-4E2D-8A7E-D193BA950D83}"/>
    <cellStyle name="Normal 11 6 2 7" xfId="33987" xr:uid="{558ADC91-F892-4C9F-BE3B-8CD1064BC64D}"/>
    <cellStyle name="Normal 11 7" xfId="767" xr:uid="{00000000-0005-0000-0000-000060020000}"/>
    <cellStyle name="Normal 11 8" xfId="1534" xr:uid="{00000000-0005-0000-0000-000020010000}"/>
    <cellStyle name="Normal 11 8 2" xfId="6396" xr:uid="{00000000-0005-0000-0000-000020010000}"/>
    <cellStyle name="Normal 11 8 2 2" xfId="15227" xr:uid="{00000000-0005-0000-0000-000020010000}"/>
    <cellStyle name="Normal 11 8 2 3" xfId="24666" xr:uid="{27DEAB27-7FC1-4A82-A1B7-E0F05C4182A8}"/>
    <cellStyle name="Normal 11 8 2 4" xfId="38619" xr:uid="{3C301EA3-D6CB-4669-A8C2-9C510D7E06E9}"/>
    <cellStyle name="Normal 11 8 3" xfId="10835" xr:uid="{00000000-0005-0000-0000-000020010000}"/>
    <cellStyle name="Normal 11 8 4" xfId="20246" xr:uid="{ECB6AA03-FFB6-4D4B-8EF8-BA80739095F5}"/>
    <cellStyle name="Normal 11 8 5" xfId="34384" xr:uid="{FD6128CF-C478-48EE-A5DC-6442616FE3EF}"/>
    <cellStyle name="Normal 11 9" xfId="3890" xr:uid="{00000000-0005-0000-0000-000020010000}"/>
    <cellStyle name="Normal 11 9 2" xfId="8297" xr:uid="{00000000-0005-0000-0000-000020010000}"/>
    <cellStyle name="Normal 11 9 2 2" xfId="17119" xr:uid="{00000000-0005-0000-0000-000020010000}"/>
    <cellStyle name="Normal 11 9 2 3" xfId="26500" xr:uid="{45A91F2A-9437-4C6C-8899-287073B55F0A}"/>
    <cellStyle name="Normal 11 9 2 4" xfId="40454" xr:uid="{D3E0A4C9-98D0-451D-84DF-3CE79CC43693}"/>
    <cellStyle name="Normal 11 9 3" xfId="12768" xr:uid="{00000000-0005-0000-0000-000020010000}"/>
    <cellStyle name="Normal 11 9 4" xfId="22240" xr:uid="{19984415-544E-4034-A299-BA8710B37BD9}"/>
    <cellStyle name="Normal 11 9 5" xfId="36213" xr:uid="{97E2BEA7-FBC5-4DBC-A091-200E6E264573}"/>
    <cellStyle name="Normal 12" xfId="101" xr:uid="{00000000-0005-0000-0000-000061020000}"/>
    <cellStyle name="Normal 12 10" xfId="19657" xr:uid="{6D4630EC-115D-48EC-B05D-E2A329DD755E}"/>
    <cellStyle name="Normal 12 11" xfId="33836" xr:uid="{176EFD28-DAB6-4CB3-A5A9-8EA5CF76E0DF}"/>
    <cellStyle name="Normal 12 2" xfId="102" xr:uid="{00000000-0005-0000-0000-000062020000}"/>
    <cellStyle name="Normal 12 2 10" xfId="19658" xr:uid="{3935CBC8-9086-49F5-96C9-27ACB005ECB8}"/>
    <cellStyle name="Normal 12 2 11" xfId="33837" xr:uid="{C24751BF-5C3B-46D5-83AF-F04D7F8C2189}"/>
    <cellStyle name="Normal 12 2 2" xfId="178" xr:uid="{00000000-0005-0000-0000-000063020000}"/>
    <cellStyle name="Normal 12 2 2 2" xfId="770" xr:uid="{00000000-0005-0000-0000-000064020000}"/>
    <cellStyle name="Normal 12 2 2 2 2" xfId="3820" xr:uid="{00000000-0005-0000-0000-000065020000}"/>
    <cellStyle name="Normal 12 2 2 2 2 2" xfId="8242" xr:uid="{00000000-0005-0000-0000-000065020000}"/>
    <cellStyle name="Normal 12 2 2 2 2 2 2" xfId="17065" xr:uid="{00000000-0005-0000-0000-000065020000}"/>
    <cellStyle name="Normal 12 2 2 2 2 2 3" xfId="26450" xr:uid="{BE59347D-3C4A-4EFC-9371-2A36DF82ECEF}"/>
    <cellStyle name="Normal 12 2 2 2 2 2 4" xfId="40405" xr:uid="{AB131FB6-5184-4B57-9137-7B22886B729C}"/>
    <cellStyle name="Normal 12 2 2 2 2 3" xfId="12714" xr:uid="{00000000-0005-0000-0000-000065020000}"/>
    <cellStyle name="Normal 12 2 2 2 2 4" xfId="22181" xr:uid="{5713D6D2-A2F6-428A-B125-A67EB4D0ECCF}"/>
    <cellStyle name="Normal 12 2 2 2 2 5" xfId="36164" xr:uid="{B941B98D-9354-4E0E-82E3-E2DAF5A92492}"/>
    <cellStyle name="Normal 12 2 2 2 3" xfId="5382" xr:uid="{00000000-0005-0000-0000-000064020000}"/>
    <cellStyle name="Normal 12 2 2 2 3 2" xfId="9780" xr:uid="{00000000-0005-0000-0000-000064020000}"/>
    <cellStyle name="Normal 12 2 2 2 3 2 2" xfId="18600" xr:uid="{00000000-0005-0000-0000-000064020000}"/>
    <cellStyle name="Normal 12 2 2 2 3 2 3" xfId="27969" xr:uid="{D6AD35DB-DE20-4CC5-81E2-02CB337B7BB8}"/>
    <cellStyle name="Normal 12 2 2 2 3 2 4" xfId="41925" xr:uid="{8538E281-F417-469F-9C9A-685BAE9E0A94}"/>
    <cellStyle name="Normal 12 2 2 2 3 3" xfId="14245" xr:uid="{00000000-0005-0000-0000-000064020000}"/>
    <cellStyle name="Normal 12 2 2 2 3 4" xfId="23711" xr:uid="{3F292CEE-054B-4C02-9CF3-11015B628992}"/>
    <cellStyle name="Normal 12 2 2 2 3 5" xfId="37680" xr:uid="{FC182E30-275B-48A6-B25A-C1326C41DA47}"/>
    <cellStyle name="Normal 12 2 2 2 4" xfId="5990" xr:uid="{00000000-0005-0000-0000-000064020000}"/>
    <cellStyle name="Normal 12 2 2 2 4 2" xfId="14824" xr:uid="{00000000-0005-0000-0000-000064020000}"/>
    <cellStyle name="Normal 12 2 2 2 4 3" xfId="24283" xr:uid="{234E8A14-E07D-44C4-A286-BAC932D5DA3C}"/>
    <cellStyle name="Normal 12 2 2 2 4 4" xfId="38237" xr:uid="{48D1975C-6FB5-44E6-8E7B-E14C6BCFB2AE}"/>
    <cellStyle name="Normal 12 2 2 2 5" xfId="10404" xr:uid="{00000000-0005-0000-0000-000064020000}"/>
    <cellStyle name="Normal 12 2 2 2 6" xfId="19836" xr:uid="{5F33B16E-2DCA-406D-AB23-6F0D6D36543B}"/>
    <cellStyle name="Normal 12 2 2 2 7" xfId="33990" xr:uid="{3F90023F-E775-494E-8B11-CCA2CE06445D}"/>
    <cellStyle name="Normal 12 2 2 3" xfId="1722" xr:uid="{00000000-0005-0000-0000-000025010000}"/>
    <cellStyle name="Normal 12 2 2 3 2" xfId="6524" xr:uid="{00000000-0005-0000-0000-000025010000}"/>
    <cellStyle name="Normal 12 2 2 3 2 2" xfId="15355" xr:uid="{00000000-0005-0000-0000-000025010000}"/>
    <cellStyle name="Normal 12 2 2 3 2 3" xfId="24790" xr:uid="{F28E024C-3FFD-4190-B1FB-39100FB34B9E}"/>
    <cellStyle name="Normal 12 2 2 3 2 4" xfId="38744" xr:uid="{2E06EE87-DBA1-4D03-B275-347F1CC51BE3}"/>
    <cellStyle name="Normal 12 2 2 3 3" xfId="10969" xr:uid="{00000000-0005-0000-0000-000025010000}"/>
    <cellStyle name="Normal 12 2 2 3 4" xfId="20379" xr:uid="{7DEEBFF4-9988-467E-B2D2-AB1C7003D736}"/>
    <cellStyle name="Normal 12 2 2 3 5" xfId="34508" xr:uid="{DB3C32AB-04EA-42C9-851C-453EBE6B3858}"/>
    <cellStyle name="Normal 12 2 2 4" xfId="4008" xr:uid="{00000000-0005-0000-0000-000025010000}"/>
    <cellStyle name="Normal 12 2 2 4 2" xfId="8412" xr:uid="{00000000-0005-0000-0000-000025010000}"/>
    <cellStyle name="Normal 12 2 2 4 2 2" xfId="17234" xr:uid="{00000000-0005-0000-0000-000025010000}"/>
    <cellStyle name="Normal 12 2 2 4 2 3" xfId="26615" xr:uid="{F392D795-DA46-495D-B013-E13A3FF1B65C}"/>
    <cellStyle name="Normal 12 2 2 4 2 4" xfId="40569" xr:uid="{A8ED6ABB-7ACC-4698-B0AD-189EBF9EDD66}"/>
    <cellStyle name="Normal 12 2 2 4 3" xfId="12883" xr:uid="{00000000-0005-0000-0000-000025010000}"/>
    <cellStyle name="Normal 12 2 2 4 4" xfId="22355" xr:uid="{8461B850-CA4E-481D-92FF-09415792356C}"/>
    <cellStyle name="Normal 12 2 2 4 5" xfId="36328" xr:uid="{1797D3BB-06ED-400A-8934-F56B9B37356E}"/>
    <cellStyle name="Normal 12 2 2 5" xfId="5841" xr:uid="{00000000-0005-0000-0000-000063020000}"/>
    <cellStyle name="Normal 12 2 2 5 2" xfId="14682" xr:uid="{00000000-0005-0000-0000-000063020000}"/>
    <cellStyle name="Normal 12 2 2 5 3" xfId="24155" xr:uid="{9F2EE021-AAA5-4583-A362-EBB41CC44A20}"/>
    <cellStyle name="Normal 12 2 2 5 4" xfId="38109" xr:uid="{3499930D-CF15-41CE-A9CC-5E95DF430D08}"/>
    <cellStyle name="Normal 12 2 2 6" xfId="10225" xr:uid="{00000000-0005-0000-0000-000063020000}"/>
    <cellStyle name="Normal 12 2 2 6 2" xfId="28436" xr:uid="{4061F9F5-3D85-4A49-8EBC-4BFC44F918A2}"/>
    <cellStyle name="Normal 12 2 2 6 3" xfId="42406" xr:uid="{A756DF62-8528-4442-84A9-37C6994D7DE0}"/>
    <cellStyle name="Normal 12 2 2 7" xfId="31129" xr:uid="{5033D8A5-5C8D-4959-BF99-3A9C98073B73}"/>
    <cellStyle name="Normal 12 2 2 7 2" xfId="44978" xr:uid="{A723BD09-9A34-4EEB-A99C-87034C32DD0E}"/>
    <cellStyle name="Normal 12 2 2 8" xfId="19689" xr:uid="{F607FE8E-7105-4843-80DA-3570E2385BA0}"/>
    <cellStyle name="Normal 12 2 2 9" xfId="33864" xr:uid="{5520C48D-F458-43D5-87D9-6D8B05E0EC2E}"/>
    <cellStyle name="Normal 12 2 3" xfId="771" xr:uid="{00000000-0005-0000-0000-000065020000}"/>
    <cellStyle name="Normal 12 2 3 2" xfId="3333" xr:uid="{00000000-0005-0000-0000-00006B040000}"/>
    <cellStyle name="Normal 12 2 3 3" xfId="3452" xr:uid="{00000000-0005-0000-0000-000066020000}"/>
    <cellStyle name="Normal 12 2 3 3 2" xfId="7898" xr:uid="{00000000-0005-0000-0000-000066020000}"/>
    <cellStyle name="Normal 12 2 3 3 2 2" xfId="16723" xr:uid="{00000000-0005-0000-0000-000066020000}"/>
    <cellStyle name="Normal 12 2 3 3 2 3" xfId="26134" xr:uid="{01842756-7D83-49F7-AAEC-E3EB0801EF31}"/>
    <cellStyle name="Normal 12 2 3 3 2 4" xfId="40087" xr:uid="{35ACA74C-C3A9-4654-990B-9C96CC68E8D1}"/>
    <cellStyle name="Normal 12 2 3 3 3" xfId="12376" xr:uid="{00000000-0005-0000-0000-000066020000}"/>
    <cellStyle name="Normal 12 2 3 3 4" xfId="21838" xr:uid="{E6225E56-4081-4F0C-95F5-1B0B897445C4}"/>
    <cellStyle name="Normal 12 2 3 3 5" xfId="35850" xr:uid="{530133A9-5157-4960-8C51-E1D79F94B3A6}"/>
    <cellStyle name="Normal 12 2 3 4" xfId="5383" xr:uid="{00000000-0005-0000-0000-000065020000}"/>
    <cellStyle name="Normal 12 2 3 4 2" xfId="9781" xr:uid="{00000000-0005-0000-0000-000065020000}"/>
    <cellStyle name="Normal 12 2 3 4 2 2" xfId="18601" xr:uid="{00000000-0005-0000-0000-000065020000}"/>
    <cellStyle name="Normal 12 2 3 4 2 3" xfId="27970" xr:uid="{DC42D32B-DDDC-4919-9E72-4F882A0DF701}"/>
    <cellStyle name="Normal 12 2 3 4 2 4" xfId="41926" xr:uid="{A58FDDA9-C8C5-44DB-9031-3780E54ECC6A}"/>
    <cellStyle name="Normal 12 2 3 4 3" xfId="14246" xr:uid="{00000000-0005-0000-0000-000065020000}"/>
    <cellStyle name="Normal 12 2 3 4 4" xfId="23712" xr:uid="{14127A28-AD6A-4E5F-BEA7-9B8A6DD68262}"/>
    <cellStyle name="Normal 12 2 3 4 5" xfId="37681" xr:uid="{4214E0AD-E7BB-43DE-8CB2-605578070B90}"/>
    <cellStyle name="Normal 12 2 3 5" xfId="5991" xr:uid="{00000000-0005-0000-0000-000065020000}"/>
    <cellStyle name="Normal 12 2 3 5 2" xfId="14825" xr:uid="{00000000-0005-0000-0000-000065020000}"/>
    <cellStyle name="Normal 12 2 3 5 3" xfId="24284" xr:uid="{F406A6CF-D943-4BF0-9D83-E0D3D619F387}"/>
    <cellStyle name="Normal 12 2 3 5 4" xfId="38238" xr:uid="{236FAD74-D598-4F4A-AE1B-2D0F07E32658}"/>
    <cellStyle name="Normal 12 2 3 6" xfId="10405" xr:uid="{00000000-0005-0000-0000-000065020000}"/>
    <cellStyle name="Normal 12 2 3 7" xfId="19837" xr:uid="{733108ED-6748-4549-B72B-C6D982FB5B6F}"/>
    <cellStyle name="Normal 12 2 3 8" xfId="33991" xr:uid="{A0895FD7-9951-4634-AE19-89BEAF1EEDDA}"/>
    <cellStyle name="Normal 12 2 4" xfId="769" xr:uid="{00000000-0005-0000-0000-000066020000}"/>
    <cellStyle name="Normal 12 2 4 2" xfId="3821" xr:uid="{00000000-0005-0000-0000-000067020000}"/>
    <cellStyle name="Normal 12 2 4 2 2" xfId="8243" xr:uid="{00000000-0005-0000-0000-000067020000}"/>
    <cellStyle name="Normal 12 2 4 2 2 2" xfId="17066" xr:uid="{00000000-0005-0000-0000-000067020000}"/>
    <cellStyle name="Normal 12 2 4 2 2 3" xfId="26451" xr:uid="{33D4C900-E7BF-43D6-A080-24CE757275E0}"/>
    <cellStyle name="Normal 12 2 4 2 2 4" xfId="40406" xr:uid="{68AD89F7-BB81-4E08-9217-2E3BD703785D}"/>
    <cellStyle name="Normal 12 2 4 2 3" xfId="12715" xr:uid="{00000000-0005-0000-0000-000067020000}"/>
    <cellStyle name="Normal 12 2 4 2 4" xfId="22182" xr:uid="{38AA3989-B705-42E2-A28B-F979C7A04DBD}"/>
    <cellStyle name="Normal 12 2 4 2 5" xfId="36165" xr:uid="{102F1992-6CAA-40A8-B9FB-D1A8450D1ABC}"/>
    <cellStyle name="Normal 12 2 4 3" xfId="5381" xr:uid="{00000000-0005-0000-0000-000066020000}"/>
    <cellStyle name="Normal 12 2 4 3 2" xfId="9779" xr:uid="{00000000-0005-0000-0000-000066020000}"/>
    <cellStyle name="Normal 12 2 4 3 2 2" xfId="18599" xr:uid="{00000000-0005-0000-0000-000066020000}"/>
    <cellStyle name="Normal 12 2 4 3 2 3" xfId="27968" xr:uid="{A3434152-B021-48CA-BE3D-6ACB63F7CDA6}"/>
    <cellStyle name="Normal 12 2 4 3 2 4" xfId="41924" xr:uid="{F052AE04-AB75-4FEB-BFC2-12E06F7D353B}"/>
    <cellStyle name="Normal 12 2 4 3 3" xfId="14244" xr:uid="{00000000-0005-0000-0000-000066020000}"/>
    <cellStyle name="Normal 12 2 4 3 4" xfId="23710" xr:uid="{B290FCD8-3CB4-4EA4-8F91-DB8E34591F4E}"/>
    <cellStyle name="Normal 12 2 4 3 5" xfId="37679" xr:uid="{45196593-F8D5-4DDC-8871-5ADBCFE5180D}"/>
    <cellStyle name="Normal 12 2 4 4" xfId="5989" xr:uid="{00000000-0005-0000-0000-000066020000}"/>
    <cellStyle name="Normal 12 2 4 4 2" xfId="14823" xr:uid="{00000000-0005-0000-0000-000066020000}"/>
    <cellStyle name="Normal 12 2 4 4 3" xfId="24282" xr:uid="{02B92ABE-36CB-4580-98C4-086EB287A3F6}"/>
    <cellStyle name="Normal 12 2 4 4 4" xfId="38236" xr:uid="{D68AF9A5-4743-43F1-A3CE-E61E6787FB02}"/>
    <cellStyle name="Normal 12 2 4 5" xfId="10403" xr:uid="{00000000-0005-0000-0000-000066020000}"/>
    <cellStyle name="Normal 12 2 4 6" xfId="19835" xr:uid="{E4B5C2C8-74E7-4992-9636-3958C2ACCECF}"/>
    <cellStyle name="Normal 12 2 4 7" xfId="33989" xr:uid="{627ED9B5-37C7-4C82-AAEB-F4FA0590A2D7}"/>
    <cellStyle name="Normal 12 2 5" xfId="1628" xr:uid="{00000000-0005-0000-0000-000024010000}"/>
    <cellStyle name="Normal 12 2 5 2" xfId="6446" xr:uid="{00000000-0005-0000-0000-000024010000}"/>
    <cellStyle name="Normal 12 2 5 2 2" xfId="15277" xr:uid="{00000000-0005-0000-0000-000024010000}"/>
    <cellStyle name="Normal 12 2 5 2 3" xfId="24712" xr:uid="{D6DF395C-E25F-43FA-B1E2-0E4260506E1D}"/>
    <cellStyle name="Normal 12 2 5 2 4" xfId="38666" xr:uid="{72D5BE35-774D-464E-B666-E3FB19C40C26}"/>
    <cellStyle name="Normal 12 2 5 3" xfId="10887" xr:uid="{00000000-0005-0000-0000-000024010000}"/>
    <cellStyle name="Normal 12 2 5 4" xfId="20301" xr:uid="{5028B980-8D39-4CE8-9051-607DAC6E39D2}"/>
    <cellStyle name="Normal 12 2 5 5" xfId="34430" xr:uid="{78EF4084-578C-42FC-89CF-734DE4A8BAA6}"/>
    <cellStyle name="Normal 12 2 6" xfId="3927" xr:uid="{00000000-0005-0000-0000-000024010000}"/>
    <cellStyle name="Normal 12 2 6 2" xfId="8333" xr:uid="{00000000-0005-0000-0000-000024010000}"/>
    <cellStyle name="Normal 12 2 6 2 2" xfId="17155" xr:uid="{00000000-0005-0000-0000-000024010000}"/>
    <cellStyle name="Normal 12 2 6 2 3" xfId="26536" xr:uid="{B2427749-37D4-403D-B215-94F9A1C036F6}"/>
    <cellStyle name="Normal 12 2 6 2 4" xfId="40490" xr:uid="{D9318CE0-55FE-4F2E-B947-8759267BE83C}"/>
    <cellStyle name="Normal 12 2 6 3" xfId="12804" xr:uid="{00000000-0005-0000-0000-000024010000}"/>
    <cellStyle name="Normal 12 2 6 4" xfId="22276" xr:uid="{0089A2AB-0943-43FB-A1D3-1A326297AC12}"/>
    <cellStyle name="Normal 12 2 6 5" xfId="36249" xr:uid="{FA6987A0-75C2-4446-8359-CDFDF44B6366}"/>
    <cellStyle name="Normal 12 2 7" xfId="5812" xr:uid="{00000000-0005-0000-0000-000062020000}"/>
    <cellStyle name="Normal 12 2 7 2" xfId="14653" xr:uid="{00000000-0005-0000-0000-000062020000}"/>
    <cellStyle name="Normal 12 2 7 3" xfId="24128" xr:uid="{FC38F13B-6E21-4BB3-BBFA-2D99E3C8CBC8}"/>
    <cellStyle name="Normal 12 2 7 4" xfId="38082" xr:uid="{AC383E53-1349-4A0D-A136-B6197B33B772}"/>
    <cellStyle name="Normal 12 2 8" xfId="10193" xr:uid="{00000000-0005-0000-0000-000062020000}"/>
    <cellStyle name="Normal 12 2 8 2" xfId="28358" xr:uid="{F89886C5-2ECC-42E9-9358-2B7CC04948BB}"/>
    <cellStyle name="Normal 12 2 8 3" xfId="42328" xr:uid="{CE940A83-875F-4444-AA80-3F1AE95CF075}"/>
    <cellStyle name="Normal 12 2 9" xfId="31051" xr:uid="{E161C257-1F48-479C-A306-F5BCCB703B59}"/>
    <cellStyle name="Normal 12 2 9 2" xfId="44900" xr:uid="{C1983285-DFEB-4D12-BEEB-2ED13330195E}"/>
    <cellStyle name="Normal 12 3" xfId="177" xr:uid="{00000000-0005-0000-0000-000067020000}"/>
    <cellStyle name="Normal 12 3 10" xfId="19688" xr:uid="{995F1E97-AF53-4AC2-A5D1-8C9E664BD74B}"/>
    <cellStyle name="Normal 12 3 11" xfId="33863" xr:uid="{EFB0E077-8771-41BF-8679-51D12F316623}"/>
    <cellStyle name="Normal 12 3 2" xfId="773" xr:uid="{00000000-0005-0000-0000-000068020000}"/>
    <cellStyle name="Normal 12 3 2 2" xfId="3819" xr:uid="{00000000-0005-0000-0000-000069020000}"/>
    <cellStyle name="Normal 12 3 2 2 2" xfId="8241" xr:uid="{00000000-0005-0000-0000-000069020000}"/>
    <cellStyle name="Normal 12 3 2 2 2 2" xfId="17064" xr:uid="{00000000-0005-0000-0000-000069020000}"/>
    <cellStyle name="Normal 12 3 2 2 2 3" xfId="26449" xr:uid="{AB2AED14-A1F5-49C6-925E-49BD2C21A4CC}"/>
    <cellStyle name="Normal 12 3 2 2 2 4" xfId="40404" xr:uid="{0408ED3D-3884-4E75-909A-D47244E137A7}"/>
    <cellStyle name="Normal 12 3 2 2 3" xfId="12713" xr:uid="{00000000-0005-0000-0000-000069020000}"/>
    <cellStyle name="Normal 12 3 2 2 4" xfId="22180" xr:uid="{4EEDB3D9-90B9-43E8-B354-6F3697E1EDA4}"/>
    <cellStyle name="Normal 12 3 2 2 5" xfId="36163" xr:uid="{735968EB-DD65-45A7-AA84-43E7D2327CE0}"/>
    <cellStyle name="Normal 12 3 2 3" xfId="5385" xr:uid="{00000000-0005-0000-0000-000068020000}"/>
    <cellStyle name="Normal 12 3 2 3 2" xfId="9783" xr:uid="{00000000-0005-0000-0000-000068020000}"/>
    <cellStyle name="Normal 12 3 2 3 2 2" xfId="18603" xr:uid="{00000000-0005-0000-0000-000068020000}"/>
    <cellStyle name="Normal 12 3 2 3 2 3" xfId="27972" xr:uid="{9D83E063-5DDA-4693-B6CB-B520BD224AB5}"/>
    <cellStyle name="Normal 12 3 2 3 2 4" xfId="41928" xr:uid="{8C2F3F3E-6A24-47C5-9991-95BFF478A1A8}"/>
    <cellStyle name="Normal 12 3 2 3 3" xfId="14248" xr:uid="{00000000-0005-0000-0000-000068020000}"/>
    <cellStyle name="Normal 12 3 2 3 4" xfId="23714" xr:uid="{18F0EAD1-9BC3-43B4-8150-3A06A62F7ECD}"/>
    <cellStyle name="Normal 12 3 2 3 5" xfId="37683" xr:uid="{0E238A8C-BCD8-467C-915B-D0A35738BF60}"/>
    <cellStyle name="Normal 12 3 2 4" xfId="5993" xr:uid="{00000000-0005-0000-0000-000068020000}"/>
    <cellStyle name="Normal 12 3 2 4 2" xfId="14827" xr:uid="{00000000-0005-0000-0000-000068020000}"/>
    <cellStyle name="Normal 12 3 2 4 3" xfId="24286" xr:uid="{41FBC466-4EAF-4234-BDBB-5D382A2B1877}"/>
    <cellStyle name="Normal 12 3 2 4 4" xfId="38240" xr:uid="{856692EF-6118-49B7-9DDE-CD4EE16B5951}"/>
    <cellStyle name="Normal 12 3 2 5" xfId="10407" xr:uid="{00000000-0005-0000-0000-000068020000}"/>
    <cellStyle name="Normal 12 3 2 5 2" xfId="30814" xr:uid="{305DDA29-CA96-45BC-B658-F68A1FDB31BE}"/>
    <cellStyle name="Normal 12 3 2 5 3" xfId="44688" xr:uid="{0B07F979-4530-43BE-A70B-6A880E21C755}"/>
    <cellStyle name="Normal 12 3 2 6" xfId="33406" xr:uid="{FF579A40-A33B-4341-9903-89FC72D65920}"/>
    <cellStyle name="Normal 12 3 2 6 2" xfId="47273" xr:uid="{F60D412B-8606-4E5A-B0F5-3DA6D4A7FA72}"/>
    <cellStyle name="Normal 12 3 2 7" xfId="19839" xr:uid="{070CAA33-ADCC-415B-A55E-41A812C146A9}"/>
    <cellStyle name="Normal 12 3 2 8" xfId="33993" xr:uid="{62F881F3-2E5E-460E-9191-3EAEAB52EE28}"/>
    <cellStyle name="Normal 12 3 3" xfId="774" xr:uid="{00000000-0005-0000-0000-000069020000}"/>
    <cellStyle name="Normal 12 3 3 2" xfId="3818" xr:uid="{00000000-0005-0000-0000-00006A020000}"/>
    <cellStyle name="Normal 12 3 3 2 2" xfId="8240" xr:uid="{00000000-0005-0000-0000-00006A020000}"/>
    <cellStyle name="Normal 12 3 3 2 2 2" xfId="17063" xr:uid="{00000000-0005-0000-0000-00006A020000}"/>
    <cellStyle name="Normal 12 3 3 2 2 3" xfId="26448" xr:uid="{E9D34C6F-1D26-47E4-B7DB-9A1E5FB4C7F5}"/>
    <cellStyle name="Normal 12 3 3 2 2 4" xfId="40403" xr:uid="{38EADC02-77CF-4E7C-A689-CDE1245D9E39}"/>
    <cellStyle name="Normal 12 3 3 2 3" xfId="12712" xr:uid="{00000000-0005-0000-0000-00006A020000}"/>
    <cellStyle name="Normal 12 3 3 2 4" xfId="22179" xr:uid="{9BF733E6-F1E4-4F41-8722-554B1681134D}"/>
    <cellStyle name="Normal 12 3 3 2 5" xfId="36162" xr:uid="{E0D02FC6-FF3D-48DC-83E9-DB6B40BC4001}"/>
    <cellStyle name="Normal 12 3 3 3" xfId="5386" xr:uid="{00000000-0005-0000-0000-000069020000}"/>
    <cellStyle name="Normal 12 3 3 3 2" xfId="9784" xr:uid="{00000000-0005-0000-0000-000069020000}"/>
    <cellStyle name="Normal 12 3 3 3 2 2" xfId="18604" xr:uid="{00000000-0005-0000-0000-000069020000}"/>
    <cellStyle name="Normal 12 3 3 3 2 3" xfId="27973" xr:uid="{CE30CD1F-6B41-49FC-BFF3-8CE6778D0AB2}"/>
    <cellStyle name="Normal 12 3 3 3 2 4" xfId="41929" xr:uid="{B84E060E-72A4-4106-9942-A48BAAEB7C5B}"/>
    <cellStyle name="Normal 12 3 3 3 3" xfId="14249" xr:uid="{00000000-0005-0000-0000-000069020000}"/>
    <cellStyle name="Normal 12 3 3 3 4" xfId="23715" xr:uid="{48367C1B-2D44-481F-820B-079015670D42}"/>
    <cellStyle name="Normal 12 3 3 3 5" xfId="37684" xr:uid="{207D51C6-D0BB-448B-9EA8-C9CB5BF55219}"/>
    <cellStyle name="Normal 12 3 3 4" xfId="5994" xr:uid="{00000000-0005-0000-0000-000069020000}"/>
    <cellStyle name="Normal 12 3 3 4 2" xfId="14828" xr:uid="{00000000-0005-0000-0000-000069020000}"/>
    <cellStyle name="Normal 12 3 3 4 3" xfId="24287" xr:uid="{AED35116-5C1B-4948-B46F-E35B4F36710E}"/>
    <cellStyle name="Normal 12 3 3 4 4" xfId="38241" xr:uid="{DCFCB667-2A19-4E1D-88CC-1696025351A8}"/>
    <cellStyle name="Normal 12 3 3 5" xfId="10408" xr:uid="{00000000-0005-0000-0000-000069020000}"/>
    <cellStyle name="Normal 12 3 3 6" xfId="19840" xr:uid="{B352F43B-9636-46B5-8CF4-A0DDDB74D9D2}"/>
    <cellStyle name="Normal 12 3 3 7" xfId="33994" xr:uid="{DC0A3A60-D515-4D0F-A22C-7DAEBF33BB27}"/>
    <cellStyle name="Normal 12 3 4" xfId="772" xr:uid="{00000000-0005-0000-0000-00006A020000}"/>
    <cellStyle name="Normal 12 3 4 2" xfId="3433" xr:uid="{00000000-0005-0000-0000-00006B020000}"/>
    <cellStyle name="Normal 12 3 4 2 2" xfId="7885" xr:uid="{00000000-0005-0000-0000-00006B020000}"/>
    <cellStyle name="Normal 12 3 4 2 2 2" xfId="16710" xr:uid="{00000000-0005-0000-0000-00006B020000}"/>
    <cellStyle name="Normal 12 3 4 2 2 3" xfId="26121" xr:uid="{116BCDA9-D70D-4EDB-A331-77F484255480}"/>
    <cellStyle name="Normal 12 3 4 2 2 4" xfId="40074" xr:uid="{47CEF217-9D5A-4BD3-B857-A349B1FDF869}"/>
    <cellStyle name="Normal 12 3 4 2 3" xfId="12363" xr:uid="{00000000-0005-0000-0000-00006B020000}"/>
    <cellStyle name="Normal 12 3 4 2 4" xfId="21824" xr:uid="{287EFDA4-D4F2-4A64-A234-93CB82C256DC}"/>
    <cellStyle name="Normal 12 3 4 2 5" xfId="35837" xr:uid="{590F680A-7836-418A-80FD-071E562BB939}"/>
    <cellStyle name="Normal 12 3 4 3" xfId="5384" xr:uid="{00000000-0005-0000-0000-00006A020000}"/>
    <cellStyle name="Normal 12 3 4 3 2" xfId="9782" xr:uid="{00000000-0005-0000-0000-00006A020000}"/>
    <cellStyle name="Normal 12 3 4 3 2 2" xfId="18602" xr:uid="{00000000-0005-0000-0000-00006A020000}"/>
    <cellStyle name="Normal 12 3 4 3 2 3" xfId="27971" xr:uid="{94D71362-5DCF-4F51-ABED-170B7B16E614}"/>
    <cellStyle name="Normal 12 3 4 3 2 4" xfId="41927" xr:uid="{605B70D1-0CE4-4171-B829-28ABE4C0E5CB}"/>
    <cellStyle name="Normal 12 3 4 3 3" xfId="14247" xr:uid="{00000000-0005-0000-0000-00006A020000}"/>
    <cellStyle name="Normal 12 3 4 3 4" xfId="23713" xr:uid="{E53CA52D-3FCA-450E-84CA-CA8D5DE9AFFE}"/>
    <cellStyle name="Normal 12 3 4 3 5" xfId="37682" xr:uid="{3393A5D5-E072-4AD5-8F78-4445CB3FBB98}"/>
    <cellStyle name="Normal 12 3 4 4" xfId="5992" xr:uid="{00000000-0005-0000-0000-00006A020000}"/>
    <cellStyle name="Normal 12 3 4 4 2" xfId="14826" xr:uid="{00000000-0005-0000-0000-00006A020000}"/>
    <cellStyle name="Normal 12 3 4 4 3" xfId="24285" xr:uid="{70C5C69B-0D15-493C-86C6-1B2A6C6091C0}"/>
    <cellStyle name="Normal 12 3 4 4 4" xfId="38239" xr:uid="{27948CEA-E693-4397-8D19-78A58531C9B5}"/>
    <cellStyle name="Normal 12 3 4 5" xfId="10406" xr:uid="{00000000-0005-0000-0000-00006A020000}"/>
    <cellStyle name="Normal 12 3 4 6" xfId="19838" xr:uid="{D9201D1E-57FF-4596-82BE-0F62F41C153E}"/>
    <cellStyle name="Normal 12 3 4 7" xfId="33992" xr:uid="{1153ED3F-E099-42A9-98A0-64A9CE4E446A}"/>
    <cellStyle name="Normal 12 3 5" xfId="3131" xr:uid="{00000000-0005-0000-0000-00006C040000}"/>
    <cellStyle name="Normal 12 3 5 2" xfId="7643" xr:uid="{00000000-0005-0000-0000-00006C040000}"/>
    <cellStyle name="Normal 12 3 5 2 2" xfId="16469" xr:uid="{00000000-0005-0000-0000-00006C040000}"/>
    <cellStyle name="Normal 12 3 5 2 3" xfId="25895" xr:uid="{7A4100FE-27AC-4B2B-AF68-BDDFB0BF62C9}"/>
    <cellStyle name="Normal 12 3 5 2 4" xfId="39847" xr:uid="{08EC244B-9256-432F-9CFB-A44BF83C968D}"/>
    <cellStyle name="Normal 12 3 5 3" xfId="12115" xr:uid="{00000000-0005-0000-0000-00006C040000}"/>
    <cellStyle name="Normal 12 3 5 4" xfId="21578" xr:uid="{B4203EA6-9238-46AF-9D43-44E0867A5C3B}"/>
    <cellStyle name="Normal 12 3 5 5" xfId="35610" xr:uid="{E7A464E5-5CBC-4F3E-AEF1-6A58DF459F37}"/>
    <cellStyle name="Normal 12 3 6" xfId="5140" xr:uid="{00000000-0005-0000-0000-00006C040000}"/>
    <cellStyle name="Normal 12 3 6 2" xfId="9538" xr:uid="{00000000-0005-0000-0000-00006C040000}"/>
    <cellStyle name="Normal 12 3 6 2 2" xfId="18360" xr:uid="{00000000-0005-0000-0000-00006C040000}"/>
    <cellStyle name="Normal 12 3 6 2 3" xfId="27738" xr:uid="{74A815D8-1BC7-493D-BEA7-5D4510D626DF}"/>
    <cellStyle name="Normal 12 3 6 2 4" xfId="41694" xr:uid="{59BD3BFE-613D-4BED-907F-F3E703C1D07A}"/>
    <cellStyle name="Normal 12 3 6 3" xfId="14007" xr:uid="{00000000-0005-0000-0000-00006C040000}"/>
    <cellStyle name="Normal 12 3 6 4" xfId="23480" xr:uid="{A90F0225-254A-4DDB-839A-AB1AD1A3AB6A}"/>
    <cellStyle name="Normal 12 3 6 5" xfId="37451" xr:uid="{B3754964-10A6-4433-974B-7662339584C8}"/>
    <cellStyle name="Normal 12 3 7" xfId="5840" xr:uid="{00000000-0005-0000-0000-000067020000}"/>
    <cellStyle name="Normal 12 3 7 2" xfId="14681" xr:uid="{00000000-0005-0000-0000-000067020000}"/>
    <cellStyle name="Normal 12 3 7 3" xfId="24154" xr:uid="{AB90E51B-D2CD-43DC-86E0-3356C1D0617E}"/>
    <cellStyle name="Normal 12 3 7 4" xfId="38108" xr:uid="{0FD823B1-362E-4E9B-84E0-97B44ABE76E0}"/>
    <cellStyle name="Normal 12 3 8" xfId="10224" xr:uid="{00000000-0005-0000-0000-000067020000}"/>
    <cellStyle name="Normal 12 3 8 2" xfId="29626" xr:uid="{C87D4F23-5EDD-433D-94FF-CA8E5DD6EEDB}"/>
    <cellStyle name="Normal 12 3 8 3" xfId="43507" xr:uid="{68DF91F7-4383-4F62-B17E-A0D42A27EEA2}"/>
    <cellStyle name="Normal 12 3 9" xfId="32228" xr:uid="{F5033F88-185E-4744-B959-28FC6029879F}"/>
    <cellStyle name="Normal 12 3 9 2" xfId="46095" xr:uid="{5FF7A158-C5EF-4A4A-A458-3147DFEF2964}"/>
    <cellStyle name="Normal 12 4" xfId="775" xr:uid="{00000000-0005-0000-0000-00006B020000}"/>
    <cellStyle name="Normal 12 4 10" xfId="10409" xr:uid="{00000000-0005-0000-0000-00006B020000}"/>
    <cellStyle name="Normal 12 4 11" xfId="19841" xr:uid="{BF8A9E63-DCA9-4117-8506-56EAF9F7A7E8}"/>
    <cellStyle name="Normal 12 4 12" xfId="33995" xr:uid="{929DFF14-4F2F-4DFC-A1FF-7A42757F17C7}"/>
    <cellStyle name="Normal 12 4 2" xfId="776" xr:uid="{00000000-0005-0000-0000-00006C020000}"/>
    <cellStyle name="Normal 12 4 2 2" xfId="777" xr:uid="{00000000-0005-0000-0000-00006D020000}"/>
    <cellStyle name="Normal 12 4 2 2 2" xfId="3817" xr:uid="{00000000-0005-0000-0000-00006E020000}"/>
    <cellStyle name="Normal 12 4 2 2 2 2" xfId="8239" xr:uid="{00000000-0005-0000-0000-00006E020000}"/>
    <cellStyle name="Normal 12 4 2 2 2 2 2" xfId="17062" xr:uid="{00000000-0005-0000-0000-00006E020000}"/>
    <cellStyle name="Normal 12 4 2 2 2 2 3" xfId="26447" xr:uid="{542956F2-1973-4A95-A9C3-0770B7B56EAA}"/>
    <cellStyle name="Normal 12 4 2 2 2 2 4" xfId="40402" xr:uid="{4770FAB3-3C96-4621-8137-7E9B98FC69C8}"/>
    <cellStyle name="Normal 12 4 2 2 2 3" xfId="12711" xr:uid="{00000000-0005-0000-0000-00006E020000}"/>
    <cellStyle name="Normal 12 4 2 2 2 4" xfId="22178" xr:uid="{3E05CB3F-7B78-4D48-AC7F-DC8E69C1897E}"/>
    <cellStyle name="Normal 12 4 2 2 2 5" xfId="36161" xr:uid="{9433182D-E243-410E-99DC-A1C5A516AF3D}"/>
    <cellStyle name="Normal 12 4 2 2 3" xfId="5389" xr:uid="{00000000-0005-0000-0000-00006D020000}"/>
    <cellStyle name="Normal 12 4 2 2 3 2" xfId="9787" xr:uid="{00000000-0005-0000-0000-00006D020000}"/>
    <cellStyle name="Normal 12 4 2 2 3 2 2" xfId="18607" xr:uid="{00000000-0005-0000-0000-00006D020000}"/>
    <cellStyle name="Normal 12 4 2 2 3 2 3" xfId="27976" xr:uid="{6A98E184-086A-4B82-B465-4D1EB11D4B40}"/>
    <cellStyle name="Normal 12 4 2 2 3 2 4" xfId="41932" xr:uid="{EA2C6AFA-382C-400C-B837-57BC91BBEFF6}"/>
    <cellStyle name="Normal 12 4 2 2 3 3" xfId="14252" xr:uid="{00000000-0005-0000-0000-00006D020000}"/>
    <cellStyle name="Normal 12 4 2 2 3 4" xfId="23718" xr:uid="{53124925-D50A-4A30-A823-4E6C141E9EC3}"/>
    <cellStyle name="Normal 12 4 2 2 3 5" xfId="37687" xr:uid="{322D1F58-D4A9-43FC-8AB7-31A628B5CF06}"/>
    <cellStyle name="Normal 12 4 2 2 4" xfId="5997" xr:uid="{00000000-0005-0000-0000-00006D020000}"/>
    <cellStyle name="Normal 12 4 2 2 4 2" xfId="14831" xr:uid="{00000000-0005-0000-0000-00006D020000}"/>
    <cellStyle name="Normal 12 4 2 2 4 3" xfId="24290" xr:uid="{3FC1A085-AD3E-484F-91B1-017C5184323B}"/>
    <cellStyle name="Normal 12 4 2 2 4 4" xfId="38244" xr:uid="{EE3AFB6F-D9DE-4EAD-A07B-82D587A2D11C}"/>
    <cellStyle name="Normal 12 4 2 2 5" xfId="10411" xr:uid="{00000000-0005-0000-0000-00006D020000}"/>
    <cellStyle name="Normal 12 4 2 2 6" xfId="19843" xr:uid="{88EE7F32-5ED1-447C-86C1-F3CBB9F1318B}"/>
    <cellStyle name="Normal 12 4 2 2 7" xfId="33997" xr:uid="{AB93A6FF-261E-4A90-B529-84A42F75E131}"/>
    <cellStyle name="Normal 12 4 2 3" xfId="778" xr:uid="{00000000-0005-0000-0000-00006E020000}"/>
    <cellStyle name="Normal 12 4 2 3 2" xfId="3816" xr:uid="{00000000-0005-0000-0000-00006F020000}"/>
    <cellStyle name="Normal 12 4 2 3 2 2" xfId="8238" xr:uid="{00000000-0005-0000-0000-00006F020000}"/>
    <cellStyle name="Normal 12 4 2 3 2 2 2" xfId="17061" xr:uid="{00000000-0005-0000-0000-00006F020000}"/>
    <cellStyle name="Normal 12 4 2 3 2 2 3" xfId="26446" xr:uid="{B786D543-962A-445C-B482-90B4FC46D7D6}"/>
    <cellStyle name="Normal 12 4 2 3 2 2 4" xfId="40401" xr:uid="{CFF793E7-BDA6-4540-BF36-9700198E24CE}"/>
    <cellStyle name="Normal 12 4 2 3 2 3" xfId="12710" xr:uid="{00000000-0005-0000-0000-00006F020000}"/>
    <cellStyle name="Normal 12 4 2 3 2 4" xfId="22177" xr:uid="{268851E4-41E3-4BE2-8330-EAB24463D1E8}"/>
    <cellStyle name="Normal 12 4 2 3 2 5" xfId="36160" xr:uid="{2EDCEFFE-78CE-4A51-A6CB-C1A85E259118}"/>
    <cellStyle name="Normal 12 4 2 3 3" xfId="5390" xr:uid="{00000000-0005-0000-0000-00006E020000}"/>
    <cellStyle name="Normal 12 4 2 3 3 2" xfId="9788" xr:uid="{00000000-0005-0000-0000-00006E020000}"/>
    <cellStyle name="Normal 12 4 2 3 3 2 2" xfId="18608" xr:uid="{00000000-0005-0000-0000-00006E020000}"/>
    <cellStyle name="Normal 12 4 2 3 3 2 3" xfId="27977" xr:uid="{0E88EB59-8773-4884-A1B2-A36A7C2CE7A2}"/>
    <cellStyle name="Normal 12 4 2 3 3 2 4" xfId="41933" xr:uid="{9AEA25B1-8172-4BF5-B10D-71426A7D860A}"/>
    <cellStyle name="Normal 12 4 2 3 3 3" xfId="14253" xr:uid="{00000000-0005-0000-0000-00006E020000}"/>
    <cellStyle name="Normal 12 4 2 3 3 4" xfId="23719" xr:uid="{6993226C-D622-4023-AA85-28FB3DDCA858}"/>
    <cellStyle name="Normal 12 4 2 3 3 5" xfId="37688" xr:uid="{D4BD16AA-A86B-4C54-9FE8-8ADA7A66A3A0}"/>
    <cellStyle name="Normal 12 4 2 3 4" xfId="5998" xr:uid="{00000000-0005-0000-0000-00006E020000}"/>
    <cellStyle name="Normal 12 4 2 3 4 2" xfId="14832" xr:uid="{00000000-0005-0000-0000-00006E020000}"/>
    <cellStyle name="Normal 12 4 2 3 4 3" xfId="24291" xr:uid="{8ADA7827-3A55-405A-9B9E-CE994E4D20C3}"/>
    <cellStyle name="Normal 12 4 2 3 4 4" xfId="38245" xr:uid="{9E72FF67-8011-40E1-9114-75233A174BAF}"/>
    <cellStyle name="Normal 12 4 2 3 5" xfId="10412" xr:uid="{00000000-0005-0000-0000-00006E020000}"/>
    <cellStyle name="Normal 12 4 2 3 6" xfId="19844" xr:uid="{28DEA83E-9332-4A3F-BBC2-AB9285CE57B0}"/>
    <cellStyle name="Normal 12 4 2 3 7" xfId="33998" xr:uid="{86E0FCB5-BD75-45A2-BC05-E1E6273E1E5D}"/>
    <cellStyle name="Normal 12 4 2 4" xfId="3431" xr:uid="{00000000-0005-0000-0000-00006D020000}"/>
    <cellStyle name="Normal 12 4 2 4 2" xfId="7883" xr:uid="{00000000-0005-0000-0000-00006D020000}"/>
    <cellStyle name="Normal 12 4 2 4 2 2" xfId="16708" xr:uid="{00000000-0005-0000-0000-00006D020000}"/>
    <cellStyle name="Normal 12 4 2 4 2 3" xfId="26119" xr:uid="{EFCFB7B0-D9D4-4AE4-8747-A91409D8887B}"/>
    <cellStyle name="Normal 12 4 2 4 2 4" xfId="40072" xr:uid="{FA7F93E7-A548-4AAC-A990-E12FDD43A73D}"/>
    <cellStyle name="Normal 12 4 2 4 3" xfId="12361" xr:uid="{00000000-0005-0000-0000-00006D020000}"/>
    <cellStyle name="Normal 12 4 2 4 4" xfId="21822" xr:uid="{FDECA5CA-3E9F-4603-A777-1AC94BD2388D}"/>
    <cellStyle name="Normal 12 4 2 4 5" xfId="35835" xr:uid="{D422CA7A-A43B-4A2D-A2BE-6113520F26E3}"/>
    <cellStyle name="Normal 12 4 2 5" xfId="5388" xr:uid="{00000000-0005-0000-0000-00006C020000}"/>
    <cellStyle name="Normal 12 4 2 5 2" xfId="9786" xr:uid="{00000000-0005-0000-0000-00006C020000}"/>
    <cellStyle name="Normal 12 4 2 5 2 2" xfId="18606" xr:uid="{00000000-0005-0000-0000-00006C020000}"/>
    <cellStyle name="Normal 12 4 2 5 2 3" xfId="27975" xr:uid="{F9F105FC-B3C3-4B59-891E-2FA49E79EE23}"/>
    <cellStyle name="Normal 12 4 2 5 2 4" xfId="41931" xr:uid="{4C8EF043-5D9B-4978-8B4D-847D9D1CF44C}"/>
    <cellStyle name="Normal 12 4 2 5 3" xfId="14251" xr:uid="{00000000-0005-0000-0000-00006C020000}"/>
    <cellStyle name="Normal 12 4 2 5 4" xfId="23717" xr:uid="{EDA801C0-4474-4F61-8F72-2C01D9DE140B}"/>
    <cellStyle name="Normal 12 4 2 5 5" xfId="37686" xr:uid="{21E0AD83-A26F-49BB-9C27-DFB60D49B62B}"/>
    <cellStyle name="Normal 12 4 2 6" xfId="5996" xr:uid="{00000000-0005-0000-0000-00006C020000}"/>
    <cellStyle name="Normal 12 4 2 6 2" xfId="14830" xr:uid="{00000000-0005-0000-0000-00006C020000}"/>
    <cellStyle name="Normal 12 4 2 6 3" xfId="24289" xr:uid="{E96BD6C6-86BB-4CAE-9779-BF48C43875C0}"/>
    <cellStyle name="Normal 12 4 2 6 4" xfId="38243" xr:uid="{DE7E907D-0F2B-4CEF-80A0-38B00D3FA167}"/>
    <cellStyle name="Normal 12 4 2 7" xfId="10410" xr:uid="{00000000-0005-0000-0000-00006C020000}"/>
    <cellStyle name="Normal 12 4 2 8" xfId="19842" xr:uid="{1D280D2C-B4D3-41CD-A6B9-29B862C344CA}"/>
    <cellStyle name="Normal 12 4 2 9" xfId="33996" xr:uid="{2D7843DB-3106-4179-9981-FA970FCA4EF3}"/>
    <cellStyle name="Normal 12 4 3" xfId="779" xr:uid="{00000000-0005-0000-0000-00006F020000}"/>
    <cellStyle name="Normal 12 4 3 2" xfId="3447" xr:uid="{00000000-0005-0000-0000-000070020000}"/>
    <cellStyle name="Normal 12 4 3 2 2" xfId="7893" xr:uid="{00000000-0005-0000-0000-000070020000}"/>
    <cellStyle name="Normal 12 4 3 2 2 2" xfId="16718" xr:uid="{00000000-0005-0000-0000-000070020000}"/>
    <cellStyle name="Normal 12 4 3 2 2 3" xfId="26129" xr:uid="{9AD40C2A-3362-4C9B-A86F-F21A66DB5DEC}"/>
    <cellStyle name="Normal 12 4 3 2 2 4" xfId="40082" xr:uid="{41F671A8-544B-4A10-B952-6E62F0C334AD}"/>
    <cellStyle name="Normal 12 4 3 2 3" xfId="12371" xr:uid="{00000000-0005-0000-0000-000070020000}"/>
    <cellStyle name="Normal 12 4 3 2 4" xfId="21833" xr:uid="{50DA56F9-B731-4618-B8BC-4E5E17EBD186}"/>
    <cellStyle name="Normal 12 4 3 2 5" xfId="35845" xr:uid="{19581A57-3417-4914-8363-1192CE05C1FB}"/>
    <cellStyle name="Normal 12 4 3 3" xfId="5391" xr:uid="{00000000-0005-0000-0000-00006F020000}"/>
    <cellStyle name="Normal 12 4 3 3 2" xfId="9789" xr:uid="{00000000-0005-0000-0000-00006F020000}"/>
    <cellStyle name="Normal 12 4 3 3 2 2" xfId="18609" xr:uid="{00000000-0005-0000-0000-00006F020000}"/>
    <cellStyle name="Normal 12 4 3 3 2 3" xfId="27978" xr:uid="{4E5BDC71-30BA-46D4-AF51-CBCB0EEA4431}"/>
    <cellStyle name="Normal 12 4 3 3 2 4" xfId="41934" xr:uid="{96D7ED30-7CDE-446B-AEE6-9EBE37B19652}"/>
    <cellStyle name="Normal 12 4 3 3 3" xfId="14254" xr:uid="{00000000-0005-0000-0000-00006F020000}"/>
    <cellStyle name="Normal 12 4 3 3 4" xfId="23720" xr:uid="{02D0FB97-2A27-4371-9AE3-480E09FE2863}"/>
    <cellStyle name="Normal 12 4 3 3 5" xfId="37689" xr:uid="{D781740B-8273-41CD-A3A3-8C74B87FE578}"/>
    <cellStyle name="Normal 12 4 3 4" xfId="5999" xr:uid="{00000000-0005-0000-0000-00006F020000}"/>
    <cellStyle name="Normal 12 4 3 4 2" xfId="14833" xr:uid="{00000000-0005-0000-0000-00006F020000}"/>
    <cellStyle name="Normal 12 4 3 4 3" xfId="24292" xr:uid="{5A9E10F6-2506-45B8-9FC2-C6578D78288F}"/>
    <cellStyle name="Normal 12 4 3 4 4" xfId="38246" xr:uid="{FC92C37D-9E30-435E-99F5-77976CDA4A46}"/>
    <cellStyle name="Normal 12 4 3 5" xfId="10413" xr:uid="{00000000-0005-0000-0000-00006F020000}"/>
    <cellStyle name="Normal 12 4 3 6" xfId="19845" xr:uid="{439C42E2-298F-43CB-BB3B-9BCE9181BF8D}"/>
    <cellStyle name="Normal 12 4 3 7" xfId="33999" xr:uid="{4C603093-AF56-467C-8208-AF6461C310F7}"/>
    <cellStyle name="Normal 12 4 4" xfId="780" xr:uid="{00000000-0005-0000-0000-000070020000}"/>
    <cellStyle name="Normal 12 4 4 2" xfId="781" xr:uid="{00000000-0005-0000-0000-000071020000}"/>
    <cellStyle name="Normal 12 4 4 2 2" xfId="3815" xr:uid="{00000000-0005-0000-0000-000072020000}"/>
    <cellStyle name="Normal 12 4 4 2 2 2" xfId="8237" xr:uid="{00000000-0005-0000-0000-000072020000}"/>
    <cellStyle name="Normal 12 4 4 2 2 2 2" xfId="17060" xr:uid="{00000000-0005-0000-0000-000072020000}"/>
    <cellStyle name="Normal 12 4 4 2 2 2 3" xfId="26445" xr:uid="{44C33357-31B8-43FD-B337-C46ECDA83EBA}"/>
    <cellStyle name="Normal 12 4 4 2 2 2 4" xfId="40400" xr:uid="{AC7E150F-C007-4569-A1C8-F14847739B3E}"/>
    <cellStyle name="Normal 12 4 4 2 2 3" xfId="12709" xr:uid="{00000000-0005-0000-0000-000072020000}"/>
    <cellStyle name="Normal 12 4 4 2 2 4" xfId="22176" xr:uid="{E9725590-6759-400C-A0A2-8507D6F11C9A}"/>
    <cellStyle name="Normal 12 4 4 2 2 5" xfId="36159" xr:uid="{B593FD1D-7DEB-476F-A278-74970D72F4C5}"/>
    <cellStyle name="Normal 12 4 4 2 3" xfId="5393" xr:uid="{00000000-0005-0000-0000-000071020000}"/>
    <cellStyle name="Normal 12 4 4 2 3 2" xfId="9791" xr:uid="{00000000-0005-0000-0000-000071020000}"/>
    <cellStyle name="Normal 12 4 4 2 3 2 2" xfId="18611" xr:uid="{00000000-0005-0000-0000-000071020000}"/>
    <cellStyle name="Normal 12 4 4 2 3 2 3" xfId="27980" xr:uid="{9265D6BE-5F3F-42D9-B8F8-7F1C4D64FC9A}"/>
    <cellStyle name="Normal 12 4 4 2 3 2 4" xfId="41936" xr:uid="{57956C8E-364B-4CE2-A7D1-8E627D6D7205}"/>
    <cellStyle name="Normal 12 4 4 2 3 3" xfId="14256" xr:uid="{00000000-0005-0000-0000-000071020000}"/>
    <cellStyle name="Normal 12 4 4 2 3 4" xfId="23722" xr:uid="{275C3D76-6DB8-403E-92C9-AA92F483CB6C}"/>
    <cellStyle name="Normal 12 4 4 2 3 5" xfId="37691" xr:uid="{4DFC7E0A-BD26-4277-85D2-EA7DADCA2353}"/>
    <cellStyle name="Normal 12 4 4 2 4" xfId="6001" xr:uid="{00000000-0005-0000-0000-000071020000}"/>
    <cellStyle name="Normal 12 4 4 2 4 2" xfId="14835" xr:uid="{00000000-0005-0000-0000-000071020000}"/>
    <cellStyle name="Normal 12 4 4 2 4 3" xfId="24294" xr:uid="{BE528894-3091-4F00-9528-6D9F1EB45E09}"/>
    <cellStyle name="Normal 12 4 4 2 4 4" xfId="38248" xr:uid="{A20610CD-6D74-4EBB-8B5C-0762A98ACABC}"/>
    <cellStyle name="Normal 12 4 4 2 5" xfId="10415" xr:uid="{00000000-0005-0000-0000-000071020000}"/>
    <cellStyle name="Normal 12 4 4 2 6" xfId="19847" xr:uid="{ED50F9A8-3C97-4E73-A286-058E427689BC}"/>
    <cellStyle name="Normal 12 4 4 2 7" xfId="34001" xr:uid="{B634FC70-0A1A-44B7-BCF9-1D954C18BFFF}"/>
    <cellStyle name="Normal 12 4 4 3" xfId="3430" xr:uid="{00000000-0005-0000-0000-000071020000}"/>
    <cellStyle name="Normal 12 4 4 3 2" xfId="7882" xr:uid="{00000000-0005-0000-0000-000071020000}"/>
    <cellStyle name="Normal 12 4 4 3 2 2" xfId="16707" xr:uid="{00000000-0005-0000-0000-000071020000}"/>
    <cellStyle name="Normal 12 4 4 3 2 3" xfId="26118" xr:uid="{1FFBE91B-57C1-4952-B80E-0761CC6122F4}"/>
    <cellStyle name="Normal 12 4 4 3 2 4" xfId="40071" xr:uid="{42C88A5B-B6BA-4506-B22D-172BD4BCE342}"/>
    <cellStyle name="Normal 12 4 4 3 3" xfId="12360" xr:uid="{00000000-0005-0000-0000-000071020000}"/>
    <cellStyle name="Normal 12 4 4 3 4" xfId="21821" xr:uid="{3B6EC411-05FB-42A9-B132-24259D56F04B}"/>
    <cellStyle name="Normal 12 4 4 3 5" xfId="35834" xr:uid="{14B776B9-E033-4715-AA91-F2BD181A0415}"/>
    <cellStyle name="Normal 12 4 4 4" xfId="5392" xr:uid="{00000000-0005-0000-0000-000070020000}"/>
    <cellStyle name="Normal 12 4 4 4 2" xfId="9790" xr:uid="{00000000-0005-0000-0000-000070020000}"/>
    <cellStyle name="Normal 12 4 4 4 2 2" xfId="18610" xr:uid="{00000000-0005-0000-0000-000070020000}"/>
    <cellStyle name="Normal 12 4 4 4 2 3" xfId="27979" xr:uid="{B93A3077-391F-4204-9D1F-4364DF3A369C}"/>
    <cellStyle name="Normal 12 4 4 4 2 4" xfId="41935" xr:uid="{9550FF6E-80E7-44F4-8319-84B86A69187B}"/>
    <cellStyle name="Normal 12 4 4 4 3" xfId="14255" xr:uid="{00000000-0005-0000-0000-000070020000}"/>
    <cellStyle name="Normal 12 4 4 4 4" xfId="23721" xr:uid="{8276AA18-FADD-434D-AD8E-9F08EFC76CAB}"/>
    <cellStyle name="Normal 12 4 4 4 5" xfId="37690" xr:uid="{40A042D8-09E7-4A21-9359-BEA0731DF797}"/>
    <cellStyle name="Normal 12 4 4 5" xfId="6000" xr:uid="{00000000-0005-0000-0000-000070020000}"/>
    <cellStyle name="Normal 12 4 4 5 2" xfId="14834" xr:uid="{00000000-0005-0000-0000-000070020000}"/>
    <cellStyle name="Normal 12 4 4 5 3" xfId="24293" xr:uid="{133360E9-C6B3-4689-9562-5B8ECD40D864}"/>
    <cellStyle name="Normal 12 4 4 5 4" xfId="38247" xr:uid="{07C9507F-E391-404F-90D3-9B4E50D4C736}"/>
    <cellStyle name="Normal 12 4 4 6" xfId="10414" xr:uid="{00000000-0005-0000-0000-000070020000}"/>
    <cellStyle name="Normal 12 4 4 7" xfId="19846" xr:uid="{8F02BFE4-CB53-446C-BC7E-7BC921F8695B}"/>
    <cellStyle name="Normal 12 4 4 8" xfId="34000" xr:uid="{187395A0-3FA3-4718-B373-75B0DB37C0DC}"/>
    <cellStyle name="Normal 12 4 5" xfId="782" xr:uid="{00000000-0005-0000-0000-000072020000}"/>
    <cellStyle name="Normal 12 4 5 2" xfId="3814" xr:uid="{00000000-0005-0000-0000-000073020000}"/>
    <cellStyle name="Normal 12 4 5 2 2" xfId="8236" xr:uid="{00000000-0005-0000-0000-000073020000}"/>
    <cellStyle name="Normal 12 4 5 2 2 2" xfId="17059" xr:uid="{00000000-0005-0000-0000-000073020000}"/>
    <cellStyle name="Normal 12 4 5 2 2 3" xfId="26444" xr:uid="{2DDA8854-1F0D-4FA5-9613-1B438BEB8A03}"/>
    <cellStyle name="Normal 12 4 5 2 2 4" xfId="40399" xr:uid="{41F51085-E1B4-4520-9299-93A1E2066FD6}"/>
    <cellStyle name="Normal 12 4 5 2 3" xfId="12708" xr:uid="{00000000-0005-0000-0000-000073020000}"/>
    <cellStyle name="Normal 12 4 5 2 4" xfId="22175" xr:uid="{31401841-4A6C-49C0-9659-7E629571A134}"/>
    <cellStyle name="Normal 12 4 5 2 5" xfId="36158" xr:uid="{155CF493-F071-40C6-B635-D5641AC831A2}"/>
    <cellStyle name="Normal 12 4 5 3" xfId="5394" xr:uid="{00000000-0005-0000-0000-000072020000}"/>
    <cellStyle name="Normal 12 4 5 3 2" xfId="9792" xr:uid="{00000000-0005-0000-0000-000072020000}"/>
    <cellStyle name="Normal 12 4 5 3 2 2" xfId="18612" xr:uid="{00000000-0005-0000-0000-000072020000}"/>
    <cellStyle name="Normal 12 4 5 3 2 3" xfId="27981" xr:uid="{AD8AC67A-34FD-4B95-94CD-68F5EE4586BA}"/>
    <cellStyle name="Normal 12 4 5 3 2 4" xfId="41937" xr:uid="{90D7E308-880B-4BED-81B1-0D17D00350DB}"/>
    <cellStyle name="Normal 12 4 5 3 3" xfId="14257" xr:uid="{00000000-0005-0000-0000-000072020000}"/>
    <cellStyle name="Normal 12 4 5 3 4" xfId="23723" xr:uid="{2642FB2B-AEEB-44AF-A1AB-324942B034F0}"/>
    <cellStyle name="Normal 12 4 5 3 5" xfId="37692" xr:uid="{07B29D9F-35C7-470F-A729-E0DB1657C3D2}"/>
    <cellStyle name="Normal 12 4 5 4" xfId="6002" xr:uid="{00000000-0005-0000-0000-000072020000}"/>
    <cellStyle name="Normal 12 4 5 4 2" xfId="14836" xr:uid="{00000000-0005-0000-0000-000072020000}"/>
    <cellStyle name="Normal 12 4 5 4 3" xfId="24295" xr:uid="{6C88461F-E8A7-47FD-957D-3802C079031B}"/>
    <cellStyle name="Normal 12 4 5 4 4" xfId="38249" xr:uid="{F6513222-7294-41FE-A889-70D0FCB65F4E}"/>
    <cellStyle name="Normal 12 4 5 5" xfId="10416" xr:uid="{00000000-0005-0000-0000-000072020000}"/>
    <cellStyle name="Normal 12 4 5 6" xfId="19848" xr:uid="{3DB55D50-E730-4A17-9C75-95FF8B0F31A6}"/>
    <cellStyle name="Normal 12 4 5 7" xfId="34002" xr:uid="{81D9F2D4-75B8-4B89-9BE7-5D2646176BB7}"/>
    <cellStyle name="Normal 12 4 6" xfId="2089" xr:uid="{00000000-0005-0000-0000-00006A040000}"/>
    <cellStyle name="Normal 12 4 7" xfId="3449" xr:uid="{00000000-0005-0000-0000-00006C020000}"/>
    <cellStyle name="Normal 12 4 7 2" xfId="7895" xr:uid="{00000000-0005-0000-0000-00006C020000}"/>
    <cellStyle name="Normal 12 4 7 2 2" xfId="16720" xr:uid="{00000000-0005-0000-0000-00006C020000}"/>
    <cellStyle name="Normal 12 4 7 2 3" xfId="26131" xr:uid="{60C6B620-E0A7-4DB1-B37C-E5D0881FCEC6}"/>
    <cellStyle name="Normal 12 4 7 2 4" xfId="40084" xr:uid="{198618AD-DB28-4BD1-9DD1-C391F95E704F}"/>
    <cellStyle name="Normal 12 4 7 3" xfId="12373" xr:uid="{00000000-0005-0000-0000-00006C020000}"/>
    <cellStyle name="Normal 12 4 7 4" xfId="21835" xr:uid="{DEFBDE8F-F659-4285-B477-F045F9322F23}"/>
    <cellStyle name="Normal 12 4 7 5" xfId="35847" xr:uid="{9AD5555C-E1A7-41D7-AE9A-10CF2554C4EB}"/>
    <cellStyle name="Normal 12 4 8" xfId="5387" xr:uid="{00000000-0005-0000-0000-00006B020000}"/>
    <cellStyle name="Normal 12 4 8 2" xfId="9785" xr:uid="{00000000-0005-0000-0000-00006B020000}"/>
    <cellStyle name="Normal 12 4 8 2 2" xfId="18605" xr:uid="{00000000-0005-0000-0000-00006B020000}"/>
    <cellStyle name="Normal 12 4 8 2 3" xfId="27974" xr:uid="{4225E02D-A051-464A-8751-B0B06C547B4C}"/>
    <cellStyle name="Normal 12 4 8 2 4" xfId="41930" xr:uid="{692EA8BF-D1CD-4560-BA26-D7BE97A9DD13}"/>
    <cellStyle name="Normal 12 4 8 3" xfId="14250" xr:uid="{00000000-0005-0000-0000-00006B020000}"/>
    <cellStyle name="Normal 12 4 8 4" xfId="23716" xr:uid="{2BDDCFF9-B3D6-43C3-8133-43A6E1957707}"/>
    <cellStyle name="Normal 12 4 8 5" xfId="37685" xr:uid="{041588AC-E449-4C37-88AD-5D3D904B758F}"/>
    <cellStyle name="Normal 12 4 9" xfId="5995" xr:uid="{00000000-0005-0000-0000-00006B020000}"/>
    <cellStyle name="Normal 12 4 9 2" xfId="14829" xr:uid="{00000000-0005-0000-0000-00006B020000}"/>
    <cellStyle name="Normal 12 4 9 3" xfId="24288" xr:uid="{37C4EF56-A88C-472C-B52F-217A13A7691D}"/>
    <cellStyle name="Normal 12 4 9 4" xfId="38242" xr:uid="{22881DE6-B92E-4D83-8EFE-18F44A859F3B}"/>
    <cellStyle name="Normal 12 5" xfId="783" xr:uid="{00000000-0005-0000-0000-000073020000}"/>
    <cellStyle name="Normal 12 6" xfId="784" xr:uid="{00000000-0005-0000-0000-000074020000}"/>
    <cellStyle name="Normal 12 6 2" xfId="3428" xr:uid="{00000000-0005-0000-0000-000075020000}"/>
    <cellStyle name="Normal 12 6 2 2" xfId="7880" xr:uid="{00000000-0005-0000-0000-000075020000}"/>
    <cellStyle name="Normal 12 6 2 2 2" xfId="16705" xr:uid="{00000000-0005-0000-0000-000075020000}"/>
    <cellStyle name="Normal 12 6 2 2 3" xfId="26116" xr:uid="{7BD33C81-456A-49B5-800C-E12C80D8BD24}"/>
    <cellStyle name="Normal 12 6 2 2 4" xfId="40069" xr:uid="{D0AF4AC7-EC6A-4032-9B71-4049C4A2C9BE}"/>
    <cellStyle name="Normal 12 6 2 3" xfId="12358" xr:uid="{00000000-0005-0000-0000-000075020000}"/>
    <cellStyle name="Normal 12 6 2 4" xfId="21819" xr:uid="{6D913F32-0BC6-4824-9A39-B164AD672636}"/>
    <cellStyle name="Normal 12 6 2 5" xfId="35832" xr:uid="{9ECB17FD-28DB-4438-8804-EB954F62D58A}"/>
    <cellStyle name="Normal 12 6 3" xfId="5395" xr:uid="{00000000-0005-0000-0000-000074020000}"/>
    <cellStyle name="Normal 12 6 3 2" xfId="9793" xr:uid="{00000000-0005-0000-0000-000074020000}"/>
    <cellStyle name="Normal 12 6 3 2 2" xfId="18613" xr:uid="{00000000-0005-0000-0000-000074020000}"/>
    <cellStyle name="Normal 12 6 3 2 3" xfId="27982" xr:uid="{AABED9F7-1576-461A-8379-04B5095FF40A}"/>
    <cellStyle name="Normal 12 6 3 2 4" xfId="41938" xr:uid="{F03F6A5C-2D33-4828-9791-DE3916A334C8}"/>
    <cellStyle name="Normal 12 6 3 3" xfId="14258" xr:uid="{00000000-0005-0000-0000-000074020000}"/>
    <cellStyle name="Normal 12 6 3 4" xfId="23724" xr:uid="{E017FB71-206B-4AF4-B02B-00F99D5A50A1}"/>
    <cellStyle name="Normal 12 6 3 5" xfId="37693" xr:uid="{DF8A4565-44D9-48E3-8D24-EB4D402D5BAF}"/>
    <cellStyle name="Normal 12 6 4" xfId="6003" xr:uid="{00000000-0005-0000-0000-000074020000}"/>
    <cellStyle name="Normal 12 6 4 2" xfId="14837" xr:uid="{00000000-0005-0000-0000-000074020000}"/>
    <cellStyle name="Normal 12 6 4 3" xfId="24296" xr:uid="{006F6590-45AD-402B-8DF2-EFFB1711F3A7}"/>
    <cellStyle name="Normal 12 6 4 4" xfId="38250" xr:uid="{8A9CD252-1487-4A80-BFE4-BFDFF2B86032}"/>
    <cellStyle name="Normal 12 6 5" xfId="10417" xr:uid="{00000000-0005-0000-0000-000074020000}"/>
    <cellStyle name="Normal 12 6 6" xfId="19849" xr:uid="{8B76055A-2800-4311-B5A9-9634E206BEA3}"/>
    <cellStyle name="Normal 12 6 7" xfId="34003" xr:uid="{80E95411-2317-40FB-91FF-2CE1BDA6671F}"/>
    <cellStyle name="Normal 12 7" xfId="768" xr:uid="{00000000-0005-0000-0000-000075020000}"/>
    <cellStyle name="Normal 12 7 2" xfId="3434" xr:uid="{00000000-0005-0000-0000-000076020000}"/>
    <cellStyle name="Normal 12 7 2 2" xfId="7886" xr:uid="{00000000-0005-0000-0000-000076020000}"/>
    <cellStyle name="Normal 12 7 2 2 2" xfId="16711" xr:uid="{00000000-0005-0000-0000-000076020000}"/>
    <cellStyle name="Normal 12 7 2 2 3" xfId="26122" xr:uid="{E1E67B6A-E092-424D-97A2-B155907567BD}"/>
    <cellStyle name="Normal 12 7 2 2 4" xfId="40075" xr:uid="{8E985D48-AE3E-4160-B5D7-66486C3B0950}"/>
    <cellStyle name="Normal 12 7 2 3" xfId="12364" xr:uid="{00000000-0005-0000-0000-000076020000}"/>
    <cellStyle name="Normal 12 7 2 4" xfId="21825" xr:uid="{95A1CECA-3FA4-48E3-BA82-D4BDD440D7C5}"/>
    <cellStyle name="Normal 12 7 2 5" xfId="35838" xr:uid="{12F435B3-6E72-4BD5-9620-0047B9CDCC2B}"/>
    <cellStyle name="Normal 12 7 3" xfId="5380" xr:uid="{00000000-0005-0000-0000-000075020000}"/>
    <cellStyle name="Normal 12 7 3 2" xfId="9778" xr:uid="{00000000-0005-0000-0000-000075020000}"/>
    <cellStyle name="Normal 12 7 3 2 2" xfId="18598" xr:uid="{00000000-0005-0000-0000-000075020000}"/>
    <cellStyle name="Normal 12 7 3 2 3" xfId="27967" xr:uid="{A2D89AC8-9222-4FF9-8EC8-256B691A54FC}"/>
    <cellStyle name="Normal 12 7 3 2 4" xfId="41923" xr:uid="{0AF5BC2D-8AC4-4CDF-9FF3-AB0D2753EFE4}"/>
    <cellStyle name="Normal 12 7 3 3" xfId="14243" xr:uid="{00000000-0005-0000-0000-000075020000}"/>
    <cellStyle name="Normal 12 7 3 4" xfId="23709" xr:uid="{AB2386DB-B93C-4C67-A22A-95D8DD8E768A}"/>
    <cellStyle name="Normal 12 7 3 5" xfId="37678" xr:uid="{36E543A2-9ACD-4310-B0C8-4FE7B52EC491}"/>
    <cellStyle name="Normal 12 7 4" xfId="5988" xr:uid="{00000000-0005-0000-0000-000075020000}"/>
    <cellStyle name="Normal 12 7 4 2" xfId="14822" xr:uid="{00000000-0005-0000-0000-000075020000}"/>
    <cellStyle name="Normal 12 7 4 3" xfId="24281" xr:uid="{7DE54004-1F01-488A-8904-1F9D6231C640}"/>
    <cellStyle name="Normal 12 7 4 4" xfId="38235" xr:uid="{4DAC4923-E408-4E72-AFCF-A5DFB34B4AB1}"/>
    <cellStyle name="Normal 12 7 5" xfId="10402" xr:uid="{00000000-0005-0000-0000-000075020000}"/>
    <cellStyle name="Normal 12 7 6" xfId="19834" xr:uid="{C969304F-EACE-4404-978F-0DD35345B784}"/>
    <cellStyle name="Normal 12 7 7" xfId="33988" xr:uid="{EA187BAE-A6FE-4D9E-8CA6-4BAC1BD64B7C}"/>
    <cellStyle name="Normal 12 8" xfId="5811" xr:uid="{00000000-0005-0000-0000-000061020000}"/>
    <cellStyle name="Normal 12 8 2" xfId="14652" xr:uid="{00000000-0005-0000-0000-000061020000}"/>
    <cellStyle name="Normal 12 8 3" xfId="24127" xr:uid="{DF42722D-E5B1-44FD-94F5-909BEBFA22D4}"/>
    <cellStyle name="Normal 12 8 4" xfId="38081" xr:uid="{F2CC7B4F-4BD4-4959-94FE-F9B1D5BA292F}"/>
    <cellStyle name="Normal 12 9" xfId="10192" xr:uid="{00000000-0005-0000-0000-000061020000}"/>
    <cellStyle name="Normal 13" xfId="103" xr:uid="{00000000-0005-0000-0000-000076020000}"/>
    <cellStyle name="Normal 13 10" xfId="3891" xr:uid="{00000000-0005-0000-0000-000026010000}"/>
    <cellStyle name="Normal 13 10 2" xfId="8298" xr:uid="{00000000-0005-0000-0000-000026010000}"/>
    <cellStyle name="Normal 13 10 2 2" xfId="17120" xr:uid="{00000000-0005-0000-0000-000026010000}"/>
    <cellStyle name="Normal 13 10 2 3" xfId="26501" xr:uid="{02C400C4-0E87-44AB-B36A-438F465BC67E}"/>
    <cellStyle name="Normal 13 10 2 4" xfId="40455" xr:uid="{7F3AB29E-441C-4F96-9DF3-6BC0E299A38F}"/>
    <cellStyle name="Normal 13 10 3" xfId="12769" xr:uid="{00000000-0005-0000-0000-000026010000}"/>
    <cellStyle name="Normal 13 10 4" xfId="22241" xr:uid="{B180337A-1E55-4460-A566-E26B38278B58}"/>
    <cellStyle name="Normal 13 10 5" xfId="36214" xr:uid="{E89B0D68-91C6-4AB1-A598-325288957BA1}"/>
    <cellStyle name="Normal 13 11" xfId="5813" xr:uid="{00000000-0005-0000-0000-000076020000}"/>
    <cellStyle name="Normal 13 11 2" xfId="14654" xr:uid="{00000000-0005-0000-0000-000076020000}"/>
    <cellStyle name="Normal 13 11 3" xfId="24129" xr:uid="{B421A17D-9694-4C28-962F-3ACF042B4C1A}"/>
    <cellStyle name="Normal 13 11 4" xfId="38083" xr:uid="{E446A6BE-17D4-4C02-B0B6-76276FAF3E5E}"/>
    <cellStyle name="Normal 13 12" xfId="10194" xr:uid="{00000000-0005-0000-0000-000076020000}"/>
    <cellStyle name="Normal 13 12 2" xfId="28328" xr:uid="{5EAAE4A0-D501-4B39-954C-74375D517BA9}"/>
    <cellStyle name="Normal 13 12 3" xfId="42298" xr:uid="{82C7FC46-844C-4F94-8CB7-DB6EB2002FB7}"/>
    <cellStyle name="Normal 13 13" xfId="31036" xr:uid="{6C87243E-75BD-4FAD-AA60-A987F76F80B5}"/>
    <cellStyle name="Normal 13 13 2" xfId="44885" xr:uid="{2B729138-A9D0-4A2A-9510-8FA4A4889D88}"/>
    <cellStyle name="Normal 13 14" xfId="19659" xr:uid="{19F815B6-6444-4CA1-AEA9-B35484D75279}"/>
    <cellStyle name="Normal 13 15" xfId="33838" xr:uid="{4C4DABA1-7622-412B-B3D4-4CD36064FC17}"/>
    <cellStyle name="Normal 13 2" xfId="179" xr:uid="{00000000-0005-0000-0000-000077020000}"/>
    <cellStyle name="Normal 13 2 10" xfId="33865" xr:uid="{93466B52-FDCE-47A9-A364-C81698F39207}"/>
    <cellStyle name="Normal 13 2 2" xfId="787" xr:uid="{00000000-0005-0000-0000-000078020000}"/>
    <cellStyle name="Normal 13 2 2 2" xfId="3133" xr:uid="{00000000-0005-0000-0000-00006E040000}"/>
    <cellStyle name="Normal 13 2 2 2 2" xfId="7645" xr:uid="{00000000-0005-0000-0000-00006E040000}"/>
    <cellStyle name="Normal 13 2 2 2 2 2" xfId="16471" xr:uid="{00000000-0005-0000-0000-00006E040000}"/>
    <cellStyle name="Normal 13 2 2 2 2 3" xfId="25897" xr:uid="{878C12CF-BC0E-4906-8B97-E5896F2AEB4A}"/>
    <cellStyle name="Normal 13 2 2 2 2 4" xfId="39849" xr:uid="{10576766-6853-4328-BDFB-C2693921E750}"/>
    <cellStyle name="Normal 13 2 2 2 3" xfId="12117" xr:uid="{00000000-0005-0000-0000-00006E040000}"/>
    <cellStyle name="Normal 13 2 2 2 4" xfId="21580" xr:uid="{C4BE6E86-F9FD-4070-9492-2FFC02111BC2}"/>
    <cellStyle name="Normal 13 2 2 2 5" xfId="35612" xr:uid="{2B0A1542-D232-4B35-89B9-32B4C33EB171}"/>
    <cellStyle name="Normal 13 2 2 3" xfId="5142" xr:uid="{00000000-0005-0000-0000-00006E040000}"/>
    <cellStyle name="Normal 13 2 2 3 2" xfId="9540" xr:uid="{00000000-0005-0000-0000-00006E040000}"/>
    <cellStyle name="Normal 13 2 2 3 2 2" xfId="18362" xr:uid="{00000000-0005-0000-0000-00006E040000}"/>
    <cellStyle name="Normal 13 2 2 3 2 3" xfId="27740" xr:uid="{6A8B6944-6CE9-4F34-818E-933E2B3B836A}"/>
    <cellStyle name="Normal 13 2 2 3 2 4" xfId="41696" xr:uid="{CA145213-F540-426E-A002-5B3C6C53E9ED}"/>
    <cellStyle name="Normal 13 2 2 3 3" xfId="14009" xr:uid="{00000000-0005-0000-0000-00006E040000}"/>
    <cellStyle name="Normal 13 2 2 3 4" xfId="23482" xr:uid="{51EE7F0D-08C0-4E28-9E3F-B57F03060887}"/>
    <cellStyle name="Normal 13 2 2 3 5" xfId="37453" xr:uid="{C64D74F0-91C6-4E90-8D22-8F5533CB65E0}"/>
    <cellStyle name="Normal 13 2 2 4" xfId="29628" xr:uid="{C0169E13-1810-4A4A-BF0D-6B4D0E35512A}"/>
    <cellStyle name="Normal 13 2 2 4 2" xfId="43509" xr:uid="{556287ED-A57F-4140-8A3F-91E709E7D6C9}"/>
    <cellStyle name="Normal 13 2 2 5" xfId="32230" xr:uid="{D320179D-F255-4197-9876-20ABE2AD1C90}"/>
    <cellStyle name="Normal 13 2 2 5 2" xfId="46097" xr:uid="{C1AD55AC-21CE-43A7-8AF4-DC25DB770122}"/>
    <cellStyle name="Normal 13 2 3" xfId="786" xr:uid="{00000000-0005-0000-0000-000079020000}"/>
    <cellStyle name="Normal 13 2 3 2" xfId="3813" xr:uid="{00000000-0005-0000-0000-00007A020000}"/>
    <cellStyle name="Normal 13 2 3 2 2" xfId="8235" xr:uid="{00000000-0005-0000-0000-00007A020000}"/>
    <cellStyle name="Normal 13 2 3 2 2 2" xfId="17058" xr:uid="{00000000-0005-0000-0000-00007A020000}"/>
    <cellStyle name="Normal 13 2 3 2 2 3" xfId="26443" xr:uid="{C93E3FAF-0AB6-40B9-A074-66C50B9BC1F0}"/>
    <cellStyle name="Normal 13 2 3 2 2 4" xfId="40398" xr:uid="{56325822-1DF5-4B02-8B86-35824EB5E47D}"/>
    <cellStyle name="Normal 13 2 3 2 3" xfId="12707" xr:uid="{00000000-0005-0000-0000-00007A020000}"/>
    <cellStyle name="Normal 13 2 3 2 4" xfId="22174" xr:uid="{D1C5CDE6-5A9C-446D-A0A6-AB711FCCE263}"/>
    <cellStyle name="Normal 13 2 3 2 5" xfId="36157" xr:uid="{C412E02B-ED0A-4CA2-8AEF-4CC9572F5ABA}"/>
    <cellStyle name="Normal 13 2 3 3" xfId="5396" xr:uid="{00000000-0005-0000-0000-000079020000}"/>
    <cellStyle name="Normal 13 2 3 3 2" xfId="9794" xr:uid="{00000000-0005-0000-0000-000079020000}"/>
    <cellStyle name="Normal 13 2 3 3 2 2" xfId="18614" xr:uid="{00000000-0005-0000-0000-000079020000}"/>
    <cellStyle name="Normal 13 2 3 3 2 3" xfId="27983" xr:uid="{555E2AA9-C1EE-4AEC-BBBC-A85196B3BCAD}"/>
    <cellStyle name="Normal 13 2 3 3 2 4" xfId="41939" xr:uid="{BD855B26-910F-4CC1-8C7C-952DA3DBA824}"/>
    <cellStyle name="Normal 13 2 3 3 3" xfId="14259" xr:uid="{00000000-0005-0000-0000-000079020000}"/>
    <cellStyle name="Normal 13 2 3 3 4" xfId="23725" xr:uid="{7FD8A40D-F673-40BC-8062-88DB61FBB1F6}"/>
    <cellStyle name="Normal 13 2 3 3 5" xfId="37694" xr:uid="{6B8A7FB4-43B3-4AB6-8E82-24F76AB73F91}"/>
    <cellStyle name="Normal 13 2 3 4" xfId="6005" xr:uid="{00000000-0005-0000-0000-000079020000}"/>
    <cellStyle name="Normal 13 2 3 4 2" xfId="14839" xr:uid="{00000000-0005-0000-0000-000079020000}"/>
    <cellStyle name="Normal 13 2 3 4 3" xfId="24298" xr:uid="{AB9FAB31-AC8E-478F-99E4-D333BFE4DEDA}"/>
    <cellStyle name="Normal 13 2 3 4 4" xfId="38252" xr:uid="{817A1662-1EAE-4854-94E5-29E356A09E76}"/>
    <cellStyle name="Normal 13 2 3 5" xfId="10419" xr:uid="{00000000-0005-0000-0000-000079020000}"/>
    <cellStyle name="Normal 13 2 3 5 2" xfId="30816" xr:uid="{5AA4FC5F-4D31-4473-888C-8B76366E114E}"/>
    <cellStyle name="Normal 13 2 3 5 3" xfId="44690" xr:uid="{F6382220-1B80-4218-9FA4-7F7BBAAA1215}"/>
    <cellStyle name="Normal 13 2 3 6" xfId="33408" xr:uid="{DA1BE394-9249-47E7-8BD3-147A978CC354}"/>
    <cellStyle name="Normal 13 2 3 6 2" xfId="47275" xr:uid="{72E263BE-58CD-4EA7-98FB-8DC2E727C316}"/>
    <cellStyle name="Normal 13 2 3 7" xfId="19851" xr:uid="{2ADE7FC0-E027-4969-A7EF-4E24A0EB4FFD}"/>
    <cellStyle name="Normal 13 2 3 8" xfId="34005" xr:uid="{6BB9DEE8-71B6-4F83-8F01-4B831F4ADC4A}"/>
    <cellStyle name="Normal 13 2 4" xfId="1695" xr:uid="{00000000-0005-0000-0000-000027010000}"/>
    <cellStyle name="Normal 13 2 4 2" xfId="6497" xr:uid="{00000000-0005-0000-0000-000027010000}"/>
    <cellStyle name="Normal 13 2 4 2 2" xfId="15328" xr:uid="{00000000-0005-0000-0000-000027010000}"/>
    <cellStyle name="Normal 13 2 4 2 3" xfId="24763" xr:uid="{57EB2F24-6C74-48AE-9B31-87B70E96C3AC}"/>
    <cellStyle name="Normal 13 2 4 2 4" xfId="38717" xr:uid="{751C76F9-F3DF-4B2E-A307-ADFB09542AB9}"/>
    <cellStyle name="Normal 13 2 4 3" xfId="10942" xr:uid="{00000000-0005-0000-0000-000027010000}"/>
    <cellStyle name="Normal 13 2 4 4" xfId="20352" xr:uid="{7F1B67E7-581F-4E1D-98E1-AE73F2F06910}"/>
    <cellStyle name="Normal 13 2 4 5" xfId="34481" xr:uid="{7B80C003-F485-41CE-B5EC-59510FA8A639}"/>
    <cellStyle name="Normal 13 2 5" xfId="3981" xr:uid="{00000000-0005-0000-0000-000027010000}"/>
    <cellStyle name="Normal 13 2 5 2" xfId="8385" xr:uid="{00000000-0005-0000-0000-000027010000}"/>
    <cellStyle name="Normal 13 2 5 2 2" xfId="17207" xr:uid="{00000000-0005-0000-0000-000027010000}"/>
    <cellStyle name="Normal 13 2 5 2 3" xfId="26588" xr:uid="{4B01C83D-10D9-49E9-A8C6-3E9146C2FE94}"/>
    <cellStyle name="Normal 13 2 5 2 4" xfId="40542" xr:uid="{E0968486-4AB2-46F9-AB68-D5E97CC2FBAB}"/>
    <cellStyle name="Normal 13 2 5 3" xfId="12856" xr:uid="{00000000-0005-0000-0000-000027010000}"/>
    <cellStyle name="Normal 13 2 5 4" xfId="22328" xr:uid="{BC14A3A5-919C-49C7-B1DF-7586017E3BF5}"/>
    <cellStyle name="Normal 13 2 5 5" xfId="36301" xr:uid="{8B2E2C3F-F127-4105-BD8F-289AB9E73C53}"/>
    <cellStyle name="Normal 13 2 6" xfId="5842" xr:uid="{00000000-0005-0000-0000-000077020000}"/>
    <cellStyle name="Normal 13 2 6 2" xfId="14683" xr:uid="{00000000-0005-0000-0000-000077020000}"/>
    <cellStyle name="Normal 13 2 6 3" xfId="24156" xr:uid="{FD050D1F-33C1-4438-9928-3ADD8A3DCC72}"/>
    <cellStyle name="Normal 13 2 6 4" xfId="38110" xr:uid="{903B92C6-5123-4238-8E21-51336E962428}"/>
    <cellStyle name="Normal 13 2 7" xfId="10226" xr:uid="{00000000-0005-0000-0000-000077020000}"/>
    <cellStyle name="Normal 13 2 7 2" xfId="28409" xr:uid="{9F34EEE2-923A-4579-B8CC-F36583EEAAE2}"/>
    <cellStyle name="Normal 13 2 7 3" xfId="42379" xr:uid="{A60E56D5-720B-41A6-8B74-CD32B68319D0}"/>
    <cellStyle name="Normal 13 2 8" xfId="31102" xr:uid="{CB95F941-5156-4345-A20C-D52E7A0EA420}"/>
    <cellStyle name="Normal 13 2 8 2" xfId="44951" xr:uid="{B44DBE18-D7D6-42F4-BB1B-05E5C47AD7B5}"/>
    <cellStyle name="Normal 13 2 9" xfId="19690" xr:uid="{1F697FB5-496C-4278-BCB4-C8DA41929C6C}"/>
    <cellStyle name="Normal 13 3" xfId="788" xr:uid="{00000000-0005-0000-0000-00007A020000}"/>
    <cellStyle name="Normal 13 3 2" xfId="3134" xr:uid="{00000000-0005-0000-0000-00006F040000}"/>
    <cellStyle name="Normal 13 3 2 2" xfId="7646" xr:uid="{00000000-0005-0000-0000-00006F040000}"/>
    <cellStyle name="Normal 13 3 2 2 2" xfId="16472" xr:uid="{00000000-0005-0000-0000-00006F040000}"/>
    <cellStyle name="Normal 13 3 2 2 3" xfId="25898" xr:uid="{02163400-126E-4DCF-A0E0-679831C328CD}"/>
    <cellStyle name="Normal 13 3 2 2 4" xfId="39850" xr:uid="{6F756A62-7822-4EBE-931A-D6ED54B86536}"/>
    <cellStyle name="Normal 13 3 2 3" xfId="12118" xr:uid="{00000000-0005-0000-0000-00006F040000}"/>
    <cellStyle name="Normal 13 3 2 3 2" xfId="30817" xr:uid="{A4D46348-A707-4A90-8B61-64628BF8F83D}"/>
    <cellStyle name="Normal 13 3 2 3 3" xfId="44691" xr:uid="{2278AA16-9358-46D5-9AAA-4958C26B0F9C}"/>
    <cellStyle name="Normal 13 3 2 4" xfId="33409" xr:uid="{F490ABF1-75E5-49A0-ABDF-905C18F07611}"/>
    <cellStyle name="Normal 13 3 2 4 2" xfId="47276" xr:uid="{53B56569-69EF-46C9-AD1D-BBE8DCFCEDF5}"/>
    <cellStyle name="Normal 13 3 2 5" xfId="21581" xr:uid="{0C5256D4-83BC-4A07-A4D0-1E952E5F4BD0}"/>
    <cellStyle name="Normal 13 3 2 6" xfId="35613" xr:uid="{57BCC500-3E39-41BD-860A-04B9AD7D6BD0}"/>
    <cellStyle name="Normal 13 3 3" xfId="5143" xr:uid="{00000000-0005-0000-0000-00006F040000}"/>
    <cellStyle name="Normal 13 3 3 2" xfId="9541" xr:uid="{00000000-0005-0000-0000-00006F040000}"/>
    <cellStyle name="Normal 13 3 3 2 2" xfId="18363" xr:uid="{00000000-0005-0000-0000-00006F040000}"/>
    <cellStyle name="Normal 13 3 3 2 3" xfId="27741" xr:uid="{5A505618-1CA4-44C5-B160-626B4E9A9528}"/>
    <cellStyle name="Normal 13 3 3 2 4" xfId="41697" xr:uid="{6C73977F-E8AC-4CB4-95A4-4756568CD8C1}"/>
    <cellStyle name="Normal 13 3 3 3" xfId="14010" xr:uid="{00000000-0005-0000-0000-00006F040000}"/>
    <cellStyle name="Normal 13 3 3 4" xfId="23483" xr:uid="{C22922E4-8466-44DD-AA08-FD7294288602}"/>
    <cellStyle name="Normal 13 3 3 5" xfId="37454" xr:uid="{157ADC31-7FEE-4954-923D-F9B35FE0BFE7}"/>
    <cellStyle name="Normal 13 3 4" xfId="6006" xr:uid="{00000000-0005-0000-0000-00007A020000}"/>
    <cellStyle name="Normal 13 3 4 2" xfId="14840" xr:uid="{00000000-0005-0000-0000-00007A020000}"/>
    <cellStyle name="Normal 13 3 4 3" xfId="24299" xr:uid="{E56B5A3A-528A-4ED8-A84B-92CDCB310D12}"/>
    <cellStyle name="Normal 13 3 4 4" xfId="38253" xr:uid="{3D3EC0E3-E0B4-4574-B006-9C5CBA010878}"/>
    <cellStyle name="Normal 13 3 5" xfId="10420" xr:uid="{00000000-0005-0000-0000-00007A020000}"/>
    <cellStyle name="Normal 13 3 5 2" xfId="29629" xr:uid="{A04820C9-B91B-4DB9-9960-6EFEB287C2B8}"/>
    <cellStyle name="Normal 13 3 5 3" xfId="43510" xr:uid="{9625008A-2B8B-4B69-9493-BFFE1129D823}"/>
    <cellStyle name="Normal 13 3 6" xfId="32231" xr:uid="{BF536AF2-011D-4FA4-8DB6-408D51090265}"/>
    <cellStyle name="Normal 13 3 6 2" xfId="46098" xr:uid="{5E9104BD-4472-4F5A-9811-692A88DC9547}"/>
    <cellStyle name="Normal 13 3 7" xfId="19852" xr:uid="{2F388941-DE15-4AE2-9D3C-E835EE190788}"/>
    <cellStyle name="Normal 13 3 8" xfId="34006" xr:uid="{58ECB3B8-1B6C-403F-BC20-E07B616219EE}"/>
    <cellStyle name="Normal 13 4" xfId="785" xr:uid="{00000000-0005-0000-0000-00007B020000}"/>
    <cellStyle name="Normal 13 4 2" xfId="3135" xr:uid="{00000000-0005-0000-0000-000070040000}"/>
    <cellStyle name="Normal 13 4 2 2" xfId="7647" xr:uid="{00000000-0005-0000-0000-000070040000}"/>
    <cellStyle name="Normal 13 4 2 2 2" xfId="16473" xr:uid="{00000000-0005-0000-0000-000070040000}"/>
    <cellStyle name="Normal 13 4 2 2 3" xfId="25899" xr:uid="{673ED33A-24F2-44F6-B0DB-010315AD0BFC}"/>
    <cellStyle name="Normal 13 4 2 2 4" xfId="39851" xr:uid="{0907B11B-C81F-4AB0-A8DC-E53F6E7A5C26}"/>
    <cellStyle name="Normal 13 4 2 3" xfId="12119" xr:uid="{00000000-0005-0000-0000-000070040000}"/>
    <cellStyle name="Normal 13 4 2 3 2" xfId="30818" xr:uid="{E7F74781-ECD4-4F0E-A296-0D75F6C92241}"/>
    <cellStyle name="Normal 13 4 2 3 3" xfId="44692" xr:uid="{067D65C1-E53E-41EB-9C23-342A5B98EA01}"/>
    <cellStyle name="Normal 13 4 2 4" xfId="33410" xr:uid="{9D43A23D-B4C4-4D71-B440-9F726F790020}"/>
    <cellStyle name="Normal 13 4 2 4 2" xfId="47277" xr:uid="{264B29CA-D0E0-4571-9060-031F0B6D0D69}"/>
    <cellStyle name="Normal 13 4 2 5" xfId="21582" xr:uid="{D60C3071-34A3-4878-8352-F936496D5425}"/>
    <cellStyle name="Normal 13 4 2 6" xfId="35614" xr:uid="{C587D706-A878-45AD-8F06-022A89C75258}"/>
    <cellStyle name="Normal 13 4 3" xfId="5144" xr:uid="{00000000-0005-0000-0000-000070040000}"/>
    <cellStyle name="Normal 13 4 3 2" xfId="9542" xr:uid="{00000000-0005-0000-0000-000070040000}"/>
    <cellStyle name="Normal 13 4 3 2 2" xfId="18364" xr:uid="{00000000-0005-0000-0000-000070040000}"/>
    <cellStyle name="Normal 13 4 3 2 3" xfId="27742" xr:uid="{4471CDAF-0C4A-4A26-8483-89F38782A488}"/>
    <cellStyle name="Normal 13 4 3 2 4" xfId="41698" xr:uid="{3D723EAE-7CAB-4CB5-9B6B-39A45C6467B4}"/>
    <cellStyle name="Normal 13 4 3 3" xfId="14011" xr:uid="{00000000-0005-0000-0000-000070040000}"/>
    <cellStyle name="Normal 13 4 3 4" xfId="23484" xr:uid="{6AAF6962-1C4A-45B3-BEB3-E7DB8957EF34}"/>
    <cellStyle name="Normal 13 4 3 5" xfId="37455" xr:uid="{FACCFBE9-0000-4D01-8D57-222722A0BDD4}"/>
    <cellStyle name="Normal 13 4 4" xfId="6004" xr:uid="{00000000-0005-0000-0000-00007B020000}"/>
    <cellStyle name="Normal 13 4 4 2" xfId="14838" xr:uid="{00000000-0005-0000-0000-00007B020000}"/>
    <cellStyle name="Normal 13 4 4 3" xfId="24297" xr:uid="{F54C835E-70C3-4D65-B3C6-C4F50A3143DD}"/>
    <cellStyle name="Normal 13 4 4 4" xfId="38251" xr:uid="{D7615B05-8510-444D-B0EC-AE3A2F4AA1BA}"/>
    <cellStyle name="Normal 13 4 5" xfId="10418" xr:uid="{00000000-0005-0000-0000-00007B020000}"/>
    <cellStyle name="Normal 13 4 5 2" xfId="29630" xr:uid="{9ED54793-CE06-4135-B453-D38F61CD325F}"/>
    <cellStyle name="Normal 13 4 5 3" xfId="43511" xr:uid="{11462F97-E55B-49E7-AC87-AD32B1722BA2}"/>
    <cellStyle name="Normal 13 4 6" xfId="32232" xr:uid="{A7C0B47F-F06A-46BA-AC1F-1768687157CB}"/>
    <cellStyle name="Normal 13 4 6 2" xfId="46099" xr:uid="{053EFD1C-F8C0-4088-86E5-CDFBF9A0FE07}"/>
    <cellStyle name="Normal 13 4 7" xfId="19850" xr:uid="{02ECD8F4-9EBF-4F0C-88A0-0C87EF62522B}"/>
    <cellStyle name="Normal 13 4 8" xfId="34004" xr:uid="{F9B18FFF-B2CE-4F50-AABE-92F7093AA6E3}"/>
    <cellStyle name="Normal 13 5" xfId="3136" xr:uid="{00000000-0005-0000-0000-000071040000}"/>
    <cellStyle name="Normal 13 5 2" xfId="5145" xr:uid="{00000000-0005-0000-0000-000071040000}"/>
    <cellStyle name="Normal 13 5 2 2" xfId="9543" xr:uid="{00000000-0005-0000-0000-000071040000}"/>
    <cellStyle name="Normal 13 5 2 2 2" xfId="18365" xr:uid="{00000000-0005-0000-0000-000071040000}"/>
    <cellStyle name="Normal 13 5 2 2 3" xfId="27743" xr:uid="{657ACF75-50D4-442A-9DC3-797CBEE84D3C}"/>
    <cellStyle name="Normal 13 5 2 2 4" xfId="41699" xr:uid="{6B596DF0-6A06-4389-AE28-3932B218C8A6}"/>
    <cellStyle name="Normal 13 5 2 3" xfId="14012" xr:uid="{00000000-0005-0000-0000-000071040000}"/>
    <cellStyle name="Normal 13 5 2 3 2" xfId="30819" xr:uid="{56BE0DBC-7877-4ABB-A678-358AC9BD0DCA}"/>
    <cellStyle name="Normal 13 5 2 3 3" xfId="44693" xr:uid="{20CD82D4-A1BC-4DE9-AEB6-ED8F3027A5BE}"/>
    <cellStyle name="Normal 13 5 2 4" xfId="33411" xr:uid="{D05C1B0F-0940-4DB1-84C3-6B424BEE50D6}"/>
    <cellStyle name="Normal 13 5 2 4 2" xfId="47278" xr:uid="{2560EDB5-34BB-48FE-8794-7A18E5B75419}"/>
    <cellStyle name="Normal 13 5 2 5" xfId="23485" xr:uid="{1B450AD8-964D-4CFF-BAE9-76ACF216568A}"/>
    <cellStyle name="Normal 13 5 2 6" xfId="37456" xr:uid="{B98051F0-249B-43F5-96EB-E16C6F9ABDF9}"/>
    <cellStyle name="Normal 13 5 3" xfId="7648" xr:uid="{00000000-0005-0000-0000-000071040000}"/>
    <cellStyle name="Normal 13 5 3 2" xfId="16474" xr:uid="{00000000-0005-0000-0000-000071040000}"/>
    <cellStyle name="Normal 13 5 3 3" xfId="25900" xr:uid="{5DA46EC6-8EFD-4165-847C-70ADFF75D7A6}"/>
    <cellStyle name="Normal 13 5 3 4" xfId="39852" xr:uid="{35294129-20CD-4FED-9571-E7BE9DEB68AD}"/>
    <cellStyle name="Normal 13 5 4" xfId="12120" xr:uid="{00000000-0005-0000-0000-000071040000}"/>
    <cellStyle name="Normal 13 5 4 2" xfId="29631" xr:uid="{444DDBA0-283F-431F-A432-20AEC94342F3}"/>
    <cellStyle name="Normal 13 5 4 3" xfId="43512" xr:uid="{A8543DE7-1665-4FD0-8580-3C4440CC92C4}"/>
    <cellStyle name="Normal 13 5 5" xfId="32233" xr:uid="{F89BE20F-45A9-42FC-A807-B2832500D511}"/>
    <cellStyle name="Normal 13 5 5 2" xfId="46100" xr:uid="{3469DCCB-429D-441C-BF48-91DA226A8ADB}"/>
    <cellStyle name="Normal 13 5 6" xfId="21583" xr:uid="{56922678-3040-40E7-B9FE-895CA64A6AFF}"/>
    <cellStyle name="Normal 13 5 7" xfId="35615" xr:uid="{B887ED30-C307-4BA7-B708-B3FD3449D222}"/>
    <cellStyle name="Normal 13 6" xfId="3137" xr:uid="{00000000-0005-0000-0000-000072040000}"/>
    <cellStyle name="Normal 13 6 2" xfId="5146" xr:uid="{00000000-0005-0000-0000-000072040000}"/>
    <cellStyle name="Normal 13 6 2 2" xfId="9544" xr:uid="{00000000-0005-0000-0000-000072040000}"/>
    <cellStyle name="Normal 13 6 2 2 2" xfId="18366" xr:uid="{00000000-0005-0000-0000-000072040000}"/>
    <cellStyle name="Normal 13 6 2 2 3" xfId="27744" xr:uid="{FD615CC1-C7CA-4156-A015-787BD9049786}"/>
    <cellStyle name="Normal 13 6 2 2 4" xfId="41700" xr:uid="{50C2891B-AD08-4CD1-A05B-B5C695AE3FD1}"/>
    <cellStyle name="Normal 13 6 2 3" xfId="14013" xr:uid="{00000000-0005-0000-0000-000072040000}"/>
    <cellStyle name="Normal 13 6 2 3 2" xfId="30820" xr:uid="{CC772A9C-E691-4ECA-844F-6CC159A9E9EE}"/>
    <cellStyle name="Normal 13 6 2 3 3" xfId="44694" xr:uid="{3AC9D5B4-583F-4B5C-A333-1B49BDFD057B}"/>
    <cellStyle name="Normal 13 6 2 4" xfId="33412" xr:uid="{B03A0012-0552-4231-AC47-2E8760C64620}"/>
    <cellStyle name="Normal 13 6 2 4 2" xfId="47279" xr:uid="{416320D3-1F2F-4084-92FC-CE7F0B86D498}"/>
    <cellStyle name="Normal 13 6 2 5" xfId="23486" xr:uid="{A99F61EE-D3E5-4212-87ED-C1C988184D41}"/>
    <cellStyle name="Normal 13 6 2 6" xfId="37457" xr:uid="{A4697CA8-7C8B-49EC-93BD-29337F4408FE}"/>
    <cellStyle name="Normal 13 6 3" xfId="7649" xr:uid="{00000000-0005-0000-0000-000072040000}"/>
    <cellStyle name="Normal 13 6 3 2" xfId="16475" xr:uid="{00000000-0005-0000-0000-000072040000}"/>
    <cellStyle name="Normal 13 6 3 3" xfId="25901" xr:uid="{12F06D12-DB63-4D5F-86AB-41AD69A21A7A}"/>
    <cellStyle name="Normal 13 6 3 4" xfId="39853" xr:uid="{BA1333D9-710F-4104-9096-2A389254DD19}"/>
    <cellStyle name="Normal 13 6 4" xfId="12121" xr:uid="{00000000-0005-0000-0000-000072040000}"/>
    <cellStyle name="Normal 13 6 4 2" xfId="29632" xr:uid="{E9B3ABC6-0902-4CC4-9E54-C57B5D2082AF}"/>
    <cellStyle name="Normal 13 6 4 3" xfId="43513" xr:uid="{F98097DE-AB3B-47A7-9D4E-8BCD18B3CB4C}"/>
    <cellStyle name="Normal 13 6 5" xfId="32234" xr:uid="{515D36E6-EBF6-4D23-B9B0-01C4254A123B}"/>
    <cellStyle name="Normal 13 6 5 2" xfId="46101" xr:uid="{96355081-C76C-4FE8-A768-9A463A2BB5CB}"/>
    <cellStyle name="Normal 13 6 6" xfId="21584" xr:uid="{01E18EAC-33E5-4CC2-8636-0060A97115D2}"/>
    <cellStyle name="Normal 13 6 7" xfId="35616" xr:uid="{2884A8B4-A840-4BB9-A153-7C5FEC1477FC}"/>
    <cellStyle name="Normal 13 7" xfId="3132" xr:uid="{00000000-0005-0000-0000-000073040000}"/>
    <cellStyle name="Normal 13 7 2" xfId="5141" xr:uid="{00000000-0005-0000-0000-000073040000}"/>
    <cellStyle name="Normal 13 7 2 2" xfId="9539" xr:uid="{00000000-0005-0000-0000-000073040000}"/>
    <cellStyle name="Normal 13 7 2 2 2" xfId="18361" xr:uid="{00000000-0005-0000-0000-000073040000}"/>
    <cellStyle name="Normal 13 7 2 2 3" xfId="27739" xr:uid="{10240416-FDAF-47BE-BBAD-37AB2F137EE7}"/>
    <cellStyle name="Normal 13 7 2 2 4" xfId="41695" xr:uid="{1280BBE5-A0D5-4F00-AFA8-82AC33186E1A}"/>
    <cellStyle name="Normal 13 7 2 3" xfId="14008" xr:uid="{00000000-0005-0000-0000-000073040000}"/>
    <cellStyle name="Normal 13 7 2 3 2" xfId="30815" xr:uid="{847B52F1-8DD2-4DD3-BC92-6B1BA2AA7D97}"/>
    <cellStyle name="Normal 13 7 2 3 3" xfId="44689" xr:uid="{718D4BC0-3546-45EC-86F6-FA0473E3CD91}"/>
    <cellStyle name="Normal 13 7 2 4" xfId="33407" xr:uid="{BFE67E86-B36F-48E3-AED8-686E8023D6DC}"/>
    <cellStyle name="Normal 13 7 2 4 2" xfId="47274" xr:uid="{7E20DDFE-1DC1-4125-BE2F-0D7915B83571}"/>
    <cellStyle name="Normal 13 7 2 5" xfId="23481" xr:uid="{0E80CB6E-5F8C-4D6B-9DBC-743E7D876C37}"/>
    <cellStyle name="Normal 13 7 2 6" xfId="37452" xr:uid="{0772A969-C2C8-4C2D-B4DF-E872ECFE45B9}"/>
    <cellStyle name="Normal 13 7 3" xfId="7644" xr:uid="{00000000-0005-0000-0000-000073040000}"/>
    <cellStyle name="Normal 13 7 3 2" xfId="16470" xr:uid="{00000000-0005-0000-0000-000073040000}"/>
    <cellStyle name="Normal 13 7 3 3" xfId="25896" xr:uid="{69E0EE11-C2F0-49A5-B311-2E9D9DE3516F}"/>
    <cellStyle name="Normal 13 7 3 4" xfId="39848" xr:uid="{D19C7F79-BD0B-4372-8285-6D8E3C8ECAE6}"/>
    <cellStyle name="Normal 13 7 4" xfId="12116" xr:uid="{00000000-0005-0000-0000-000073040000}"/>
    <cellStyle name="Normal 13 7 4 2" xfId="29627" xr:uid="{4CBB7784-3586-4C03-88B0-79F62C76FFD4}"/>
    <cellStyle name="Normal 13 7 4 3" xfId="43508" xr:uid="{FC63C4D3-1F87-45A2-96CF-E71F3E158509}"/>
    <cellStyle name="Normal 13 7 5" xfId="32229" xr:uid="{4F39DF9D-A032-4051-831C-ECFD403F521E}"/>
    <cellStyle name="Normal 13 7 5 2" xfId="46096" xr:uid="{FF917C29-D709-4F23-8EAF-2F3A3EBCA224}"/>
    <cellStyle name="Normal 13 7 6" xfId="21579" xr:uid="{43EC782B-4091-4DA2-9076-19FB95C99C2C}"/>
    <cellStyle name="Normal 13 7 7" xfId="35611" xr:uid="{7CD97373-0304-4178-B267-2358E8761E49}"/>
    <cellStyle name="Normal 13 8" xfId="2090" xr:uid="{00000000-0005-0000-0000-00006D040000}"/>
    <cellStyle name="Normal 13 9" xfId="1535" xr:uid="{00000000-0005-0000-0000-000026010000}"/>
    <cellStyle name="Normal 13 9 2" xfId="6397" xr:uid="{00000000-0005-0000-0000-000026010000}"/>
    <cellStyle name="Normal 13 9 2 2" xfId="15228" xr:uid="{00000000-0005-0000-0000-000026010000}"/>
    <cellStyle name="Normal 13 9 2 3" xfId="24667" xr:uid="{FAEF4CD4-B3E1-4DCB-8FC3-90E2581B98EA}"/>
    <cellStyle name="Normal 13 9 2 4" xfId="38620" xr:uid="{6EAF991E-20FA-40CF-A602-62D479DC1D7C}"/>
    <cellStyle name="Normal 13 9 3" xfId="10836" xr:uid="{00000000-0005-0000-0000-000026010000}"/>
    <cellStyle name="Normal 13 9 4" xfId="20247" xr:uid="{693934A1-217E-4820-8E42-8BA2259D6ACA}"/>
    <cellStyle name="Normal 13 9 5" xfId="34385" xr:uid="{EDF1AE9C-6573-47EA-99BF-322F0A7DFEC2}"/>
    <cellStyle name="Normal 14" xfId="180" xr:uid="{00000000-0005-0000-0000-00007C020000}"/>
    <cellStyle name="Normal 14 2" xfId="790" xr:uid="{00000000-0005-0000-0000-00007D020000}"/>
    <cellStyle name="Normal 14 2 2" xfId="1473" xr:uid="{00000000-0005-0000-0000-00007E020000}"/>
    <cellStyle name="Normal 14 2 2 2" xfId="3138" xr:uid="{00000000-0005-0000-0000-000075040000}"/>
    <cellStyle name="Normal 14 2 2 2 2" xfId="7650" xr:uid="{00000000-0005-0000-0000-000075040000}"/>
    <cellStyle name="Normal 14 2 2 2 2 2" xfId="16476" xr:uid="{00000000-0005-0000-0000-000075040000}"/>
    <cellStyle name="Normal 14 2 2 2 2 3" xfId="25902" xr:uid="{4A9900AA-A805-419B-BAC2-87E191C998EE}"/>
    <cellStyle name="Normal 14 2 2 2 2 4" xfId="39854" xr:uid="{3C948758-F0EB-4CFF-B6D3-1BE7DD294967}"/>
    <cellStyle name="Normal 14 2 2 2 3" xfId="12122" xr:uid="{00000000-0005-0000-0000-000075040000}"/>
    <cellStyle name="Normal 14 2 2 2 4" xfId="21585" xr:uid="{C5A5E856-6558-4EED-97A1-A417CCD1678E}"/>
    <cellStyle name="Normal 14 2 2 2 5" xfId="35617" xr:uid="{49CED351-1F70-4822-A617-E76C0A9A7FB1}"/>
    <cellStyle name="Normal 14 2 2 3" xfId="5147" xr:uid="{00000000-0005-0000-0000-000075040000}"/>
    <cellStyle name="Normal 14 2 2 3 2" xfId="9545" xr:uid="{00000000-0005-0000-0000-000075040000}"/>
    <cellStyle name="Normal 14 2 2 3 2 2" xfId="18367" xr:uid="{00000000-0005-0000-0000-000075040000}"/>
    <cellStyle name="Normal 14 2 2 3 2 3" xfId="27745" xr:uid="{77B2B469-CB26-41DB-ACC0-F105A7CA59E5}"/>
    <cellStyle name="Normal 14 2 2 3 2 4" xfId="41701" xr:uid="{8D37C600-47AC-49CD-BA26-9E1182EF97F6}"/>
    <cellStyle name="Normal 14 2 2 3 3" xfId="14014" xr:uid="{00000000-0005-0000-0000-000075040000}"/>
    <cellStyle name="Normal 14 2 2 3 4" xfId="23487" xr:uid="{FCE7118E-C0F8-44B3-A2E4-DD1C48011BED}"/>
    <cellStyle name="Normal 14 2 2 3 5" xfId="37458" xr:uid="{7B8DBB2E-6CD9-48BC-B45D-CF226A373D36}"/>
    <cellStyle name="Normal 14 2 2 4" xfId="29633" xr:uid="{A26000A2-FF83-41CB-845E-6B794AC73DBD}"/>
    <cellStyle name="Normal 14 2 2 4 2" xfId="43514" xr:uid="{D5CFEF22-2595-4325-BE25-4A494C10993E}"/>
    <cellStyle name="Normal 14 2 2 5" xfId="32235" xr:uid="{3B2FFFEF-B5AB-4F0F-AD35-B8F82A43335E}"/>
    <cellStyle name="Normal 14 2 2 5 2" xfId="46102" xr:uid="{08959682-70CD-4632-BAAB-5EC6E980D6CC}"/>
    <cellStyle name="Normal 14 2 3" xfId="6008" xr:uid="{00000000-0005-0000-0000-00007D020000}"/>
    <cellStyle name="Normal 14 2 3 2" xfId="14842" xr:uid="{00000000-0005-0000-0000-00007D020000}"/>
    <cellStyle name="Normal 14 2 3 2 2" xfId="30821" xr:uid="{462D45BE-38B7-4F79-B670-F0067C8C19FE}"/>
    <cellStyle name="Normal 14 2 3 2 3" xfId="44695" xr:uid="{30FA270E-FF8E-40F4-8F18-29715909F5A2}"/>
    <cellStyle name="Normal 14 2 3 3" xfId="33413" xr:uid="{A5F38521-B924-4E2E-96AE-42CD66B46B65}"/>
    <cellStyle name="Normal 14 2 3 3 2" xfId="47280" xr:uid="{C4C120D2-57F7-4F81-8E8A-38B4C21C0EA2}"/>
    <cellStyle name="Normal 14 2 3 4" xfId="24301" xr:uid="{B63F2E3D-96C6-42AB-8BC1-39A84241D5BC}"/>
    <cellStyle name="Normal 14 2 3 5" xfId="38255" xr:uid="{E60A576E-81FD-45ED-9897-2BA78425DB8D}"/>
    <cellStyle name="Normal 14 2 4" xfId="10422" xr:uid="{00000000-0005-0000-0000-00007D020000}"/>
    <cellStyle name="Normal 14 2 5" xfId="19854" xr:uid="{80F1AF25-03C9-4542-8AD5-F499D58D8E85}"/>
    <cellStyle name="Normal 14 2 6" xfId="34008" xr:uid="{FBFD1C81-20E1-4A46-9C66-696175B0FA4F}"/>
    <cellStyle name="Normal 14 3" xfId="791" xr:uid="{00000000-0005-0000-0000-00007F020000}"/>
    <cellStyle name="Normal 14 3 2" xfId="2018" xr:uid="{00000000-0005-0000-0000-000049000000}"/>
    <cellStyle name="Normal 14 3 2 2" xfId="6633" xr:uid="{00000000-0005-0000-0000-000049000000}"/>
    <cellStyle name="Normal 14 3 2 2 2" xfId="15461" xr:uid="{00000000-0005-0000-0000-000049000000}"/>
    <cellStyle name="Normal 14 3 2 2 3" xfId="24886" xr:uid="{278924CA-6148-4660-8E36-2D07C3C8C5A2}"/>
    <cellStyle name="Normal 14 3 2 2 4" xfId="38840" xr:uid="{32D340A5-B39A-473D-B518-AF0FB79EECB0}"/>
    <cellStyle name="Normal 14 3 2 3" xfId="11093" xr:uid="{00000000-0005-0000-0000-000049000000}"/>
    <cellStyle name="Normal 14 3 2 4" xfId="20541" xr:uid="{850694F5-DD7D-44BA-84A5-93B58310443E}"/>
    <cellStyle name="Normal 14 3 2 5" xfId="34603" xr:uid="{5CEE4143-78A3-4BE4-ABA2-17C59D9DE90F}"/>
    <cellStyle name="Normal 14 3 3" xfId="4117" xr:uid="{00000000-0005-0000-0000-000049000000}"/>
    <cellStyle name="Normal 14 3 3 2" xfId="8517" xr:uid="{00000000-0005-0000-0000-000049000000}"/>
    <cellStyle name="Normal 14 3 3 2 2" xfId="17339" xr:uid="{00000000-0005-0000-0000-000049000000}"/>
    <cellStyle name="Normal 14 3 3 2 3" xfId="26718" xr:uid="{03B20E85-92C4-4F1F-996B-576652156221}"/>
    <cellStyle name="Normal 14 3 3 2 4" xfId="40674" xr:uid="{2EFDE5A0-7F91-4861-8C55-61C884765ECD}"/>
    <cellStyle name="Normal 14 3 3 3" xfId="12986" xr:uid="{00000000-0005-0000-0000-000049000000}"/>
    <cellStyle name="Normal 14 3 3 4" xfId="22460" xr:uid="{A6C31BF4-BD3C-4AFE-9DEC-77FEE3E9E5B6}"/>
    <cellStyle name="Normal 14 3 3 5" xfId="36431" xr:uid="{E138B3A4-C0B1-4673-9A7C-F164754F3A44}"/>
    <cellStyle name="Normal 14 3 4" xfId="6009" xr:uid="{00000000-0005-0000-0000-00007F020000}"/>
    <cellStyle name="Normal 14 3 4 2" xfId="14843" xr:uid="{00000000-0005-0000-0000-00007F020000}"/>
    <cellStyle name="Normal 14 3 4 3" xfId="24302" xr:uid="{5201C25C-DAA3-4AF4-8CEF-DDC8E88C1797}"/>
    <cellStyle name="Normal 14 3 4 4" xfId="38256" xr:uid="{170A5871-F762-4919-AC63-9470FB93E6F4}"/>
    <cellStyle name="Normal 14 3 5" xfId="10423" xr:uid="{00000000-0005-0000-0000-00007F020000}"/>
    <cellStyle name="Normal 14 3 5 2" xfId="28595" xr:uid="{041DA29E-91B1-4611-96A3-C8A42CBC8BB2}"/>
    <cellStyle name="Normal 14 3 5 3" xfId="42502" xr:uid="{8E348ACE-3D69-4A4D-AAF2-6D7BDFB57B0D}"/>
    <cellStyle name="Normal 14 3 6" xfId="31222" xr:uid="{0F2CF22F-9E6A-4352-ABB3-A6A9EC3FD541}"/>
    <cellStyle name="Normal 14 3 6 2" xfId="45090" xr:uid="{9A5AF1AE-7CD0-43BD-A02E-9E4C279C6CA5}"/>
    <cellStyle name="Normal 14 3 7" xfId="19855" xr:uid="{A9EC38CE-8670-402D-8339-FB702492F3CB}"/>
    <cellStyle name="Normal 14 3 8" xfId="34009" xr:uid="{90403E41-2A76-4079-8A14-FCB4690F2F2C}"/>
    <cellStyle name="Normal 14 4" xfId="789" xr:uid="{00000000-0005-0000-0000-000080020000}"/>
    <cellStyle name="Normal 14 4 2" xfId="2091" xr:uid="{00000000-0005-0000-0000-000074040000}"/>
    <cellStyle name="Normal 14 4 3" xfId="1574" xr:uid="{00000000-0005-0000-0000-000081020000}"/>
    <cellStyle name="Normal 14 4 3 2" xfId="6419" xr:uid="{00000000-0005-0000-0000-000081020000}"/>
    <cellStyle name="Normal 14 4 3 2 2" xfId="15250" xr:uid="{00000000-0005-0000-0000-000081020000}"/>
    <cellStyle name="Normal 14 4 3 2 3" xfId="24689" xr:uid="{0AF4B348-33D3-4A26-9365-BEC73D45F479}"/>
    <cellStyle name="Normal 14 4 3 2 4" xfId="38642" xr:uid="{4379F821-2416-4CCF-B1E8-B388864D8225}"/>
    <cellStyle name="Normal 14 4 3 3" xfId="10859" xr:uid="{00000000-0005-0000-0000-000081020000}"/>
    <cellStyle name="Normal 14 4 3 4" xfId="20273" xr:uid="{E6F25805-7495-4B49-9A3E-B73B06C14DCD}"/>
    <cellStyle name="Normal 14 4 3 5" xfId="34407" xr:uid="{2307A4FD-58D2-4FF0-A1EC-25F169E31A0F}"/>
    <cellStyle name="Normal 14 4 4" xfId="5397" xr:uid="{00000000-0005-0000-0000-000080020000}"/>
    <cellStyle name="Normal 14 4 4 2" xfId="9795" xr:uid="{00000000-0005-0000-0000-000080020000}"/>
    <cellStyle name="Normal 14 4 4 2 2" xfId="18615" xr:uid="{00000000-0005-0000-0000-000080020000}"/>
    <cellStyle name="Normal 14 4 4 2 3" xfId="27984" xr:uid="{AC0C5669-51AE-468B-BEFB-D765FFD6C3C8}"/>
    <cellStyle name="Normal 14 4 4 2 4" xfId="41940" xr:uid="{531479FA-CB58-400E-BD73-6F76ABCB7E45}"/>
    <cellStyle name="Normal 14 4 4 3" xfId="14260" xr:uid="{00000000-0005-0000-0000-000080020000}"/>
    <cellStyle name="Normal 14 4 4 4" xfId="23726" xr:uid="{BC757972-DA00-44DE-9CA1-E2A848B21A90}"/>
    <cellStyle name="Normal 14 4 4 5" xfId="37695" xr:uid="{5515D65A-A7EA-4919-8266-D365EAA0EAEB}"/>
    <cellStyle name="Normal 14 4 5" xfId="6007" xr:uid="{00000000-0005-0000-0000-000080020000}"/>
    <cellStyle name="Normal 14 4 5 2" xfId="14841" xr:uid="{00000000-0005-0000-0000-000080020000}"/>
    <cellStyle name="Normal 14 4 5 3" xfId="24300" xr:uid="{2416668B-5BDA-4ABA-ACE8-135408F43420}"/>
    <cellStyle name="Normal 14 4 5 4" xfId="38254" xr:uid="{5B647538-CEF6-4284-AAAA-C606882DB86A}"/>
    <cellStyle name="Normal 14 4 6" xfId="10421" xr:uid="{00000000-0005-0000-0000-000080020000}"/>
    <cellStyle name="Normal 14 4 7" xfId="19853" xr:uid="{307AA92C-4F46-4B3C-BA40-5834ADFCD6BF}"/>
    <cellStyle name="Normal 14 4 8" xfId="34007" xr:uid="{45AC8D0D-735F-4402-9E07-4C63E32AA822}"/>
    <cellStyle name="Normal 14 5" xfId="1566" xr:uid="{00000000-0005-0000-0000-000028010000}"/>
    <cellStyle name="Normal 14 5 2" xfId="29824" xr:uid="{0DA3A760-BFBA-4914-8DEA-F41C410C1915}"/>
    <cellStyle name="Normal 14 5 2 2" xfId="43705" xr:uid="{64AAB1D4-A250-42A9-8AFE-D46E7359805D}"/>
    <cellStyle name="Normal 14 5 3" xfId="32424" xr:uid="{59895172-F827-429C-A9AB-5F0515196045}"/>
    <cellStyle name="Normal 14 5 3 2" xfId="46291" xr:uid="{61718C9D-13E8-4246-BF73-98E379931CFF}"/>
    <cellStyle name="Normal 14 6" xfId="5843" xr:uid="{00000000-0005-0000-0000-00007C020000}"/>
    <cellStyle name="Normal 14 6 2" xfId="14684" xr:uid="{00000000-0005-0000-0000-00007C020000}"/>
    <cellStyle name="Normal 14 6 2 2" xfId="33618" xr:uid="{56C1FCCE-E976-4969-9A87-D9E1D3FE4A2F}"/>
    <cellStyle name="Normal 14 6 2 3" xfId="47482" xr:uid="{AF2D84CD-5456-468D-B559-63069299B645}"/>
    <cellStyle name="Normal 14 6 3" xfId="24157" xr:uid="{4450C1F9-653B-46F0-B67F-48F0F002A0DF}"/>
    <cellStyle name="Normal 14 6 4" xfId="38111" xr:uid="{C469A554-83AC-4B4D-9001-E62C48060AD5}"/>
    <cellStyle name="Normal 14 7" xfId="10227" xr:uid="{00000000-0005-0000-0000-00007C020000}"/>
    <cellStyle name="Normal 14 8" xfId="19691" xr:uid="{D793A4FD-F7F2-493B-9D74-DFCF1D2B0749}"/>
    <cellStyle name="Normal 14 9" xfId="33866" xr:uid="{ED380CE8-740A-48A8-893A-12B2BF7E1CEB}"/>
    <cellStyle name="Normal 15" xfId="282" xr:uid="{00000000-0005-0000-0000-000081020000}"/>
    <cellStyle name="Normal 15 2" xfId="793" xr:uid="{00000000-0005-0000-0000-000082020000}"/>
    <cellStyle name="Normal 15 2 2" xfId="3139" xr:uid="{00000000-0005-0000-0000-000077040000}"/>
    <cellStyle name="Normal 15 2 2 2" xfId="5148" xr:uid="{00000000-0005-0000-0000-000077040000}"/>
    <cellStyle name="Normal 15 2 2 2 2" xfId="9546" xr:uid="{00000000-0005-0000-0000-000077040000}"/>
    <cellStyle name="Normal 15 2 2 2 2 2" xfId="18368" xr:uid="{00000000-0005-0000-0000-000077040000}"/>
    <cellStyle name="Normal 15 2 2 2 2 3" xfId="27746" xr:uid="{AA9410BC-3F9F-49AC-ABAB-F1AEA8DD52B3}"/>
    <cellStyle name="Normal 15 2 2 2 2 4" xfId="41702" xr:uid="{0B9A03DE-8F23-4318-AC1B-AB7E9C02F3F3}"/>
    <cellStyle name="Normal 15 2 2 2 3" xfId="14015" xr:uid="{00000000-0005-0000-0000-000077040000}"/>
    <cellStyle name="Normal 15 2 2 2 4" xfId="23488" xr:uid="{D56BDAA1-601D-4E24-A63A-6F6A3FF1B9BC}"/>
    <cellStyle name="Normal 15 2 2 2 5" xfId="37459" xr:uid="{A19F6FD8-9BAF-417D-B81E-B50C0907EDE8}"/>
    <cellStyle name="Normal 15 2 2 3" xfId="7651" xr:uid="{00000000-0005-0000-0000-000077040000}"/>
    <cellStyle name="Normal 15 2 2 3 2" xfId="16477" xr:uid="{00000000-0005-0000-0000-000077040000}"/>
    <cellStyle name="Normal 15 2 2 3 3" xfId="25903" xr:uid="{8E672097-0102-47AA-B422-38D3307F6DCA}"/>
    <cellStyle name="Normal 15 2 2 3 4" xfId="39855" xr:uid="{01F2E4D9-EECF-4692-9790-DEBC3AAE2A34}"/>
    <cellStyle name="Normal 15 2 2 4" xfId="12123" xr:uid="{00000000-0005-0000-0000-000077040000}"/>
    <cellStyle name="Normal 15 2 2 4 2" xfId="29634" xr:uid="{0E581A42-E4BF-4591-A8FA-46902B2BADC0}"/>
    <cellStyle name="Normal 15 2 2 4 3" xfId="43515" xr:uid="{6C380A39-F7E6-410F-997E-7F266A20A80C}"/>
    <cellStyle name="Normal 15 2 2 5" xfId="32236" xr:uid="{497C3E4E-68B8-47B1-A945-24C409D8AD58}"/>
    <cellStyle name="Normal 15 2 2 5 2" xfId="46103" xr:uid="{38BEBEB5-3EC8-4A54-A01B-DC7E2B532124}"/>
    <cellStyle name="Normal 15 2 2 6" xfId="21586" xr:uid="{25ACA232-660D-44AC-BED4-A7AF3E0A5B68}"/>
    <cellStyle name="Normal 15 2 2 7" xfId="35618" xr:uid="{AF931C1D-DF46-44AB-AA10-330B289BB544}"/>
    <cellStyle name="Normal 15 2 3" xfId="1750" xr:uid="{00000000-0005-0000-0000-00002B010000}"/>
    <cellStyle name="Normal 15 2 3 2" xfId="6552" xr:uid="{00000000-0005-0000-0000-00002B010000}"/>
    <cellStyle name="Normal 15 2 3 2 2" xfId="15383" xr:uid="{00000000-0005-0000-0000-00002B010000}"/>
    <cellStyle name="Normal 15 2 3 2 3" xfId="24818" xr:uid="{3B9EC56E-9FCF-455D-BAFC-229C4E499E64}"/>
    <cellStyle name="Normal 15 2 3 2 4" xfId="38772" xr:uid="{68448B1D-BA43-4601-9E27-DF718FAE00FB}"/>
    <cellStyle name="Normal 15 2 3 3" xfId="10997" xr:uid="{00000000-0005-0000-0000-00002B010000}"/>
    <cellStyle name="Normal 15 2 3 3 2" xfId="30822" xr:uid="{6E0CA427-445E-4BF9-B506-B49B01FBB71C}"/>
    <cellStyle name="Normal 15 2 3 3 3" xfId="44696" xr:uid="{BD103A75-969D-4B7D-B0DE-6BD64A75FB41}"/>
    <cellStyle name="Normal 15 2 3 4" xfId="33414" xr:uid="{3CD3EEF6-1D15-4DB8-9201-9A55BE4EA943}"/>
    <cellStyle name="Normal 15 2 3 4 2" xfId="47281" xr:uid="{9CBFE69B-7724-46E1-8582-7B5C483DF778}"/>
    <cellStyle name="Normal 15 2 3 5" xfId="20407" xr:uid="{F6ABC7EC-D5D9-45AA-9DA8-51E0ED44E8C9}"/>
    <cellStyle name="Normal 15 2 3 6" xfId="34536" xr:uid="{005EE659-3B8B-4722-A905-EB89A7D4C11B}"/>
    <cellStyle name="Normal 15 2 4" xfId="4036" xr:uid="{00000000-0005-0000-0000-00002B010000}"/>
    <cellStyle name="Normal 15 2 4 2" xfId="8440" xr:uid="{00000000-0005-0000-0000-00002B010000}"/>
    <cellStyle name="Normal 15 2 4 2 2" xfId="17262" xr:uid="{00000000-0005-0000-0000-00002B010000}"/>
    <cellStyle name="Normal 15 2 4 2 3" xfId="26643" xr:uid="{00CDA25E-F9C3-42F6-8F5A-FC22D230037E}"/>
    <cellStyle name="Normal 15 2 4 2 4" xfId="40597" xr:uid="{19C711D0-D1C9-4816-B361-05C963291E9D}"/>
    <cellStyle name="Normal 15 2 4 3" xfId="12911" xr:uid="{00000000-0005-0000-0000-00002B010000}"/>
    <cellStyle name="Normal 15 2 4 4" xfId="22383" xr:uid="{2BC43D8F-8940-43FD-B185-FF08EA80A561}"/>
    <cellStyle name="Normal 15 2 4 5" xfId="36356" xr:uid="{EA8B1573-F23F-4EBC-9E7E-B89CA2354A70}"/>
    <cellStyle name="Normal 15 2 5" xfId="28464" xr:uid="{D6317567-D80C-4EEC-9FD0-7D3E4A87A7D3}"/>
    <cellStyle name="Normal 15 2 5 2" xfId="42434" xr:uid="{0507A6CA-1DCE-4429-8FAA-C2FC7CB91D15}"/>
    <cellStyle name="Normal 15 2 6" xfId="31157" xr:uid="{900CABFF-1944-4BEC-9315-89512EEC9860}"/>
    <cellStyle name="Normal 15 2 6 2" xfId="45006" xr:uid="{A28D5082-2166-4083-BAD6-3338FE0BDE52}"/>
    <cellStyle name="Normal 15 3" xfId="792" xr:uid="{00000000-0005-0000-0000-000083020000}"/>
    <cellStyle name="Normal 15 3 2" xfId="2092" xr:uid="{00000000-0005-0000-0000-000076040000}"/>
    <cellStyle name="Normal 15 4" xfId="1672" xr:uid="{00000000-0005-0000-0000-00002A010000}"/>
    <cellStyle name="Normal 15 4 2" xfId="6474" xr:uid="{00000000-0005-0000-0000-00002A010000}"/>
    <cellStyle name="Normal 15 4 2 2" xfId="15305" xr:uid="{00000000-0005-0000-0000-00002A010000}"/>
    <cellStyle name="Normal 15 4 2 3" xfId="24740" xr:uid="{764A1438-1D84-43C1-A611-57ABC6253C99}"/>
    <cellStyle name="Normal 15 4 2 4" xfId="38694" xr:uid="{1D0B9E9B-1BC2-4F9B-9920-4C54E9F0F8B0}"/>
    <cellStyle name="Normal 15 4 3" xfId="10919" xr:uid="{00000000-0005-0000-0000-00002A010000}"/>
    <cellStyle name="Normal 15 4 4" xfId="20329" xr:uid="{D1ADCBFC-73EA-4C77-A1F4-3A423222B958}"/>
    <cellStyle name="Normal 15 4 5" xfId="34458" xr:uid="{976C2664-FEDA-43C2-A108-F256B2B997E7}"/>
    <cellStyle name="Normal 15 5" xfId="3958" xr:uid="{00000000-0005-0000-0000-00002A010000}"/>
    <cellStyle name="Normal 15 5 2" xfId="8362" xr:uid="{00000000-0005-0000-0000-00002A010000}"/>
    <cellStyle name="Normal 15 5 2 2" xfId="17184" xr:uid="{00000000-0005-0000-0000-00002A010000}"/>
    <cellStyle name="Normal 15 5 2 3" xfId="26565" xr:uid="{AD8A99F0-3C83-44F6-830F-07940D2EDFBD}"/>
    <cellStyle name="Normal 15 5 2 4" xfId="40519" xr:uid="{63AE03A3-A2F0-411A-ACBE-7E6BCEDEF645}"/>
    <cellStyle name="Normal 15 5 3" xfId="12833" xr:uid="{00000000-0005-0000-0000-00002A010000}"/>
    <cellStyle name="Normal 15 5 4" xfId="22305" xr:uid="{AFB3EAB2-4C6B-43BC-9479-2EC6E6D62268}"/>
    <cellStyle name="Normal 15 5 5" xfId="36278" xr:uid="{ABB2A54B-2C15-401B-8B37-EEC63C5C5A42}"/>
    <cellStyle name="Normal 15 6" xfId="28386" xr:uid="{2B46AA99-FCC6-4BDC-92DC-E34E32A62437}"/>
    <cellStyle name="Normal 15 6 2" xfId="42356" xr:uid="{850588CA-0E86-4366-9410-357626785242}"/>
    <cellStyle name="Normal 15 7" xfId="31079" xr:uid="{BE8DA325-C740-4AA4-972D-F4696BA9C5B6}"/>
    <cellStyle name="Normal 15 7 2" xfId="44928" xr:uid="{4EDFAAAC-4164-4EAF-B2AF-B379B4187E1A}"/>
    <cellStyle name="Normal 16" xfId="181" xr:uid="{00000000-0005-0000-0000-000084020000}"/>
    <cellStyle name="Normal 16 2" xfId="794" xr:uid="{00000000-0005-0000-0000-000085020000}"/>
    <cellStyle name="Normal 16 2 10" xfId="34010" xr:uid="{374B3503-16AF-49E0-9EC4-B3CB7399D979}"/>
    <cellStyle name="Normal 16 2 2" xfId="795" xr:uid="{00000000-0005-0000-0000-000086020000}"/>
    <cellStyle name="Normal 16 2 2 2" xfId="3140" xr:uid="{00000000-0005-0000-0000-000079040000}"/>
    <cellStyle name="Normal 16 2 2 2 2" xfId="7652" xr:uid="{00000000-0005-0000-0000-000079040000}"/>
    <cellStyle name="Normal 16 2 2 2 2 2" xfId="16478" xr:uid="{00000000-0005-0000-0000-000079040000}"/>
    <cellStyle name="Normal 16 2 2 2 2 3" xfId="25904" xr:uid="{34C3ACAF-3D35-49CD-8477-6B24454098C6}"/>
    <cellStyle name="Normal 16 2 2 2 2 4" xfId="39856" xr:uid="{7474BCEB-3080-4F7D-9799-51EE88E3028C}"/>
    <cellStyle name="Normal 16 2 2 2 3" xfId="12124" xr:uid="{00000000-0005-0000-0000-000079040000}"/>
    <cellStyle name="Normal 16 2 2 2 4" xfId="21587" xr:uid="{B0A6B19C-4960-4E9A-AB17-0AEEF09BB80C}"/>
    <cellStyle name="Normal 16 2 2 2 5" xfId="35619" xr:uid="{50D0D8E5-CE2B-4465-AD4E-919ABEDA5424}"/>
    <cellStyle name="Normal 16 2 2 3" xfId="5149" xr:uid="{00000000-0005-0000-0000-000079040000}"/>
    <cellStyle name="Normal 16 2 2 3 2" xfId="9547" xr:uid="{00000000-0005-0000-0000-000079040000}"/>
    <cellStyle name="Normal 16 2 2 3 2 2" xfId="18369" xr:uid="{00000000-0005-0000-0000-000079040000}"/>
    <cellStyle name="Normal 16 2 2 3 2 3" xfId="27747" xr:uid="{771D0F96-EDE5-4756-9552-39A8DD36ED09}"/>
    <cellStyle name="Normal 16 2 2 3 2 4" xfId="41703" xr:uid="{E2D29302-F37B-4574-9EEC-AB374ACE6E61}"/>
    <cellStyle name="Normal 16 2 2 3 3" xfId="14016" xr:uid="{00000000-0005-0000-0000-000079040000}"/>
    <cellStyle name="Normal 16 2 2 3 4" xfId="23489" xr:uid="{75435C30-C37A-4583-90C3-46714112130C}"/>
    <cellStyle name="Normal 16 2 2 3 5" xfId="37460" xr:uid="{C7B0B23D-C8BE-46C8-9A2E-7AEF071EDC63}"/>
    <cellStyle name="Normal 16 2 2 4" xfId="6011" xr:uid="{00000000-0005-0000-0000-000086020000}"/>
    <cellStyle name="Normal 16 2 2 4 2" xfId="14845" xr:uid="{00000000-0005-0000-0000-000086020000}"/>
    <cellStyle name="Normal 16 2 2 4 3" xfId="24304" xr:uid="{0CA8D667-8208-4504-BFFE-C370814241C0}"/>
    <cellStyle name="Normal 16 2 2 4 4" xfId="38258" xr:uid="{E08FBD08-7822-46D0-B52F-2DA5E19108E6}"/>
    <cellStyle name="Normal 16 2 2 5" xfId="10425" xr:uid="{00000000-0005-0000-0000-000086020000}"/>
    <cellStyle name="Normal 16 2 2 5 2" xfId="29635" xr:uid="{A85D5827-99EC-4003-931A-2C225CAEA08F}"/>
    <cellStyle name="Normal 16 2 2 5 3" xfId="43516" xr:uid="{5C6D81A0-F7A1-41F9-A670-6BD2121270A2}"/>
    <cellStyle name="Normal 16 2 2 6" xfId="32237" xr:uid="{E8AC9B51-5C4C-4181-B9C5-76C9F87CB2B3}"/>
    <cellStyle name="Normal 16 2 2 6 2" xfId="46104" xr:uid="{44ADC7BF-6A57-4414-99D7-28F0C821B0B5}"/>
    <cellStyle name="Normal 16 2 2 7" xfId="19857" xr:uid="{63C6215E-8706-4774-B417-6A28CC31535B}"/>
    <cellStyle name="Normal 16 2 2 8" xfId="34011" xr:uid="{D18F698D-AE69-4406-8D7D-1B9F545A5B68}"/>
    <cellStyle name="Normal 16 2 3" xfId="796" xr:uid="{00000000-0005-0000-0000-000087020000}"/>
    <cellStyle name="Normal 16 2 3 2" xfId="3812" xr:uid="{00000000-0005-0000-0000-000088020000}"/>
    <cellStyle name="Normal 16 2 3 2 2" xfId="8234" xr:uid="{00000000-0005-0000-0000-000088020000}"/>
    <cellStyle name="Normal 16 2 3 2 2 2" xfId="17057" xr:uid="{00000000-0005-0000-0000-000088020000}"/>
    <cellStyle name="Normal 16 2 3 2 2 3" xfId="26442" xr:uid="{A45CD006-B401-49B4-86AB-EA529985DCC4}"/>
    <cellStyle name="Normal 16 2 3 2 2 4" xfId="40397" xr:uid="{01BEEF6F-D7C4-4AD3-8643-17137A078228}"/>
    <cellStyle name="Normal 16 2 3 2 3" xfId="12706" xr:uid="{00000000-0005-0000-0000-000088020000}"/>
    <cellStyle name="Normal 16 2 3 2 4" xfId="22173" xr:uid="{8137DF34-5157-47A6-ABFF-5817CA71105C}"/>
    <cellStyle name="Normal 16 2 3 2 5" xfId="36156" xr:uid="{243C4784-0F23-4F5F-9D28-D71063E0940A}"/>
    <cellStyle name="Normal 16 2 3 3" xfId="5398" xr:uid="{00000000-0005-0000-0000-000087020000}"/>
    <cellStyle name="Normal 16 2 3 3 2" xfId="9796" xr:uid="{00000000-0005-0000-0000-000087020000}"/>
    <cellStyle name="Normal 16 2 3 3 2 2" xfId="18616" xr:uid="{00000000-0005-0000-0000-000087020000}"/>
    <cellStyle name="Normal 16 2 3 3 2 3" xfId="27985" xr:uid="{7D3D07C2-1C3A-4ED6-B63D-6268EF7A6EC4}"/>
    <cellStyle name="Normal 16 2 3 3 2 4" xfId="41941" xr:uid="{F2078938-F2A6-497C-A01B-0B4623BE6AA0}"/>
    <cellStyle name="Normal 16 2 3 3 3" xfId="14261" xr:uid="{00000000-0005-0000-0000-000087020000}"/>
    <cellStyle name="Normal 16 2 3 3 4" xfId="23727" xr:uid="{D4539F16-3919-4F31-91C4-B975868427A0}"/>
    <cellStyle name="Normal 16 2 3 3 5" xfId="37696" xr:uid="{C4CA8632-A3AD-4023-B0D2-637CF47076AB}"/>
    <cellStyle name="Normal 16 2 3 4" xfId="6012" xr:uid="{00000000-0005-0000-0000-000087020000}"/>
    <cellStyle name="Normal 16 2 3 4 2" xfId="14846" xr:uid="{00000000-0005-0000-0000-000087020000}"/>
    <cellStyle name="Normal 16 2 3 4 3" xfId="24305" xr:uid="{584C86BB-7E7C-42C9-BFBE-C775F2D4B863}"/>
    <cellStyle name="Normal 16 2 3 4 4" xfId="38259" xr:uid="{3828AFF7-6AC5-48BC-B821-663C0CA9FACE}"/>
    <cellStyle name="Normal 16 2 3 5" xfId="10426" xr:uid="{00000000-0005-0000-0000-000087020000}"/>
    <cellStyle name="Normal 16 2 3 5 2" xfId="30823" xr:uid="{D022FB05-C443-40FC-B533-5CEADFF99E90}"/>
    <cellStyle name="Normal 16 2 3 5 3" xfId="44697" xr:uid="{2EE00F37-C9BA-472A-8C0F-CDAF8D515F3B}"/>
    <cellStyle name="Normal 16 2 3 6" xfId="33415" xr:uid="{62A1A455-920E-4E82-87A8-271D1B6225CE}"/>
    <cellStyle name="Normal 16 2 3 6 2" xfId="47282" xr:uid="{D6BDB807-06AA-476D-876F-BB54D83C68F2}"/>
    <cellStyle name="Normal 16 2 3 7" xfId="19858" xr:uid="{18CC72A8-3BAC-4828-97C7-A8EA01232F70}"/>
    <cellStyle name="Normal 16 2 3 8" xfId="34012" xr:uid="{1B763DB3-7DB1-4CFF-991D-7D6D56A0323A}"/>
    <cellStyle name="Normal 16 2 4" xfId="1751" xr:uid="{00000000-0005-0000-0000-00002D010000}"/>
    <cellStyle name="Normal 16 2 4 2" xfId="6553" xr:uid="{00000000-0005-0000-0000-00002D010000}"/>
    <cellStyle name="Normal 16 2 4 2 2" xfId="15384" xr:uid="{00000000-0005-0000-0000-00002D010000}"/>
    <cellStyle name="Normal 16 2 4 2 3" xfId="24819" xr:uid="{C7199D2C-C0FA-4C42-BEB1-86DB84842359}"/>
    <cellStyle name="Normal 16 2 4 2 4" xfId="38773" xr:uid="{5B469AA8-12CF-49D4-B4F6-1688E5BE040F}"/>
    <cellStyle name="Normal 16 2 4 3" xfId="10998" xr:uid="{00000000-0005-0000-0000-00002D010000}"/>
    <cellStyle name="Normal 16 2 4 4" xfId="20408" xr:uid="{32856D8A-F4E5-415A-B820-B647C9272CE6}"/>
    <cellStyle name="Normal 16 2 4 5" xfId="34537" xr:uid="{8A734FBF-77B2-4880-989E-CE708894B759}"/>
    <cellStyle name="Normal 16 2 5" xfId="4037" xr:uid="{00000000-0005-0000-0000-00002D010000}"/>
    <cellStyle name="Normal 16 2 5 2" xfId="8441" xr:uid="{00000000-0005-0000-0000-00002D010000}"/>
    <cellStyle name="Normal 16 2 5 2 2" xfId="17263" xr:uid="{00000000-0005-0000-0000-00002D010000}"/>
    <cellStyle name="Normal 16 2 5 2 3" xfId="26644" xr:uid="{F5220F16-BE6D-43C4-B842-922119F6314A}"/>
    <cellStyle name="Normal 16 2 5 2 4" xfId="40598" xr:uid="{9B362F73-268B-409C-8FED-E8EB5654E325}"/>
    <cellStyle name="Normal 16 2 5 3" xfId="12912" xr:uid="{00000000-0005-0000-0000-00002D010000}"/>
    <cellStyle name="Normal 16 2 5 4" xfId="22384" xr:uid="{14607BD8-8FC4-4F7B-AA7A-7DA9F0DB8DAA}"/>
    <cellStyle name="Normal 16 2 5 5" xfId="36357" xr:uid="{E8FD2717-54A3-42A6-9B95-63AA085CC173}"/>
    <cellStyle name="Normal 16 2 6" xfId="6010" xr:uid="{00000000-0005-0000-0000-000085020000}"/>
    <cellStyle name="Normal 16 2 6 2" xfId="14844" xr:uid="{00000000-0005-0000-0000-000085020000}"/>
    <cellStyle name="Normal 16 2 6 3" xfId="24303" xr:uid="{5C017EEE-E5AB-47EE-A556-3A7C6DB18B24}"/>
    <cellStyle name="Normal 16 2 6 4" xfId="38257" xr:uid="{B1BA4390-0F97-46F1-8087-8BB7C7670483}"/>
    <cellStyle name="Normal 16 2 7" xfId="10424" xr:uid="{00000000-0005-0000-0000-000085020000}"/>
    <cellStyle name="Normal 16 2 7 2" xfId="28465" xr:uid="{BC2375AC-D561-4A08-888D-8637EE11963A}"/>
    <cellStyle name="Normal 16 2 7 3" xfId="42435" xr:uid="{96B44776-B98B-40C4-B2C5-72C5A8167F16}"/>
    <cellStyle name="Normal 16 2 8" xfId="31158" xr:uid="{BB469C21-F12C-4054-B8B5-1922B2D5F376}"/>
    <cellStyle name="Normal 16 2 8 2" xfId="45007" xr:uid="{16E76672-8295-4FF2-8340-F90755C69041}"/>
    <cellStyle name="Normal 16 2 9" xfId="19856" xr:uid="{35EA4FEE-FBB5-4469-850D-ED2E3CBF479C}"/>
    <cellStyle name="Normal 16 3" xfId="2093" xr:uid="{00000000-0005-0000-0000-000078040000}"/>
    <cellStyle name="Normal 16 4" xfId="1673" xr:uid="{00000000-0005-0000-0000-00002C010000}"/>
    <cellStyle name="Normal 16 4 2" xfId="6475" xr:uid="{00000000-0005-0000-0000-00002C010000}"/>
    <cellStyle name="Normal 16 4 2 2" xfId="15306" xr:uid="{00000000-0005-0000-0000-00002C010000}"/>
    <cellStyle name="Normal 16 4 2 3" xfId="24741" xr:uid="{B1EBD5BA-0B23-463E-8573-6346B410EF40}"/>
    <cellStyle name="Normal 16 4 2 4" xfId="38695" xr:uid="{F632AFB4-CB1D-4877-AE40-F9002A18DA8F}"/>
    <cellStyle name="Normal 16 4 3" xfId="10920" xr:uid="{00000000-0005-0000-0000-00002C010000}"/>
    <cellStyle name="Normal 16 4 4" xfId="20330" xr:uid="{4C2C7DDF-61D0-4506-A21F-F6E251C2F9EF}"/>
    <cellStyle name="Normal 16 4 5" xfId="34459" xr:uid="{F1239C98-66CB-4E91-8CA2-B6B3E38D3E17}"/>
    <cellStyle name="Normal 16 5" xfId="3959" xr:uid="{00000000-0005-0000-0000-00002C010000}"/>
    <cellStyle name="Normal 16 5 2" xfId="8363" xr:uid="{00000000-0005-0000-0000-00002C010000}"/>
    <cellStyle name="Normal 16 5 2 2" xfId="17185" xr:uid="{00000000-0005-0000-0000-00002C010000}"/>
    <cellStyle name="Normal 16 5 2 3" xfId="26566" xr:uid="{0359B99A-DAF1-4C71-9414-DAF28F0CD18F}"/>
    <cellStyle name="Normal 16 5 2 4" xfId="40520" xr:uid="{BEB66DF2-7232-4389-B434-FB329E9C8AA1}"/>
    <cellStyle name="Normal 16 5 3" xfId="12834" xr:uid="{00000000-0005-0000-0000-00002C010000}"/>
    <cellStyle name="Normal 16 5 4" xfId="22306" xr:uid="{DFFB7047-D6C8-499C-8A28-C35C307AFA3F}"/>
    <cellStyle name="Normal 16 5 5" xfId="36279" xr:uid="{234C64F8-E375-4966-B9E9-A4C368A311FD}"/>
    <cellStyle name="Normal 16 6" xfId="28387" xr:uid="{E91AA29F-E0CE-4753-9CF2-28A4A1A741BF}"/>
    <cellStyle name="Normal 16 6 2" xfId="42357" xr:uid="{2D4B0035-4E98-4069-A3E1-DC081873EDB9}"/>
    <cellStyle name="Normal 16 7" xfId="31080" xr:uid="{831241D0-98B5-4C0F-A86F-203B815465AA}"/>
    <cellStyle name="Normal 16 7 2" xfId="44929" xr:uid="{6920C7CA-57CE-423B-ACB5-178680E950B1}"/>
    <cellStyle name="Normal 17" xfId="797" xr:uid="{00000000-0005-0000-0000-000088020000}"/>
    <cellStyle name="Normal 17 10" xfId="34013" xr:uid="{3930C813-14A0-44B1-BB0D-25D2231844D2}"/>
    <cellStyle name="Normal 17 2" xfId="798" xr:uid="{00000000-0005-0000-0000-000089020000}"/>
    <cellStyle name="Normal 17 2 2" xfId="3141" xr:uid="{00000000-0005-0000-0000-00007B040000}"/>
    <cellStyle name="Normal 17 2 2 2" xfId="7653" xr:uid="{00000000-0005-0000-0000-00007B040000}"/>
    <cellStyle name="Normal 17 2 2 2 2" xfId="16479" xr:uid="{00000000-0005-0000-0000-00007B040000}"/>
    <cellStyle name="Normal 17 2 2 2 3" xfId="25905" xr:uid="{DC8064A6-22A6-4712-AF1C-9FB5BCB5B284}"/>
    <cellStyle name="Normal 17 2 2 2 4" xfId="39857" xr:uid="{9F399595-D788-4223-A5F3-2F68A16ACAE2}"/>
    <cellStyle name="Normal 17 2 2 3" xfId="12125" xr:uid="{00000000-0005-0000-0000-00007B040000}"/>
    <cellStyle name="Normal 17 2 2 3 2" xfId="30824" xr:uid="{0E2CF643-15FD-4BBE-A5B8-F5E2F01B9BE3}"/>
    <cellStyle name="Normal 17 2 2 3 3" xfId="44698" xr:uid="{D7D08824-68D7-4170-8E74-DB446E5937A8}"/>
    <cellStyle name="Normal 17 2 2 4" xfId="33416" xr:uid="{0701052A-D63B-4F42-B03B-3FC4D4E3ADB7}"/>
    <cellStyle name="Normal 17 2 2 4 2" xfId="47283" xr:uid="{48275FC2-07C5-42F2-8A54-42B3066FC39B}"/>
    <cellStyle name="Normal 17 2 2 5" xfId="21588" xr:uid="{7341BFE9-FEB3-4473-8C17-D559D896CC3D}"/>
    <cellStyle name="Normal 17 2 2 6" xfId="35620" xr:uid="{6B84FBD0-A5CA-4900-8B18-F812EE27FFEC}"/>
    <cellStyle name="Normal 17 2 3" xfId="5150" xr:uid="{00000000-0005-0000-0000-00007B040000}"/>
    <cellStyle name="Normal 17 2 3 2" xfId="9548" xr:uid="{00000000-0005-0000-0000-00007B040000}"/>
    <cellStyle name="Normal 17 2 3 2 2" xfId="18370" xr:uid="{00000000-0005-0000-0000-00007B040000}"/>
    <cellStyle name="Normal 17 2 3 2 3" xfId="27748" xr:uid="{E7AEF48A-140A-4BD3-B4EF-B839C994F6CA}"/>
    <cellStyle name="Normal 17 2 3 2 4" xfId="41704" xr:uid="{FB9C1FB4-D98F-4A20-B56A-7F6C07CAA053}"/>
    <cellStyle name="Normal 17 2 3 3" xfId="14017" xr:uid="{00000000-0005-0000-0000-00007B040000}"/>
    <cellStyle name="Normal 17 2 3 4" xfId="23490" xr:uid="{32E5DC88-6E58-4589-8EF5-587989C9B611}"/>
    <cellStyle name="Normal 17 2 3 5" xfId="37461" xr:uid="{6567063A-936D-49C9-A464-227DAEA238B7}"/>
    <cellStyle name="Normal 17 2 4" xfId="6014" xr:uid="{00000000-0005-0000-0000-000089020000}"/>
    <cellStyle name="Normal 17 2 4 2" xfId="14848" xr:uid="{00000000-0005-0000-0000-000089020000}"/>
    <cellStyle name="Normal 17 2 4 3" xfId="24307" xr:uid="{CEB1C826-DA7B-487C-B373-1F6A68308274}"/>
    <cellStyle name="Normal 17 2 4 4" xfId="38261" xr:uid="{B46E4DDB-9309-46DB-A68C-B97D1989FA57}"/>
    <cellStyle name="Normal 17 2 5" xfId="10428" xr:uid="{00000000-0005-0000-0000-000089020000}"/>
    <cellStyle name="Normal 17 2 5 2" xfId="29636" xr:uid="{867ED6D3-8693-4E32-93C7-C093580B1B7D}"/>
    <cellStyle name="Normal 17 2 5 3" xfId="43517" xr:uid="{469DA749-441D-447E-8D3D-99492D212FA1}"/>
    <cellStyle name="Normal 17 2 6" xfId="32238" xr:uid="{B9EFB262-87BB-48B5-BB52-0779E87214F0}"/>
    <cellStyle name="Normal 17 2 6 2" xfId="46105" xr:uid="{8E9FADA3-54B8-4820-8D10-10B5BDA3CCC2}"/>
    <cellStyle name="Normal 17 2 7" xfId="19860" xr:uid="{F8188EB8-539F-4A13-88F4-1D6F95D4F9DF}"/>
    <cellStyle name="Normal 17 2 8" xfId="34014" xr:uid="{4D1E17B0-417A-43AF-B223-1087D7D2BB64}"/>
    <cellStyle name="Normal 17 3" xfId="799" xr:uid="{00000000-0005-0000-0000-00008A020000}"/>
    <cellStyle name="Normal 17 3 2" xfId="2094" xr:uid="{00000000-0005-0000-0000-00007A040000}"/>
    <cellStyle name="Normal 17 3 3" xfId="3465" xr:uid="{00000000-0005-0000-0000-00008B020000}"/>
    <cellStyle name="Normal 17 3 3 2" xfId="7911" xr:uid="{00000000-0005-0000-0000-00008B020000}"/>
    <cellStyle name="Normal 17 3 3 2 2" xfId="16736" xr:uid="{00000000-0005-0000-0000-00008B020000}"/>
    <cellStyle name="Normal 17 3 3 2 3" xfId="26143" xr:uid="{1966478B-22E8-4F13-816D-3FFC8ED42813}"/>
    <cellStyle name="Normal 17 3 3 2 4" xfId="40096" xr:uid="{9C39A2B2-21B9-4813-B165-FAB9762A5191}"/>
    <cellStyle name="Normal 17 3 3 3" xfId="12389" xr:uid="{00000000-0005-0000-0000-00008B020000}"/>
    <cellStyle name="Normal 17 3 3 4" xfId="21847" xr:uid="{80C784E4-82E5-4669-8696-7910492BBBF7}"/>
    <cellStyle name="Normal 17 3 3 5" xfId="35859" xr:uid="{D5366393-C771-4B03-AE54-CBFE7D8F18EE}"/>
    <cellStyle name="Normal 17 3 4" xfId="5399" xr:uid="{00000000-0005-0000-0000-00008A020000}"/>
    <cellStyle name="Normal 17 3 4 2" xfId="9797" xr:uid="{00000000-0005-0000-0000-00008A020000}"/>
    <cellStyle name="Normal 17 3 4 2 2" xfId="18617" xr:uid="{00000000-0005-0000-0000-00008A020000}"/>
    <cellStyle name="Normal 17 3 4 2 3" xfId="27986" xr:uid="{3A58B1A6-188B-4A40-85E0-11DCB06A9776}"/>
    <cellStyle name="Normal 17 3 4 2 4" xfId="41942" xr:uid="{30708862-060A-46DE-A9C5-3E5A84A315A8}"/>
    <cellStyle name="Normal 17 3 4 3" xfId="14262" xr:uid="{00000000-0005-0000-0000-00008A020000}"/>
    <cellStyle name="Normal 17 3 4 4" xfId="23728" xr:uid="{A7556C46-0684-46E2-B13D-D1D492913809}"/>
    <cellStyle name="Normal 17 3 4 5" xfId="37697" xr:uid="{EFBFFB5E-E70A-41B8-B1A3-716344737C4C}"/>
    <cellStyle name="Normal 17 3 5" xfId="6015" xr:uid="{00000000-0005-0000-0000-00008A020000}"/>
    <cellStyle name="Normal 17 3 5 2" xfId="14849" xr:uid="{00000000-0005-0000-0000-00008A020000}"/>
    <cellStyle name="Normal 17 3 5 3" xfId="24308" xr:uid="{69A34CFA-BDC4-4D66-BB51-DE090C8C99D6}"/>
    <cellStyle name="Normal 17 3 5 4" xfId="38262" xr:uid="{E67B5F28-CD99-42C9-AC4C-F235838DBC36}"/>
    <cellStyle name="Normal 17 3 6" xfId="10429" xr:uid="{00000000-0005-0000-0000-00008A020000}"/>
    <cellStyle name="Normal 17 3 7" xfId="19861" xr:uid="{9F252C58-47DB-4615-91C9-D5881506851D}"/>
    <cellStyle name="Normal 17 3 8" xfId="34015" xr:uid="{7316D15C-E6F0-4085-A99C-9F9147BBB888}"/>
    <cellStyle name="Normal 17 4" xfId="1674" xr:uid="{00000000-0005-0000-0000-00002E010000}"/>
    <cellStyle name="Normal 17 4 2" xfId="6476" xr:uid="{00000000-0005-0000-0000-00002E010000}"/>
    <cellStyle name="Normal 17 4 2 2" xfId="15307" xr:uid="{00000000-0005-0000-0000-00002E010000}"/>
    <cellStyle name="Normal 17 4 2 3" xfId="24742" xr:uid="{614830E3-B2B7-4D08-9702-01FD58965B98}"/>
    <cellStyle name="Normal 17 4 2 4" xfId="38696" xr:uid="{A8EA64A9-46F4-4EF9-86FC-FAA4CBB38796}"/>
    <cellStyle name="Normal 17 4 3" xfId="10921" xr:uid="{00000000-0005-0000-0000-00002E010000}"/>
    <cellStyle name="Normal 17 4 4" xfId="20331" xr:uid="{68E88CCE-74AC-4AF9-B8F1-D1EA694678E1}"/>
    <cellStyle name="Normal 17 4 5" xfId="34460" xr:uid="{5A1B8B0C-EC22-4784-AE57-D0F2E15AA419}"/>
    <cellStyle name="Normal 17 5" xfId="3960" xr:uid="{00000000-0005-0000-0000-00002E010000}"/>
    <cellStyle name="Normal 17 5 2" xfId="8364" xr:uid="{00000000-0005-0000-0000-00002E010000}"/>
    <cellStyle name="Normal 17 5 2 2" xfId="17186" xr:uid="{00000000-0005-0000-0000-00002E010000}"/>
    <cellStyle name="Normal 17 5 2 3" xfId="26567" xr:uid="{EBB8EB83-89D3-4555-A977-71BB8747640F}"/>
    <cellStyle name="Normal 17 5 2 4" xfId="40521" xr:uid="{AD0711C4-1C72-42D1-9936-E84686C24109}"/>
    <cellStyle name="Normal 17 5 3" xfId="12835" xr:uid="{00000000-0005-0000-0000-00002E010000}"/>
    <cellStyle name="Normal 17 5 4" xfId="22307" xr:uid="{0639F88D-C9D2-40D3-B967-0F6255B0CF47}"/>
    <cellStyle name="Normal 17 5 5" xfId="36280" xr:uid="{ED19AD2C-442F-4F9E-AD61-2B332ED00400}"/>
    <cellStyle name="Normal 17 6" xfId="6013" xr:uid="{00000000-0005-0000-0000-000088020000}"/>
    <cellStyle name="Normal 17 6 2" xfId="14847" xr:uid="{00000000-0005-0000-0000-000088020000}"/>
    <cellStyle name="Normal 17 6 3" xfId="24306" xr:uid="{637EA724-BD03-4BBA-BDFB-B729A132BEDE}"/>
    <cellStyle name="Normal 17 6 4" xfId="38260" xr:uid="{01FA80F7-503F-4C6C-9141-561A046136B9}"/>
    <cellStyle name="Normal 17 7" xfId="10427" xr:uid="{00000000-0005-0000-0000-000088020000}"/>
    <cellStyle name="Normal 17 7 2" xfId="28388" xr:uid="{BF920C7E-94B5-4A3B-A4D6-4131B465F240}"/>
    <cellStyle name="Normal 17 7 3" xfId="42358" xr:uid="{7A2EF61C-2BE9-48ED-AD17-2867E610E4B4}"/>
    <cellStyle name="Normal 17 8" xfId="31081" xr:uid="{40249DE1-2424-437D-9272-7127C9F140F7}"/>
    <cellStyle name="Normal 17 8 2" xfId="44930" xr:uid="{1A5A5508-8311-4FF3-A4D0-2D30A3B81B04}"/>
    <cellStyle name="Normal 17 9" xfId="19859" xr:uid="{1F68488E-F4F8-4355-8C3F-EA19AF8923CF}"/>
    <cellStyle name="Normal 18" xfId="800" xr:uid="{00000000-0005-0000-0000-00008B020000}"/>
    <cellStyle name="Normal 18 10" xfId="34016" xr:uid="{9C14B3BD-44B5-4941-B33D-82924B3E6911}"/>
    <cellStyle name="Normal 18 2" xfId="801" xr:uid="{00000000-0005-0000-0000-00008C020000}"/>
    <cellStyle name="Normal 18 2 2" xfId="3142" xr:uid="{00000000-0005-0000-0000-00007D040000}"/>
    <cellStyle name="Normal 18 2 2 2" xfId="7654" xr:uid="{00000000-0005-0000-0000-00007D040000}"/>
    <cellStyle name="Normal 18 2 2 2 2" xfId="16480" xr:uid="{00000000-0005-0000-0000-00007D040000}"/>
    <cellStyle name="Normal 18 2 2 2 3" xfId="25906" xr:uid="{9291DFBA-74B2-4163-8226-015225E7F7E1}"/>
    <cellStyle name="Normal 18 2 2 2 4" xfId="39858" xr:uid="{AA1F9997-A378-4D2F-8E5C-5D5EDC22E6DF}"/>
    <cellStyle name="Normal 18 2 2 3" xfId="12126" xr:uid="{00000000-0005-0000-0000-00007D040000}"/>
    <cellStyle name="Normal 18 2 2 3 2" xfId="30825" xr:uid="{31863048-5153-4E82-A847-E9221412CE10}"/>
    <cellStyle name="Normal 18 2 2 3 3" xfId="44699" xr:uid="{478484E8-D6B6-4DAD-8BBF-FB8DDD55A98E}"/>
    <cellStyle name="Normal 18 2 2 4" xfId="33417" xr:uid="{F877CFFE-1360-47D7-A38A-F891BBBE50ED}"/>
    <cellStyle name="Normal 18 2 2 4 2" xfId="47284" xr:uid="{0CA04211-C5C9-490B-A31B-EDD584F9D73F}"/>
    <cellStyle name="Normal 18 2 2 5" xfId="21589" xr:uid="{69A26A13-7347-4477-B54D-A67474EBB1F5}"/>
    <cellStyle name="Normal 18 2 2 6" xfId="35621" xr:uid="{82CD5C21-84F6-42DB-8508-C230BAF1289B}"/>
    <cellStyle name="Normal 18 2 3" xfId="5151" xr:uid="{00000000-0005-0000-0000-00007D040000}"/>
    <cellStyle name="Normal 18 2 3 2" xfId="9549" xr:uid="{00000000-0005-0000-0000-00007D040000}"/>
    <cellStyle name="Normal 18 2 3 2 2" xfId="18371" xr:uid="{00000000-0005-0000-0000-00007D040000}"/>
    <cellStyle name="Normal 18 2 3 2 3" xfId="27749" xr:uid="{96BCBAC0-25B9-420A-BCB9-F60E1F1C29C5}"/>
    <cellStyle name="Normal 18 2 3 2 4" xfId="41705" xr:uid="{BC193BF2-22AD-455D-B2AD-B301EC3D75D5}"/>
    <cellStyle name="Normal 18 2 3 3" xfId="14018" xr:uid="{00000000-0005-0000-0000-00007D040000}"/>
    <cellStyle name="Normal 18 2 3 4" xfId="23491" xr:uid="{96F292AB-6B8D-4B7A-9641-D4E81C1D3D17}"/>
    <cellStyle name="Normal 18 2 3 5" xfId="37462" xr:uid="{059B468E-A881-4866-A488-F3C819308C0B}"/>
    <cellStyle name="Normal 18 2 4" xfId="6017" xr:uid="{00000000-0005-0000-0000-00008C020000}"/>
    <cellStyle name="Normal 18 2 4 2" xfId="14851" xr:uid="{00000000-0005-0000-0000-00008C020000}"/>
    <cellStyle name="Normal 18 2 4 3" xfId="24310" xr:uid="{0F2C474E-A2CA-43EB-86DD-66B448F62D15}"/>
    <cellStyle name="Normal 18 2 4 4" xfId="38264" xr:uid="{219CF053-2E43-4675-B850-6C92069A4F78}"/>
    <cellStyle name="Normal 18 2 5" xfId="10431" xr:uid="{00000000-0005-0000-0000-00008C020000}"/>
    <cellStyle name="Normal 18 2 5 2" xfId="29637" xr:uid="{F478902C-DCAD-4C5E-917B-A85C74E44CC4}"/>
    <cellStyle name="Normal 18 2 5 3" xfId="43518" xr:uid="{7E0FFB83-8D2B-421A-B600-1F7CDB43BBF7}"/>
    <cellStyle name="Normal 18 2 6" xfId="32239" xr:uid="{B65234A3-34C9-478C-992B-878368CA20BD}"/>
    <cellStyle name="Normal 18 2 6 2" xfId="46106" xr:uid="{24681166-9973-4BC9-B008-836E01AF8E5B}"/>
    <cellStyle name="Normal 18 2 7" xfId="19863" xr:uid="{BB47C775-5239-4DFE-9AE1-01295BEF5262}"/>
    <cellStyle name="Normal 18 2 8" xfId="34017" xr:uid="{14869B9D-E789-4A97-8B43-272C66E40439}"/>
    <cellStyle name="Normal 18 3" xfId="802" xr:uid="{00000000-0005-0000-0000-00008D020000}"/>
    <cellStyle name="Normal 18 3 2" xfId="2095" xr:uid="{00000000-0005-0000-0000-00007C040000}"/>
    <cellStyle name="Normal 18 3 3" xfId="3811" xr:uid="{00000000-0005-0000-0000-00008E020000}"/>
    <cellStyle name="Normal 18 3 3 2" xfId="8233" xr:uid="{00000000-0005-0000-0000-00008E020000}"/>
    <cellStyle name="Normal 18 3 3 2 2" xfId="17056" xr:uid="{00000000-0005-0000-0000-00008E020000}"/>
    <cellStyle name="Normal 18 3 3 2 3" xfId="26441" xr:uid="{0B6BB918-2421-4FA8-89B2-B9313BE15DFF}"/>
    <cellStyle name="Normal 18 3 3 2 4" xfId="40396" xr:uid="{EF0C0778-C7DB-4AEF-89D9-085DF1980712}"/>
    <cellStyle name="Normal 18 3 3 3" xfId="12705" xr:uid="{00000000-0005-0000-0000-00008E020000}"/>
    <cellStyle name="Normal 18 3 3 4" xfId="22172" xr:uid="{ABD46732-1CB3-4009-9444-9F48E8D30356}"/>
    <cellStyle name="Normal 18 3 3 5" xfId="36155" xr:uid="{1C647365-0303-4A50-A6F0-0A46FDFBEF68}"/>
    <cellStyle name="Normal 18 3 4" xfId="5400" xr:uid="{00000000-0005-0000-0000-00008D020000}"/>
    <cellStyle name="Normal 18 3 4 2" xfId="9798" xr:uid="{00000000-0005-0000-0000-00008D020000}"/>
    <cellStyle name="Normal 18 3 4 2 2" xfId="18618" xr:uid="{00000000-0005-0000-0000-00008D020000}"/>
    <cellStyle name="Normal 18 3 4 2 3" xfId="27987" xr:uid="{1154E0A1-E255-4A91-8698-DBAF219786FA}"/>
    <cellStyle name="Normal 18 3 4 2 4" xfId="41943" xr:uid="{6CCEE88D-29CB-41FA-BD5B-EC05B1E56E48}"/>
    <cellStyle name="Normal 18 3 4 3" xfId="14263" xr:uid="{00000000-0005-0000-0000-00008D020000}"/>
    <cellStyle name="Normal 18 3 4 4" xfId="23729" xr:uid="{441C61F9-70DB-42A2-9E7A-1E3A2434A471}"/>
    <cellStyle name="Normal 18 3 4 5" xfId="37698" xr:uid="{AF17E88F-B751-49F4-A173-042B08F0142B}"/>
    <cellStyle name="Normal 18 3 5" xfId="6018" xr:uid="{00000000-0005-0000-0000-00008D020000}"/>
    <cellStyle name="Normal 18 3 5 2" xfId="14852" xr:uid="{00000000-0005-0000-0000-00008D020000}"/>
    <cellStyle name="Normal 18 3 5 3" xfId="24311" xr:uid="{14645AFB-EDAD-4856-A8A9-9E675FF292C9}"/>
    <cellStyle name="Normal 18 3 5 4" xfId="38265" xr:uid="{D11CB615-AA2F-4C2A-AF12-DEF9B6B170F4}"/>
    <cellStyle name="Normal 18 3 6" xfId="10432" xr:uid="{00000000-0005-0000-0000-00008D020000}"/>
    <cellStyle name="Normal 18 3 7" xfId="19864" xr:uid="{8713FE52-6DD5-43F7-AE03-F4CE63ACDB76}"/>
    <cellStyle name="Normal 18 3 8" xfId="34018" xr:uid="{7D602C4D-2F5B-4654-8D80-6B39D9810D40}"/>
    <cellStyle name="Normal 18 4" xfId="1752" xr:uid="{00000000-0005-0000-0000-00002F010000}"/>
    <cellStyle name="Normal 18 4 2" xfId="6554" xr:uid="{00000000-0005-0000-0000-00002F010000}"/>
    <cellStyle name="Normal 18 4 2 2" xfId="15385" xr:uid="{00000000-0005-0000-0000-00002F010000}"/>
    <cellStyle name="Normal 18 4 2 3" xfId="24820" xr:uid="{F89E4C58-2DED-4470-9781-FE983F68B2B8}"/>
    <cellStyle name="Normal 18 4 2 4" xfId="38774" xr:uid="{B42E9E2D-612C-465D-B2DE-8CCC15BD382F}"/>
    <cellStyle name="Normal 18 4 3" xfId="10999" xr:uid="{00000000-0005-0000-0000-00002F010000}"/>
    <cellStyle name="Normal 18 4 4" xfId="20409" xr:uid="{ED51F247-7886-4973-B9B1-1C17F59B76F4}"/>
    <cellStyle name="Normal 18 4 5" xfId="34538" xr:uid="{44962A07-3103-4149-B2D9-45B10CE56D0A}"/>
    <cellStyle name="Normal 18 5" xfId="4038" xr:uid="{00000000-0005-0000-0000-00002F010000}"/>
    <cellStyle name="Normal 18 5 2" xfId="8442" xr:uid="{00000000-0005-0000-0000-00002F010000}"/>
    <cellStyle name="Normal 18 5 2 2" xfId="17264" xr:uid="{00000000-0005-0000-0000-00002F010000}"/>
    <cellStyle name="Normal 18 5 2 3" xfId="26645" xr:uid="{37E3E97B-E182-4B87-8B49-0A1D6505F961}"/>
    <cellStyle name="Normal 18 5 2 4" xfId="40599" xr:uid="{136DD8C0-E8A2-4ED7-ABF0-10833F14746A}"/>
    <cellStyle name="Normal 18 5 3" xfId="12913" xr:uid="{00000000-0005-0000-0000-00002F010000}"/>
    <cellStyle name="Normal 18 5 4" xfId="22385" xr:uid="{1E5B51F7-EBE0-4E17-AB3F-2A91A1F7A0FA}"/>
    <cellStyle name="Normal 18 5 5" xfId="36358" xr:uid="{890C91E4-EC1F-4F3E-A9B0-D0276620DBE0}"/>
    <cellStyle name="Normal 18 6" xfId="6016" xr:uid="{00000000-0005-0000-0000-00008B020000}"/>
    <cellStyle name="Normal 18 6 2" xfId="14850" xr:uid="{00000000-0005-0000-0000-00008B020000}"/>
    <cellStyle name="Normal 18 6 3" xfId="24309" xr:uid="{3C5A16FA-A292-408B-A0A4-585AC39CDE64}"/>
    <cellStyle name="Normal 18 6 4" xfId="38263" xr:uid="{818D1465-6D5D-4633-A4BB-D3A47709A8C8}"/>
    <cellStyle name="Normal 18 7" xfId="10430" xr:uid="{00000000-0005-0000-0000-00008B020000}"/>
    <cellStyle name="Normal 18 7 2" xfId="28466" xr:uid="{22D5863E-14A8-4A13-8FC0-77D2C50339BD}"/>
    <cellStyle name="Normal 18 7 3" xfId="42436" xr:uid="{631A6A1E-EACA-48DE-B55E-FBDC2D3490A8}"/>
    <cellStyle name="Normal 18 8" xfId="31159" xr:uid="{BC147B26-48F3-4833-9D89-16647BB31EEA}"/>
    <cellStyle name="Normal 18 8 2" xfId="45008" xr:uid="{7EA3D8D4-B8F1-4C8F-8F0E-3AE59816CB18}"/>
    <cellStyle name="Normal 18 9" xfId="19862" xr:uid="{C86A6956-A503-49ED-B6A7-F39F709ABA51}"/>
    <cellStyle name="Normal 19" xfId="803" xr:uid="{00000000-0005-0000-0000-00008E020000}"/>
    <cellStyle name="Normal 19 10" xfId="19865" xr:uid="{8A9E2650-DE36-421A-A16B-313883FCD890}"/>
    <cellStyle name="Normal 19 11" xfId="34019" xr:uid="{30581A04-65BD-44C7-919D-F3F0B06FBE55}"/>
    <cellStyle name="Normal 19 2" xfId="804" xr:uid="{00000000-0005-0000-0000-00008F020000}"/>
    <cellStyle name="Normal 19 2 10" xfId="34020" xr:uid="{0EEC1377-E4E2-419A-9D37-0E29B85CBC00}"/>
    <cellStyle name="Normal 19 2 2" xfId="805" xr:uid="{00000000-0005-0000-0000-000090020000}"/>
    <cellStyle name="Normal 19 2 2 2" xfId="3810" xr:uid="{00000000-0005-0000-0000-000091020000}"/>
    <cellStyle name="Normal 19 2 2 2 2" xfId="8232" xr:uid="{00000000-0005-0000-0000-000091020000}"/>
    <cellStyle name="Normal 19 2 2 2 2 2" xfId="17055" xr:uid="{00000000-0005-0000-0000-000091020000}"/>
    <cellStyle name="Normal 19 2 2 2 2 3" xfId="26440" xr:uid="{1BE55D09-07CE-4CFD-9C09-B12878F403FD}"/>
    <cellStyle name="Normal 19 2 2 2 2 4" xfId="40395" xr:uid="{BA015C33-BAC6-42FD-989E-3238DFB633B3}"/>
    <cellStyle name="Normal 19 2 2 2 3" xfId="12704" xr:uid="{00000000-0005-0000-0000-000091020000}"/>
    <cellStyle name="Normal 19 2 2 2 4" xfId="22171" xr:uid="{7FEC114F-91BD-4637-8B72-A9CAE1F6A212}"/>
    <cellStyle name="Normal 19 2 2 2 5" xfId="36154" xr:uid="{912478B9-C680-4BB0-AD2A-C45B168BABA4}"/>
    <cellStyle name="Normal 19 2 2 3" xfId="5401" xr:uid="{00000000-0005-0000-0000-000090020000}"/>
    <cellStyle name="Normal 19 2 2 3 2" xfId="9799" xr:uid="{00000000-0005-0000-0000-000090020000}"/>
    <cellStyle name="Normal 19 2 2 3 2 2" xfId="18619" xr:uid="{00000000-0005-0000-0000-000090020000}"/>
    <cellStyle name="Normal 19 2 2 3 2 3" xfId="27988" xr:uid="{9E385A48-5C5B-4F59-A2F4-57C2AD8A083C}"/>
    <cellStyle name="Normal 19 2 2 3 2 4" xfId="41944" xr:uid="{E08FBB1C-801C-4C1F-805E-EF8A244F3FE2}"/>
    <cellStyle name="Normal 19 2 2 3 3" xfId="14264" xr:uid="{00000000-0005-0000-0000-000090020000}"/>
    <cellStyle name="Normal 19 2 2 3 4" xfId="23730" xr:uid="{0B81A161-00BC-424A-8491-50707F2B8CA8}"/>
    <cellStyle name="Normal 19 2 2 3 5" xfId="37699" xr:uid="{3809E60E-698E-4198-BED0-FB08F877DD55}"/>
    <cellStyle name="Normal 19 2 2 4" xfId="6021" xr:uid="{00000000-0005-0000-0000-000090020000}"/>
    <cellStyle name="Normal 19 2 2 4 2" xfId="14855" xr:uid="{00000000-0005-0000-0000-000090020000}"/>
    <cellStyle name="Normal 19 2 2 4 3" xfId="24314" xr:uid="{F97C05B6-CF5C-428A-B05B-C8CD7067BB24}"/>
    <cellStyle name="Normal 19 2 2 4 4" xfId="38268" xr:uid="{9CC0BF53-1A63-4D2F-98C3-ECCF0AF5960D}"/>
    <cellStyle name="Normal 19 2 2 5" xfId="10435" xr:uid="{00000000-0005-0000-0000-000090020000}"/>
    <cellStyle name="Normal 19 2 2 5 2" xfId="30826" xr:uid="{B83D7480-F898-4611-9D64-742894D5984A}"/>
    <cellStyle name="Normal 19 2 2 5 3" xfId="44700" xr:uid="{C58EBF28-E09B-49E1-94E8-1531E61BF12B}"/>
    <cellStyle name="Normal 19 2 2 6" xfId="33418" xr:uid="{399AAD63-6591-4F8A-BE90-B0CD3F9A32A7}"/>
    <cellStyle name="Normal 19 2 2 6 2" xfId="47285" xr:uid="{C4CB061A-806F-40E8-8CC0-3480AB0E728E}"/>
    <cellStyle name="Normal 19 2 2 7" xfId="19867" xr:uid="{4F863884-3255-40BB-8400-7CC05FB58D3E}"/>
    <cellStyle name="Normal 19 2 2 8" xfId="34021" xr:uid="{0E079363-881C-4468-AD7A-0394BE1D5E61}"/>
    <cellStyle name="Normal 19 2 3" xfId="806" xr:uid="{00000000-0005-0000-0000-000091020000}"/>
    <cellStyle name="Normal 19 2 3 2" xfId="3809" xr:uid="{00000000-0005-0000-0000-000092020000}"/>
    <cellStyle name="Normal 19 2 3 2 2" xfId="8231" xr:uid="{00000000-0005-0000-0000-000092020000}"/>
    <cellStyle name="Normal 19 2 3 2 2 2" xfId="17054" xr:uid="{00000000-0005-0000-0000-000092020000}"/>
    <cellStyle name="Normal 19 2 3 2 2 3" xfId="26439" xr:uid="{47A1F96A-44E7-4D5B-AAF5-82B4E27DD002}"/>
    <cellStyle name="Normal 19 2 3 2 2 4" xfId="40394" xr:uid="{D7B3F843-3F78-4C12-9171-DE89647CB3C4}"/>
    <cellStyle name="Normal 19 2 3 2 3" xfId="12703" xr:uid="{00000000-0005-0000-0000-000092020000}"/>
    <cellStyle name="Normal 19 2 3 2 4" xfId="22170" xr:uid="{2B909CFE-749B-4698-AA59-FE60FBA2880C}"/>
    <cellStyle name="Normal 19 2 3 2 5" xfId="36153" xr:uid="{D7DBCD91-15B2-4D44-8F93-AFD3174B3494}"/>
    <cellStyle name="Normal 19 2 3 3" xfId="5402" xr:uid="{00000000-0005-0000-0000-000091020000}"/>
    <cellStyle name="Normal 19 2 3 3 2" xfId="9800" xr:uid="{00000000-0005-0000-0000-000091020000}"/>
    <cellStyle name="Normal 19 2 3 3 2 2" xfId="18620" xr:uid="{00000000-0005-0000-0000-000091020000}"/>
    <cellStyle name="Normal 19 2 3 3 2 3" xfId="27989" xr:uid="{B63A11BF-F2A0-4409-A26B-B132B9EE74B1}"/>
    <cellStyle name="Normal 19 2 3 3 2 4" xfId="41945" xr:uid="{448A4F57-095B-444B-9256-ED1CBA143A7C}"/>
    <cellStyle name="Normal 19 2 3 3 3" xfId="14265" xr:uid="{00000000-0005-0000-0000-000091020000}"/>
    <cellStyle name="Normal 19 2 3 3 4" xfId="23731" xr:uid="{0757949C-F01F-4585-A732-A73375461656}"/>
    <cellStyle name="Normal 19 2 3 3 5" xfId="37700" xr:uid="{A707C9FA-DDB0-44FB-A613-0D47E761304A}"/>
    <cellStyle name="Normal 19 2 3 4" xfId="6022" xr:uid="{00000000-0005-0000-0000-000091020000}"/>
    <cellStyle name="Normal 19 2 3 4 2" xfId="14856" xr:uid="{00000000-0005-0000-0000-000091020000}"/>
    <cellStyle name="Normal 19 2 3 4 3" xfId="24315" xr:uid="{95D8E728-C9CB-4B05-B078-C9F7E7BA0FE3}"/>
    <cellStyle name="Normal 19 2 3 4 4" xfId="38269" xr:uid="{F566A9B5-67A9-42E4-B2E8-8553A542C4D8}"/>
    <cellStyle name="Normal 19 2 3 5" xfId="10436" xr:uid="{00000000-0005-0000-0000-000091020000}"/>
    <cellStyle name="Normal 19 2 3 6" xfId="19868" xr:uid="{12F5682B-32B9-4BF6-80B2-10AC1503D4BA}"/>
    <cellStyle name="Normal 19 2 3 7" xfId="34022" xr:uid="{7DDAD4F4-1DBE-4EAB-BD85-E22E31697100}"/>
    <cellStyle name="Normal 19 2 4" xfId="3143" xr:uid="{00000000-0005-0000-0000-00007F040000}"/>
    <cellStyle name="Normal 19 2 4 2" xfId="7655" xr:uid="{00000000-0005-0000-0000-00007F040000}"/>
    <cellStyle name="Normal 19 2 4 2 2" xfId="16481" xr:uid="{00000000-0005-0000-0000-00007F040000}"/>
    <cellStyle name="Normal 19 2 4 2 3" xfId="25907" xr:uid="{2A9DD851-0379-468A-BE27-BD643CB60249}"/>
    <cellStyle name="Normal 19 2 4 2 4" xfId="39859" xr:uid="{1554CC6D-A7A5-47DC-97FE-BC0C6C73FB6C}"/>
    <cellStyle name="Normal 19 2 4 3" xfId="12127" xr:uid="{00000000-0005-0000-0000-00007F040000}"/>
    <cellStyle name="Normal 19 2 4 4" xfId="21590" xr:uid="{B3830F4E-367E-4C64-969D-A5305B997E2C}"/>
    <cellStyle name="Normal 19 2 4 5" xfId="35622" xr:uid="{AF9CFA32-BE64-4A06-8150-5CD51A2C1B35}"/>
    <cellStyle name="Normal 19 2 5" xfId="5152" xr:uid="{00000000-0005-0000-0000-00007F040000}"/>
    <cellStyle name="Normal 19 2 5 2" xfId="9550" xr:uid="{00000000-0005-0000-0000-00007F040000}"/>
    <cellStyle name="Normal 19 2 5 2 2" xfId="18372" xr:uid="{00000000-0005-0000-0000-00007F040000}"/>
    <cellStyle name="Normal 19 2 5 2 3" xfId="27750" xr:uid="{A8BB06A3-5995-409A-B1CF-312ABE57D69E}"/>
    <cellStyle name="Normal 19 2 5 2 4" xfId="41706" xr:uid="{5808E0BA-345C-4C21-9461-5291A87901BE}"/>
    <cellStyle name="Normal 19 2 5 3" xfId="14019" xr:uid="{00000000-0005-0000-0000-00007F040000}"/>
    <cellStyle name="Normal 19 2 5 4" xfId="23492" xr:uid="{AE0BC10B-8165-43EE-BC4E-321773D1C8C7}"/>
    <cellStyle name="Normal 19 2 5 5" xfId="37463" xr:uid="{FD0D050F-1569-47DF-BA3E-96E02AA483EA}"/>
    <cellStyle name="Normal 19 2 6" xfId="6020" xr:uid="{00000000-0005-0000-0000-00008F020000}"/>
    <cellStyle name="Normal 19 2 6 2" xfId="14854" xr:uid="{00000000-0005-0000-0000-00008F020000}"/>
    <cellStyle name="Normal 19 2 6 3" xfId="24313" xr:uid="{718E774F-EA6C-4C82-8639-E4D555A526D8}"/>
    <cellStyle name="Normal 19 2 6 4" xfId="38267" xr:uid="{858898E6-0403-4402-A2FD-B8741DD56CB8}"/>
    <cellStyle name="Normal 19 2 7" xfId="10434" xr:uid="{00000000-0005-0000-0000-00008F020000}"/>
    <cellStyle name="Normal 19 2 7 2" xfId="29638" xr:uid="{8BECEF90-AA23-497E-B1E8-DD4AE76A1FDB}"/>
    <cellStyle name="Normal 19 2 7 3" xfId="43519" xr:uid="{4AE6D92C-B2A0-4BF7-BBE4-186169F6AE16}"/>
    <cellStyle name="Normal 19 2 8" xfId="32240" xr:uid="{463711C0-8EDA-49FE-B922-00F58343CCEB}"/>
    <cellStyle name="Normal 19 2 8 2" xfId="46107" xr:uid="{E0EAFCF4-37DE-4044-94C3-F0EB19F534D8}"/>
    <cellStyle name="Normal 19 2 9" xfId="19866" xr:uid="{1CA5E8DF-5871-4278-A5D9-547A5E60E713}"/>
    <cellStyle name="Normal 19 3" xfId="807" xr:uid="{00000000-0005-0000-0000-000092020000}"/>
    <cellStyle name="Normal 19 3 2" xfId="2096" xr:uid="{00000000-0005-0000-0000-00007E040000}"/>
    <cellStyle name="Normal 19 3 3" xfId="3808" xr:uid="{00000000-0005-0000-0000-000093020000}"/>
    <cellStyle name="Normal 19 3 3 2" xfId="8230" xr:uid="{00000000-0005-0000-0000-000093020000}"/>
    <cellStyle name="Normal 19 3 3 2 2" xfId="17053" xr:uid="{00000000-0005-0000-0000-000093020000}"/>
    <cellStyle name="Normal 19 3 3 2 3" xfId="26438" xr:uid="{2479919E-9A3A-4DF4-B948-D648F81C6234}"/>
    <cellStyle name="Normal 19 3 3 2 4" xfId="40393" xr:uid="{2831386E-7227-4490-A8C2-13A506F275D1}"/>
    <cellStyle name="Normal 19 3 3 3" xfId="12702" xr:uid="{00000000-0005-0000-0000-000093020000}"/>
    <cellStyle name="Normal 19 3 3 4" xfId="22169" xr:uid="{0680B779-FF9A-4308-9821-EAA035FB62E8}"/>
    <cellStyle name="Normal 19 3 3 5" xfId="36152" xr:uid="{88BC8573-60E4-4384-9D54-9CA9730BE9F8}"/>
    <cellStyle name="Normal 19 3 4" xfId="5403" xr:uid="{00000000-0005-0000-0000-000092020000}"/>
    <cellStyle name="Normal 19 3 4 2" xfId="9801" xr:uid="{00000000-0005-0000-0000-000092020000}"/>
    <cellStyle name="Normal 19 3 4 2 2" xfId="18621" xr:uid="{00000000-0005-0000-0000-000092020000}"/>
    <cellStyle name="Normal 19 3 4 2 3" xfId="27990" xr:uid="{DE7847D9-4FFB-4CCC-BF07-89CCFEBCE55A}"/>
    <cellStyle name="Normal 19 3 4 2 4" xfId="41946" xr:uid="{9E35304A-899A-402E-AC66-3A5DF06B8682}"/>
    <cellStyle name="Normal 19 3 4 3" xfId="14266" xr:uid="{00000000-0005-0000-0000-000092020000}"/>
    <cellStyle name="Normal 19 3 4 4" xfId="23732" xr:uid="{F330DCB7-CEF3-4CEB-B15A-F74FCD4F08BF}"/>
    <cellStyle name="Normal 19 3 4 5" xfId="37701" xr:uid="{CAF550BB-2778-4EB7-A6C1-4636E431CAFF}"/>
    <cellStyle name="Normal 19 3 5" xfId="6023" xr:uid="{00000000-0005-0000-0000-000092020000}"/>
    <cellStyle name="Normal 19 3 5 2" xfId="14857" xr:uid="{00000000-0005-0000-0000-000092020000}"/>
    <cellStyle name="Normal 19 3 5 3" xfId="24316" xr:uid="{2036E2C0-ABF4-4DCF-91FC-E3C0258C6B53}"/>
    <cellStyle name="Normal 19 3 5 4" xfId="38270" xr:uid="{21352604-B7E8-4862-B9E0-D4AD4FA70C38}"/>
    <cellStyle name="Normal 19 3 6" xfId="10437" xr:uid="{00000000-0005-0000-0000-000092020000}"/>
    <cellStyle name="Normal 19 3 7" xfId="19869" xr:uid="{34FB858A-BF23-4104-A11A-B424DCCE9516}"/>
    <cellStyle name="Normal 19 3 8" xfId="34023" xr:uid="{CFA25DDD-58C2-47FD-84AD-DF2AD085E79C}"/>
    <cellStyle name="Normal 19 4" xfId="808" xr:uid="{00000000-0005-0000-0000-000093020000}"/>
    <cellStyle name="Normal 19 4 2" xfId="3807" xr:uid="{00000000-0005-0000-0000-000094020000}"/>
    <cellStyle name="Normal 19 4 2 2" xfId="8229" xr:uid="{00000000-0005-0000-0000-000094020000}"/>
    <cellStyle name="Normal 19 4 2 2 2" xfId="17052" xr:uid="{00000000-0005-0000-0000-000094020000}"/>
    <cellStyle name="Normal 19 4 2 2 3" xfId="26437" xr:uid="{9706A774-9299-4F30-BA2E-760D42E0912F}"/>
    <cellStyle name="Normal 19 4 2 2 4" xfId="40392" xr:uid="{C4A5FB13-106F-48E5-99CF-38E2CA0C838E}"/>
    <cellStyle name="Normal 19 4 2 3" xfId="12701" xr:uid="{00000000-0005-0000-0000-000094020000}"/>
    <cellStyle name="Normal 19 4 2 4" xfId="22168" xr:uid="{B3D4B021-D0A8-4A67-8405-FFE5764AE8AB}"/>
    <cellStyle name="Normal 19 4 2 5" xfId="36151" xr:uid="{5D9C5257-E45C-4FFF-B0FC-762113764A0D}"/>
    <cellStyle name="Normal 19 4 3" xfId="5404" xr:uid="{00000000-0005-0000-0000-000093020000}"/>
    <cellStyle name="Normal 19 4 3 2" xfId="9802" xr:uid="{00000000-0005-0000-0000-000093020000}"/>
    <cellStyle name="Normal 19 4 3 2 2" xfId="18622" xr:uid="{00000000-0005-0000-0000-000093020000}"/>
    <cellStyle name="Normal 19 4 3 2 3" xfId="27991" xr:uid="{E07A994A-45FF-4357-995E-3121FBCA571C}"/>
    <cellStyle name="Normal 19 4 3 2 4" xfId="41947" xr:uid="{BB573BFC-2A08-4C7E-9C38-FC0D208060BA}"/>
    <cellStyle name="Normal 19 4 3 3" xfId="14267" xr:uid="{00000000-0005-0000-0000-000093020000}"/>
    <cellStyle name="Normal 19 4 3 4" xfId="23733" xr:uid="{3D8D8B40-FD58-4E1C-9E3B-E1C16D53178E}"/>
    <cellStyle name="Normal 19 4 3 5" xfId="37702" xr:uid="{AA3EFD4F-7ADF-45A0-A6ED-06F882597B9D}"/>
    <cellStyle name="Normal 19 4 4" xfId="6024" xr:uid="{00000000-0005-0000-0000-000093020000}"/>
    <cellStyle name="Normal 19 4 4 2" xfId="14858" xr:uid="{00000000-0005-0000-0000-000093020000}"/>
    <cellStyle name="Normal 19 4 4 3" xfId="24317" xr:uid="{8120B94A-3FFA-4E24-899B-96DCB76B0E90}"/>
    <cellStyle name="Normal 19 4 4 4" xfId="38271" xr:uid="{CD39D353-186D-4343-9726-E1091228084A}"/>
    <cellStyle name="Normal 19 4 5" xfId="10438" xr:uid="{00000000-0005-0000-0000-000093020000}"/>
    <cellStyle name="Normal 19 4 6" xfId="19870" xr:uid="{220BE623-E014-4510-ACBE-A794F44A83B6}"/>
    <cellStyle name="Normal 19 4 7" xfId="34024" xr:uid="{29FFFCEB-6897-4D47-B60E-699CF3596E8A}"/>
    <cellStyle name="Normal 19 5" xfId="1813" xr:uid="{00000000-0005-0000-0000-000030010000}"/>
    <cellStyle name="Normal 19 5 2" xfId="6570" xr:uid="{00000000-0005-0000-0000-000030010000}"/>
    <cellStyle name="Normal 19 5 2 2" xfId="15401" xr:uid="{00000000-0005-0000-0000-000030010000}"/>
    <cellStyle name="Normal 19 5 2 3" xfId="24832" xr:uid="{CC3A3B08-102C-4E8E-874D-70CD74DE47E1}"/>
    <cellStyle name="Normal 19 5 2 4" xfId="38786" xr:uid="{534CD509-014B-4149-A9EE-B2718F9C18CF}"/>
    <cellStyle name="Normal 19 5 3" xfId="11020" xr:uid="{00000000-0005-0000-0000-000030010000}"/>
    <cellStyle name="Normal 19 5 4" xfId="20421" xr:uid="{9314C349-2178-46D7-9C31-998D94BED244}"/>
    <cellStyle name="Normal 19 5 5" xfId="34550" xr:uid="{6EF58D9F-71E9-423E-8304-6C42C2F17502}"/>
    <cellStyle name="Normal 19 6" xfId="4050" xr:uid="{00000000-0005-0000-0000-000030010000}"/>
    <cellStyle name="Normal 19 6 2" xfId="8453" xr:uid="{00000000-0005-0000-0000-000030010000}"/>
    <cellStyle name="Normal 19 6 2 2" xfId="17275" xr:uid="{00000000-0005-0000-0000-000030010000}"/>
    <cellStyle name="Normal 19 6 2 3" xfId="26656" xr:uid="{97A0812E-882D-44FD-B07D-37933DB96D52}"/>
    <cellStyle name="Normal 19 6 2 4" xfId="40610" xr:uid="{B8F1BADB-F55D-452E-804F-AB592BD11842}"/>
    <cellStyle name="Normal 19 6 3" xfId="12924" xr:uid="{00000000-0005-0000-0000-000030010000}"/>
    <cellStyle name="Normal 19 6 4" xfId="22396" xr:uid="{D1D44D31-A494-4B44-8BA4-31141AEBF6F8}"/>
    <cellStyle name="Normal 19 6 5" xfId="36369" xr:uid="{8C723704-33ED-4DE1-B588-CCE7B0204BE8}"/>
    <cellStyle name="Normal 19 7" xfId="6019" xr:uid="{00000000-0005-0000-0000-00008E020000}"/>
    <cellStyle name="Normal 19 7 2" xfId="14853" xr:uid="{00000000-0005-0000-0000-00008E020000}"/>
    <cellStyle name="Normal 19 7 3" xfId="24312" xr:uid="{823FE174-123E-4D2A-999E-7A7B2F6EDAA3}"/>
    <cellStyle name="Normal 19 7 4" xfId="38266" xr:uid="{83CBCA6D-70A9-4B61-ABEA-4375EAFF3C1E}"/>
    <cellStyle name="Normal 19 8" xfId="10433" xr:uid="{00000000-0005-0000-0000-00008E020000}"/>
    <cellStyle name="Normal 19 8 2" xfId="28481" xr:uid="{DC179810-E45C-4379-8DA5-73BBECBABC09}"/>
    <cellStyle name="Normal 19 8 3" xfId="42451" xr:uid="{7B3E8E97-DA83-4E68-80A4-D1972FE466B6}"/>
    <cellStyle name="Normal 19 9" xfId="31170" xr:uid="{264B3E31-7DB6-4719-8147-B85318FA7697}"/>
    <cellStyle name="Normal 19 9 2" xfId="45019" xr:uid="{4768AE59-2B99-42A8-A441-571A936350AF}"/>
    <cellStyle name="Normal 2" xfId="35" xr:uid="{00000000-0005-0000-0000-000094020000}"/>
    <cellStyle name="Normal 2 10" xfId="36" xr:uid="{00000000-0005-0000-0000-000095020000}"/>
    <cellStyle name="Normal 2 10 2" xfId="809" xr:uid="{00000000-0005-0000-0000-000096020000}"/>
    <cellStyle name="Normal 2 10 2 2" xfId="29832" xr:uid="{27B39D77-FD7C-4447-923F-651BE007E3DA}"/>
    <cellStyle name="Normal 2 10 3" xfId="1851" xr:uid="{00000000-0005-0000-0000-000032010000}"/>
    <cellStyle name="Normal 2 10 3 2" xfId="6571" xr:uid="{00000000-0005-0000-0000-000032010000}"/>
    <cellStyle name="Normal 2 10 3 2 2" xfId="15402" xr:uid="{00000000-0005-0000-0000-000032010000}"/>
    <cellStyle name="Normal 2 10 3 2 3" xfId="24833" xr:uid="{9A56C79B-6559-4322-AEBA-EFDC19D3F783}"/>
    <cellStyle name="Normal 2 10 3 2 4" xfId="38787" xr:uid="{161F0DD9-7607-488A-AA60-2CB7DD7EB391}"/>
    <cellStyle name="Normal 2 10 3 3" xfId="11026" xr:uid="{00000000-0005-0000-0000-000032010000}"/>
    <cellStyle name="Normal 2 10 3 4" xfId="20424" xr:uid="{8ED2072D-C422-453C-8FB9-7E318A2B0915}"/>
    <cellStyle name="Normal 2 10 3 5" xfId="34551" xr:uid="{CF6AAE31-5968-4966-8401-11247581F83F}"/>
    <cellStyle name="Normal 2 10 4" xfId="4054" xr:uid="{00000000-0005-0000-0000-000032010000}"/>
    <cellStyle name="Normal 2 10 4 2" xfId="8456" xr:uid="{00000000-0005-0000-0000-000032010000}"/>
    <cellStyle name="Normal 2 10 4 2 2" xfId="17278" xr:uid="{00000000-0005-0000-0000-000032010000}"/>
    <cellStyle name="Normal 2 10 4 2 3" xfId="26659" xr:uid="{8BAEFC60-8998-43BD-B31A-61B388D41527}"/>
    <cellStyle name="Normal 2 10 4 2 4" xfId="40613" xr:uid="{D6BD9D99-E3FB-4380-B51A-C3456EEF4839}"/>
    <cellStyle name="Normal 2 10 4 3" xfId="12927" xr:uid="{00000000-0005-0000-0000-000032010000}"/>
    <cellStyle name="Normal 2 10 4 4" xfId="22399" xr:uid="{E9C63320-9B1E-42C0-B863-1CF2796A8693}"/>
    <cellStyle name="Normal 2 10 4 5" xfId="36372" xr:uid="{660491D3-633F-4959-9622-68204C0F9AB6}"/>
    <cellStyle name="Normal 2 10 5" xfId="28484" xr:uid="{03887CB4-0A6F-45F8-832C-1BBB96C0DFB1}"/>
    <cellStyle name="Normal 2 10 5 2" xfId="42452" xr:uid="{D571730D-6699-4FFA-AA9C-F26253288B2A}"/>
    <cellStyle name="Normal 2 10 6" xfId="31171" xr:uid="{A53025CB-7DF9-471F-8D06-E662F10242DB}"/>
    <cellStyle name="Normal 2 10 6 2" xfId="45020" xr:uid="{4DF1F238-D1B4-400F-B882-711F17F56958}"/>
    <cellStyle name="Normal 2 11" xfId="182" xr:uid="{00000000-0005-0000-0000-000097020000}"/>
    <cellStyle name="Normal 2 11 2" xfId="810" xr:uid="{00000000-0005-0000-0000-000098020000}"/>
    <cellStyle name="Normal 2 11 3" xfId="1971" xr:uid="{00000000-0005-0000-0000-000033010000}"/>
    <cellStyle name="Normal 2 11 3 2" xfId="6612" xr:uid="{00000000-0005-0000-0000-000033010000}"/>
    <cellStyle name="Normal 2 11 3 2 2" xfId="15440" xr:uid="{00000000-0005-0000-0000-000033010000}"/>
    <cellStyle name="Normal 2 11 3 2 3" xfId="24865" xr:uid="{C143E1DD-CD40-4A1A-9C4F-248E6E240D07}"/>
    <cellStyle name="Normal 2 11 3 2 4" xfId="38819" xr:uid="{1C852125-0D0B-403F-90F6-75902023C065}"/>
    <cellStyle name="Normal 2 11 3 3" xfId="11070" xr:uid="{00000000-0005-0000-0000-000033010000}"/>
    <cellStyle name="Normal 2 11 3 4" xfId="20502" xr:uid="{19CC6D5B-D066-457C-9E50-730A3CBDBDE8}"/>
    <cellStyle name="Normal 2 11 3 5" xfId="34581" xr:uid="{B8EF852F-4E48-4634-A739-C67B53D70F27}"/>
    <cellStyle name="Normal 2 11 4" xfId="4095" xr:uid="{00000000-0005-0000-0000-000033010000}"/>
    <cellStyle name="Normal 2 11 4 2" xfId="8495" xr:uid="{00000000-0005-0000-0000-000033010000}"/>
    <cellStyle name="Normal 2 11 4 2 2" xfId="17317" xr:uid="{00000000-0005-0000-0000-000033010000}"/>
    <cellStyle name="Normal 2 11 4 2 3" xfId="26697" xr:uid="{324F7806-5CBF-4FB5-BE95-C55DC6C80307}"/>
    <cellStyle name="Normal 2 11 4 2 4" xfId="40652" xr:uid="{DF8BE49A-3E50-4DFE-830A-C43870207FAD}"/>
    <cellStyle name="Normal 2 11 4 3" xfId="12965" xr:uid="{00000000-0005-0000-0000-000033010000}"/>
    <cellStyle name="Normal 2 11 4 4" xfId="22438" xr:uid="{EA0E4E39-64DD-48E0-B802-893E35848E39}"/>
    <cellStyle name="Normal 2 11 4 5" xfId="36410" xr:uid="{62EB543B-76E1-49DD-A64C-1A0777E046DF}"/>
    <cellStyle name="Normal 2 11 5" xfId="28557" xr:uid="{7D42E24F-467E-44F3-B621-5831F2D0372B}"/>
    <cellStyle name="Normal 2 11 5 2" xfId="42482" xr:uid="{57E45909-DA26-4E62-831B-EE749EA26980}"/>
    <cellStyle name="Normal 2 11 6" xfId="31201" xr:uid="{05C88C25-97D9-4C6D-A93A-72EC598400C3}"/>
    <cellStyle name="Normal 2 11 6 2" xfId="45059" xr:uid="{5A949D9F-8EA2-4FBE-9D6A-CD733A4C6003}"/>
    <cellStyle name="Normal 2 12" xfId="183" xr:uid="{00000000-0005-0000-0000-000099020000}"/>
    <cellStyle name="Normal 2 12 2" xfId="811" xr:uid="{00000000-0005-0000-0000-00009A020000}"/>
    <cellStyle name="Normal 2 12 3" xfId="812" xr:uid="{00000000-0005-0000-0000-00009B020000}"/>
    <cellStyle name="Normal 2 12 4" xfId="1988" xr:uid="{00000000-0005-0000-0000-00004A000000}"/>
    <cellStyle name="Normal 2 12 4 2" xfId="6618" xr:uid="{00000000-0005-0000-0000-00004A000000}"/>
    <cellStyle name="Normal 2 12 4 2 2" xfId="15446" xr:uid="{00000000-0005-0000-0000-00004A000000}"/>
    <cellStyle name="Normal 2 12 4 2 3" xfId="24871" xr:uid="{26BD3580-2F76-4BB1-997C-06BB6CB72DED}"/>
    <cellStyle name="Normal 2 12 4 2 4" xfId="38825" xr:uid="{0E3294F3-3A59-42E5-B767-5762337E44AF}"/>
    <cellStyle name="Normal 2 12 4 3" xfId="11077" xr:uid="{00000000-0005-0000-0000-00004A000000}"/>
    <cellStyle name="Normal 2 12 4 4" xfId="20516" xr:uid="{673A95F3-2AC0-4D06-BE9F-DE6FD5EBE4C7}"/>
    <cellStyle name="Normal 2 12 4 5" xfId="34587" xr:uid="{794D68D1-BE50-427D-9F5C-E83A0D2AF2B1}"/>
    <cellStyle name="Normal 2 12 5" xfId="4101" xr:uid="{00000000-0005-0000-0000-00004A000000}"/>
    <cellStyle name="Normal 2 12 5 2" xfId="8501" xr:uid="{00000000-0005-0000-0000-00004A000000}"/>
    <cellStyle name="Normal 2 12 5 2 2" xfId="17323" xr:uid="{00000000-0005-0000-0000-00004A000000}"/>
    <cellStyle name="Normal 2 12 5 2 3" xfId="26703" xr:uid="{F2CA96F3-9C76-4C8F-9B87-FFA50F7533A4}"/>
    <cellStyle name="Normal 2 12 5 2 4" xfId="40658" xr:uid="{D64B890D-D575-4AB0-BDE2-EEBAE1D800A6}"/>
    <cellStyle name="Normal 2 12 5 3" xfId="12971" xr:uid="{00000000-0005-0000-0000-00004A000000}"/>
    <cellStyle name="Normal 2 12 5 4" xfId="22444" xr:uid="{2186ADBC-9FC7-4FA1-9AA4-ABCC7B425551}"/>
    <cellStyle name="Normal 2 12 5 5" xfId="36416" xr:uid="{385B9D6E-C1CE-456A-8B1B-424EDF703B03}"/>
    <cellStyle name="Normal 2 12 6" xfId="28570" xr:uid="{F57714F5-B48F-4F31-8E1D-868F1FE89202}"/>
    <cellStyle name="Normal 2 12 6 2" xfId="42487" xr:uid="{9569A86B-B0C7-487E-942F-0D4E55B44A59}"/>
    <cellStyle name="Normal 2 12 7" xfId="31206" xr:uid="{F4E2623B-E9BD-476F-B860-2DC5376773BA}"/>
    <cellStyle name="Normal 2 12 7 2" xfId="45068" xr:uid="{9DFEF1ED-06CE-49D9-AC0E-47440A2658C8}"/>
    <cellStyle name="Normal 2 13" xfId="813" xr:uid="{00000000-0005-0000-0000-00009C020000}"/>
    <cellStyle name="Normal 2 13 2" xfId="814" xr:uid="{00000000-0005-0000-0000-00009D020000}"/>
    <cellStyle name="Normal 2 13 3" xfId="2048" xr:uid="{00000000-0005-0000-0000-000080040000}"/>
    <cellStyle name="Normal 2 13 3 2" xfId="6660" xr:uid="{00000000-0005-0000-0000-000080040000}"/>
    <cellStyle name="Normal 2 13 3 2 2" xfId="15488" xr:uid="{00000000-0005-0000-0000-000080040000}"/>
    <cellStyle name="Normal 2 13 3 2 3" xfId="24912" xr:uid="{1C241E1B-BC5B-478F-A213-729DC2FF43DE}"/>
    <cellStyle name="Normal 2 13 3 2 4" xfId="38866" xr:uid="{29CC74FA-9E89-48C0-B01E-72D2A1B17B8B}"/>
    <cellStyle name="Normal 2 13 3 3" xfId="11120" xr:uid="{00000000-0005-0000-0000-000080040000}"/>
    <cellStyle name="Normal 2 13 3 4" xfId="20569" xr:uid="{16799AD1-3E46-41ED-8617-D25B1A627AF1}"/>
    <cellStyle name="Normal 2 13 3 5" xfId="34629" xr:uid="{C010999F-9AEC-4811-A5D0-B4F5992DB667}"/>
    <cellStyle name="Normal 2 13 4" xfId="4145" xr:uid="{00000000-0005-0000-0000-000080040000}"/>
    <cellStyle name="Normal 2 13 4 2" xfId="8545" xr:uid="{00000000-0005-0000-0000-000080040000}"/>
    <cellStyle name="Normal 2 13 4 2 2" xfId="17367" xr:uid="{00000000-0005-0000-0000-000080040000}"/>
    <cellStyle name="Normal 2 13 4 2 3" xfId="26745" xr:uid="{C928D26F-8890-4B62-A00F-25FEECB5C611}"/>
    <cellStyle name="Normal 2 13 4 2 4" xfId="40701" xr:uid="{CFCC03FF-727B-412F-A773-788278FD7816}"/>
    <cellStyle name="Normal 2 13 4 3" xfId="13014" xr:uid="{00000000-0005-0000-0000-000080040000}"/>
    <cellStyle name="Normal 2 13 4 4" xfId="22487" xr:uid="{87267A87-9A7F-470B-93C5-C6456D69E48C}"/>
    <cellStyle name="Normal 2 13 4 5" xfId="36458" xr:uid="{AC112FB9-BC01-4EC8-8EE7-062C4130590F}"/>
    <cellStyle name="Normal 2 13 5" xfId="28622" xr:uid="{1F625434-EAEE-4FC5-B251-A6380270F15C}"/>
    <cellStyle name="Normal 2 13 5 2" xfId="42527" xr:uid="{17FC3FEF-8895-48F6-B8C9-77CF4AB27312}"/>
    <cellStyle name="Normal 2 13 6" xfId="31248" xr:uid="{A008B299-99AC-455A-9A43-90947CC070A5}"/>
    <cellStyle name="Normal 2 13 6 2" xfId="45115" xr:uid="{84DD4234-8233-4AFD-BDE8-ECF9BAF19D8C}"/>
    <cellStyle name="Normal 2 14" xfId="815" xr:uid="{00000000-0005-0000-0000-00009E020000}"/>
    <cellStyle name="Normal 2 14 2" xfId="816" xr:uid="{00000000-0005-0000-0000-00009F020000}"/>
    <cellStyle name="Normal 2 14 3" xfId="29822" xr:uid="{8A70604C-0498-4C2D-A761-4313C240CD98}"/>
    <cellStyle name="Normal 2 14 3 2" xfId="43703" xr:uid="{E61C2FB6-B349-4926-9090-2C5647C1C03F}"/>
    <cellStyle name="Normal 2 14 4" xfId="32422" xr:uid="{2FA7F052-50AF-4031-943F-F7B0A5B55228}"/>
    <cellStyle name="Normal 2 14 4 2" xfId="46289" xr:uid="{661EE8F5-6C20-472A-9C72-98A1BFCE5F07}"/>
    <cellStyle name="Normal 2 15" xfId="817" xr:uid="{00000000-0005-0000-0000-0000A0020000}"/>
    <cellStyle name="Normal 2 15 2" xfId="818" xr:uid="{00000000-0005-0000-0000-0000A1020000}"/>
    <cellStyle name="Normal 2 15 3" xfId="29829" xr:uid="{7A27FABE-0592-4F1A-9A69-8E2E00F8DFEA}"/>
    <cellStyle name="Normal 2 16" xfId="819" xr:uid="{00000000-0005-0000-0000-0000A2020000}"/>
    <cellStyle name="Normal 2 16 2" xfId="820" xr:uid="{00000000-0005-0000-0000-0000A3020000}"/>
    <cellStyle name="Normal 2 16 3" xfId="29834" xr:uid="{17A09E77-DDF6-444B-92E0-A4E68D655B85}"/>
    <cellStyle name="Normal 2 16 3 2" xfId="43708" xr:uid="{9BF41605-0138-45AC-9319-147217F270EE}"/>
    <cellStyle name="Normal 2 16 4" xfId="32426" xr:uid="{F2539107-FE10-4499-8816-53B62B26CC43}"/>
    <cellStyle name="Normal 2 16 4 2" xfId="46293" xr:uid="{60CFBF27-EC89-4323-A66A-090C6B14838E}"/>
    <cellStyle name="Normal 2 17" xfId="821" xr:uid="{00000000-0005-0000-0000-0000A4020000}"/>
    <cellStyle name="Normal 2 17 2" xfId="822" xr:uid="{00000000-0005-0000-0000-0000A5020000}"/>
    <cellStyle name="Normal 2 17 3" xfId="33594" xr:uid="{07C7B44A-095F-4E58-B138-A0AB4313639A}"/>
    <cellStyle name="Normal 2 17 3 2" xfId="47461" xr:uid="{ABC04408-A722-49BB-A80D-226D777A5234}"/>
    <cellStyle name="Normal 2 18" xfId="823" xr:uid="{00000000-0005-0000-0000-0000A6020000}"/>
    <cellStyle name="Normal 2 18 2" xfId="33615" xr:uid="{4EABDBE8-B20F-4F30-BACF-7F77CC882B00}"/>
    <cellStyle name="Normal 2 18 2 2" xfId="47479" xr:uid="{7B4D6568-A814-4488-AA8B-9C1AC3C37CBA}"/>
    <cellStyle name="Normal 2 19" xfId="824" xr:uid="{00000000-0005-0000-0000-0000A7020000}"/>
    <cellStyle name="Normal 2 19 2" xfId="33619" xr:uid="{B3A1E549-3A31-4714-8615-5B8AEBC5DCAD}"/>
    <cellStyle name="Normal 2 19 2 2" xfId="47483" xr:uid="{2B329754-77E4-4960-8577-E0F4B5E242A0}"/>
    <cellStyle name="Normal 2 2" xfId="37" xr:uid="{00000000-0005-0000-0000-0000A8020000}"/>
    <cellStyle name="Normal 2 2 10" xfId="184" xr:uid="{00000000-0005-0000-0000-0000A9020000}"/>
    <cellStyle name="Normal 2 2 10 2" xfId="33620" xr:uid="{85CAFF35-1532-4D73-B9AA-733F7A14C83A}"/>
    <cellStyle name="Normal 2 2 10 2 2" xfId="47484" xr:uid="{FC26B676-88A1-4F9C-9671-351F4AF4D357}"/>
    <cellStyle name="Normal 2 2 11" xfId="185" xr:uid="{00000000-0005-0000-0000-0000AA020000}"/>
    <cellStyle name="Normal 2 2 12" xfId="186" xr:uid="{00000000-0005-0000-0000-0000AB020000}"/>
    <cellStyle name="Normal 2 2 13" xfId="281" xr:uid="{00000000-0005-0000-0000-0000AC020000}"/>
    <cellStyle name="Normal 2 2 13 2" xfId="825" xr:uid="{00000000-0005-0000-0000-0000AD020000}"/>
    <cellStyle name="Normal 2 2 14" xfId="1509" xr:uid="{00000000-0005-0000-0000-000034010000}"/>
    <cellStyle name="Normal 2 2 14 2" xfId="6387" xr:uid="{00000000-0005-0000-0000-000034010000}"/>
    <cellStyle name="Normal 2 2 14 2 2" xfId="15218" xr:uid="{00000000-0005-0000-0000-000034010000}"/>
    <cellStyle name="Normal 2 2 14 2 3" xfId="24660" xr:uid="{D1594A1B-0E87-449D-8CB8-58883ABB08CC}"/>
    <cellStyle name="Normal 2 2 14 2 4" xfId="38612" xr:uid="{29547F70-28BA-4A32-B6B2-4EB353686C9E}"/>
    <cellStyle name="Normal 2 2 14 3" xfId="10825" xr:uid="{00000000-0005-0000-0000-000034010000}"/>
    <cellStyle name="Normal 2 2 14 4" xfId="20236" xr:uid="{0870048E-928C-44EF-8481-5A58D011690A}"/>
    <cellStyle name="Normal 2 2 14 5" xfId="34378" xr:uid="{2C9DC368-7313-4F6C-A070-F7D4F09AAB4D}"/>
    <cellStyle name="Normal 2 2 15" xfId="3881" xr:uid="{00000000-0005-0000-0000-000034010000}"/>
    <cellStyle name="Normal 2 2 15 2" xfId="8288" xr:uid="{00000000-0005-0000-0000-000034010000}"/>
    <cellStyle name="Normal 2 2 15 2 2" xfId="17111" xr:uid="{00000000-0005-0000-0000-000034010000}"/>
    <cellStyle name="Normal 2 2 15 2 3" xfId="26491" xr:uid="{8FDB5B9D-59FD-45C4-AFEB-EEDB033CF796}"/>
    <cellStyle name="Normal 2 2 15 2 4" xfId="40446" xr:uid="{955B8243-4843-458B-984F-B03EBEA1B7F8}"/>
    <cellStyle name="Normal 2 2 15 3" xfId="12760" xr:uid="{00000000-0005-0000-0000-000034010000}"/>
    <cellStyle name="Normal 2 2 15 4" xfId="22232" xr:uid="{149F827C-210B-40E9-93AF-50093A1E7ACF}"/>
    <cellStyle name="Normal 2 2 15 5" xfId="36205" xr:uid="{3DA847D1-7D95-4450-B561-7E6AAC386445}"/>
    <cellStyle name="Normal 2 2 16" xfId="28318" xr:uid="{40831493-D3A9-457C-A819-F6C9DB44DE1B}"/>
    <cellStyle name="Normal 2 2 16 2" xfId="42288" xr:uid="{3167BD3A-837D-4B19-98DA-B1881E24E796}"/>
    <cellStyle name="Normal 2 2 17" xfId="31029" xr:uid="{0496121A-613A-466B-8008-CB1CAF5136F1}"/>
    <cellStyle name="Normal 2 2 17 2" xfId="44878" xr:uid="{818D6326-D1B0-45DF-8383-02BE981CB7DD}"/>
    <cellStyle name="Normal 2 2 2" xfId="38" xr:uid="{00000000-0005-0000-0000-0000AE020000}"/>
    <cellStyle name="Normal 2 2 2 2" xfId="826" xr:uid="{00000000-0005-0000-0000-0000AF020000}"/>
    <cellStyle name="Normal 2 2 2 2 10" xfId="6025" xr:uid="{00000000-0005-0000-0000-0000AF020000}"/>
    <cellStyle name="Normal 2 2 2 2 10 2" xfId="14859" xr:uid="{00000000-0005-0000-0000-0000AF020000}"/>
    <cellStyle name="Normal 2 2 2 2 10 3" xfId="24318" xr:uid="{7FDEA904-C1A4-4620-AF60-0098E11CA90F}"/>
    <cellStyle name="Normal 2 2 2 2 10 4" xfId="38272" xr:uid="{FD25F7D6-29AA-44A3-8BB9-46121D75ACCC}"/>
    <cellStyle name="Normal 2 2 2 2 11" xfId="10444" xr:uid="{00000000-0005-0000-0000-0000AF020000}"/>
    <cellStyle name="Normal 2 2 2 2 12" xfId="19871" xr:uid="{ADD406B2-0B17-4451-BA24-4C4637ECD477}"/>
    <cellStyle name="Normal 2 2 2 2 13" xfId="34025" xr:uid="{C789D618-FF60-4F23-B6FD-5B0F1CEC2480}"/>
    <cellStyle name="Normal 2 2 2 2 2" xfId="827" xr:uid="{00000000-0005-0000-0000-0000B0020000}"/>
    <cellStyle name="Normal 2 2 2 2 2 2" xfId="33632" xr:uid="{CDD9986A-E1BB-4164-9D97-5638B8CB14F8}"/>
    <cellStyle name="Normal 2 2 2 2 2 2 2" xfId="47496" xr:uid="{810EDDEA-BD5D-4551-9466-D6738EA2A14C}"/>
    <cellStyle name="Normal 2 2 2 2 3" xfId="828" xr:uid="{00000000-0005-0000-0000-0000B1020000}"/>
    <cellStyle name="Normal 2 2 2 2 4" xfId="829" xr:uid="{00000000-0005-0000-0000-0000B2020000}"/>
    <cellStyle name="Normal 2 2 2 2 5" xfId="830" xr:uid="{00000000-0005-0000-0000-0000B3020000}"/>
    <cellStyle name="Normal 2 2 2 2 5 2" xfId="3453" xr:uid="{00000000-0005-0000-0000-0000B4020000}"/>
    <cellStyle name="Normal 2 2 2 2 5 2 2" xfId="7899" xr:uid="{00000000-0005-0000-0000-0000B4020000}"/>
    <cellStyle name="Normal 2 2 2 2 5 2 2 2" xfId="16724" xr:uid="{00000000-0005-0000-0000-0000B4020000}"/>
    <cellStyle name="Normal 2 2 2 2 5 2 2 3" xfId="26135" xr:uid="{EA5C167E-53E5-4765-9282-DAAD0443A39A}"/>
    <cellStyle name="Normal 2 2 2 2 5 2 2 4" xfId="40088" xr:uid="{5609CC75-9B85-4DAA-945B-0D704A690EC6}"/>
    <cellStyle name="Normal 2 2 2 2 5 2 3" xfId="12377" xr:uid="{00000000-0005-0000-0000-0000B4020000}"/>
    <cellStyle name="Normal 2 2 2 2 5 2 4" xfId="21839" xr:uid="{DF65CF48-A60B-4911-AC7B-41CEF34892C6}"/>
    <cellStyle name="Normal 2 2 2 2 5 2 5" xfId="35851" xr:uid="{06C02A11-3B6F-432B-9451-B0CE6463407E}"/>
    <cellStyle name="Normal 2 2 2 2 5 3" xfId="5406" xr:uid="{00000000-0005-0000-0000-0000B3020000}"/>
    <cellStyle name="Normal 2 2 2 2 5 3 2" xfId="9804" xr:uid="{00000000-0005-0000-0000-0000B3020000}"/>
    <cellStyle name="Normal 2 2 2 2 5 3 2 2" xfId="18624" xr:uid="{00000000-0005-0000-0000-0000B3020000}"/>
    <cellStyle name="Normal 2 2 2 2 5 3 2 3" xfId="27993" xr:uid="{DEBF8097-E8D6-4416-80E4-0BB7E22933BE}"/>
    <cellStyle name="Normal 2 2 2 2 5 3 2 4" xfId="41949" xr:uid="{82BE23DA-7187-44B5-953F-BDFC5C3FC603}"/>
    <cellStyle name="Normal 2 2 2 2 5 3 3" xfId="14269" xr:uid="{00000000-0005-0000-0000-0000B3020000}"/>
    <cellStyle name="Normal 2 2 2 2 5 3 4" xfId="23735" xr:uid="{CD82F1A9-FA37-4D2D-A22F-31CCEB544F5A}"/>
    <cellStyle name="Normal 2 2 2 2 5 3 5" xfId="37704" xr:uid="{2E13E2AB-12AF-4B7D-B044-E15ADA47AB13}"/>
    <cellStyle name="Normal 2 2 2 2 5 4" xfId="6026" xr:uid="{00000000-0005-0000-0000-0000B3020000}"/>
    <cellStyle name="Normal 2 2 2 2 5 4 2" xfId="14860" xr:uid="{00000000-0005-0000-0000-0000B3020000}"/>
    <cellStyle name="Normal 2 2 2 2 5 4 3" xfId="24319" xr:uid="{8A2D24E4-7151-425F-8552-8468708CAB6E}"/>
    <cellStyle name="Normal 2 2 2 2 5 4 4" xfId="38273" xr:uid="{7D92EB6B-9EA7-4B03-9625-DDA1CC925620}"/>
    <cellStyle name="Normal 2 2 2 2 5 5" xfId="10445" xr:uid="{00000000-0005-0000-0000-0000B3020000}"/>
    <cellStyle name="Normal 2 2 2 2 5 6" xfId="19872" xr:uid="{4D2C9D65-D997-40CD-A78D-43A889CA59BE}"/>
    <cellStyle name="Normal 2 2 2 2 5 7" xfId="34026" xr:uid="{FEFCD3C9-3AA6-445A-A723-171F17AC7295}"/>
    <cellStyle name="Normal 2 2 2 2 6" xfId="831" xr:uid="{00000000-0005-0000-0000-0000B4020000}"/>
    <cellStyle name="Normal 2 2 2 2 6 2" xfId="3805" xr:uid="{00000000-0005-0000-0000-0000B5020000}"/>
    <cellStyle name="Normal 2 2 2 2 6 2 2" xfId="8227" xr:uid="{00000000-0005-0000-0000-0000B5020000}"/>
    <cellStyle name="Normal 2 2 2 2 6 2 2 2" xfId="17050" xr:uid="{00000000-0005-0000-0000-0000B5020000}"/>
    <cellStyle name="Normal 2 2 2 2 6 2 2 3" xfId="26435" xr:uid="{198E9D64-D6E8-438C-9C0C-65F0FD27BC7C}"/>
    <cellStyle name="Normal 2 2 2 2 6 2 2 4" xfId="40390" xr:uid="{D3F74444-28E1-483A-BC38-722B324C1B13}"/>
    <cellStyle name="Normal 2 2 2 2 6 2 3" xfId="12699" xr:uid="{00000000-0005-0000-0000-0000B5020000}"/>
    <cellStyle name="Normal 2 2 2 2 6 2 4" xfId="22166" xr:uid="{66B24596-8781-4229-A942-9E2CEEF74A92}"/>
    <cellStyle name="Normal 2 2 2 2 6 2 5" xfId="36149" xr:uid="{E878ABF6-2084-4E1D-B618-774C01FD72B4}"/>
    <cellStyle name="Normal 2 2 2 2 6 3" xfId="5407" xr:uid="{00000000-0005-0000-0000-0000B4020000}"/>
    <cellStyle name="Normal 2 2 2 2 6 3 2" xfId="9805" xr:uid="{00000000-0005-0000-0000-0000B4020000}"/>
    <cellStyle name="Normal 2 2 2 2 6 3 2 2" xfId="18625" xr:uid="{00000000-0005-0000-0000-0000B4020000}"/>
    <cellStyle name="Normal 2 2 2 2 6 3 2 3" xfId="27994" xr:uid="{974F7D1C-C785-4A7F-93AA-56AA13527DB6}"/>
    <cellStyle name="Normal 2 2 2 2 6 3 2 4" xfId="41950" xr:uid="{F868363B-378C-4D33-B8E0-4E04391BF8B2}"/>
    <cellStyle name="Normal 2 2 2 2 6 3 3" xfId="14270" xr:uid="{00000000-0005-0000-0000-0000B4020000}"/>
    <cellStyle name="Normal 2 2 2 2 6 3 4" xfId="23736" xr:uid="{9BF51EDB-F96D-4CCB-B74E-16F9502DAA6D}"/>
    <cellStyle name="Normal 2 2 2 2 6 3 5" xfId="37705" xr:uid="{B6F9247F-9F84-4570-AAB8-EC45B138A1F4}"/>
    <cellStyle name="Normal 2 2 2 2 6 4" xfId="6027" xr:uid="{00000000-0005-0000-0000-0000B4020000}"/>
    <cellStyle name="Normal 2 2 2 2 6 4 2" xfId="14861" xr:uid="{00000000-0005-0000-0000-0000B4020000}"/>
    <cellStyle name="Normal 2 2 2 2 6 4 3" xfId="24320" xr:uid="{951A65A5-2CEF-486C-8AB9-7FC632A5DD06}"/>
    <cellStyle name="Normal 2 2 2 2 6 4 4" xfId="38274" xr:uid="{AB9C50C2-B4C9-40B8-B0BB-BEF9D4F9C42E}"/>
    <cellStyle name="Normal 2 2 2 2 6 5" xfId="10446" xr:uid="{00000000-0005-0000-0000-0000B4020000}"/>
    <cellStyle name="Normal 2 2 2 2 6 6" xfId="19873" xr:uid="{CEEAE9F0-4680-4386-82CE-80CF580033CD}"/>
    <cellStyle name="Normal 2 2 2 2 6 7" xfId="34027" xr:uid="{14E76204-3482-4E09-BD74-6107FB7F94B1}"/>
    <cellStyle name="Normal 2 2 2 2 7" xfId="1770" xr:uid="{00000000-0005-0000-0000-000036010000}"/>
    <cellStyle name="Normal 2 2 2 2 8" xfId="3806" xr:uid="{00000000-0005-0000-0000-0000B0020000}"/>
    <cellStyle name="Normal 2 2 2 2 8 2" xfId="8228" xr:uid="{00000000-0005-0000-0000-0000B0020000}"/>
    <cellStyle name="Normal 2 2 2 2 8 2 2" xfId="17051" xr:uid="{00000000-0005-0000-0000-0000B0020000}"/>
    <cellStyle name="Normal 2 2 2 2 8 2 3" xfId="26436" xr:uid="{8C819ECB-326F-4E47-8AB9-568DF6D64697}"/>
    <cellStyle name="Normal 2 2 2 2 8 2 4" xfId="40391" xr:uid="{6CC10960-05B4-4148-802F-73AE3F7F8207}"/>
    <cellStyle name="Normal 2 2 2 2 8 3" xfId="12700" xr:uid="{00000000-0005-0000-0000-0000B0020000}"/>
    <cellStyle name="Normal 2 2 2 2 8 4" xfId="22167" xr:uid="{F1093A44-91CA-49D9-9018-A362662957DC}"/>
    <cellStyle name="Normal 2 2 2 2 8 5" xfId="36150" xr:uid="{5943D8F4-B339-4475-95B2-C630A1F8C113}"/>
    <cellStyle name="Normal 2 2 2 2 9" xfId="5405" xr:uid="{00000000-0005-0000-0000-0000AF020000}"/>
    <cellStyle name="Normal 2 2 2 2 9 2" xfId="9803" xr:uid="{00000000-0005-0000-0000-0000AF020000}"/>
    <cellStyle name="Normal 2 2 2 2 9 2 2" xfId="18623" xr:uid="{00000000-0005-0000-0000-0000AF020000}"/>
    <cellStyle name="Normal 2 2 2 2 9 2 3" xfId="27992" xr:uid="{1280C4EE-FB84-49B5-829F-B3885C39A852}"/>
    <cellStyle name="Normal 2 2 2 2 9 2 4" xfId="41948" xr:uid="{A1B22692-BE1D-44BD-A804-B055DBD646FA}"/>
    <cellStyle name="Normal 2 2 2 2 9 3" xfId="14268" xr:uid="{00000000-0005-0000-0000-0000AF020000}"/>
    <cellStyle name="Normal 2 2 2 2 9 4" xfId="23734" xr:uid="{F021B979-5C81-4AD6-B12A-9A24B330D79C}"/>
    <cellStyle name="Normal 2 2 2 2 9 5" xfId="37703" xr:uid="{34120A81-B673-4A45-970A-A268B56A50C8}"/>
    <cellStyle name="Normal 2 2 2 3" xfId="832" xr:uid="{00000000-0005-0000-0000-0000B5020000}"/>
    <cellStyle name="Normal 2 2 2 3 2" xfId="833" xr:uid="{00000000-0005-0000-0000-0000B6020000}"/>
    <cellStyle name="Normal 2 2 2 3 2 2" xfId="3803" xr:uid="{00000000-0005-0000-0000-0000B7020000}"/>
    <cellStyle name="Normal 2 2 2 3 2 2 2" xfId="8225" xr:uid="{00000000-0005-0000-0000-0000B7020000}"/>
    <cellStyle name="Normal 2 2 2 3 2 2 2 2" xfId="17048" xr:uid="{00000000-0005-0000-0000-0000B7020000}"/>
    <cellStyle name="Normal 2 2 2 3 2 2 2 3" xfId="26433" xr:uid="{86AE5017-B87F-427A-B0F8-2E66D2EBA3A0}"/>
    <cellStyle name="Normal 2 2 2 3 2 2 2 4" xfId="40388" xr:uid="{27908016-2C69-4641-BF9E-CB4C93805184}"/>
    <cellStyle name="Normal 2 2 2 3 2 2 3" xfId="12697" xr:uid="{00000000-0005-0000-0000-0000B7020000}"/>
    <cellStyle name="Normal 2 2 2 3 2 2 4" xfId="22164" xr:uid="{8691AA30-30F8-4994-9D1A-26FF6648CDD6}"/>
    <cellStyle name="Normal 2 2 2 3 2 2 5" xfId="36147" xr:uid="{8453CBCB-CBB3-4337-97DD-E0412C5A6F1B}"/>
    <cellStyle name="Normal 2 2 2 3 2 3" xfId="5409" xr:uid="{00000000-0005-0000-0000-0000B6020000}"/>
    <cellStyle name="Normal 2 2 2 3 2 3 2" xfId="9807" xr:uid="{00000000-0005-0000-0000-0000B6020000}"/>
    <cellStyle name="Normal 2 2 2 3 2 3 2 2" xfId="18627" xr:uid="{00000000-0005-0000-0000-0000B6020000}"/>
    <cellStyle name="Normal 2 2 2 3 2 3 2 3" xfId="27996" xr:uid="{4E92321A-A5C6-498F-9EC5-6B1789C81FA0}"/>
    <cellStyle name="Normal 2 2 2 3 2 3 2 4" xfId="41952" xr:uid="{E901D14E-3C2C-46CD-AAC6-6C3452706512}"/>
    <cellStyle name="Normal 2 2 2 3 2 3 3" xfId="14272" xr:uid="{00000000-0005-0000-0000-0000B6020000}"/>
    <cellStyle name="Normal 2 2 2 3 2 3 4" xfId="23738" xr:uid="{B0E061CD-0C80-4A4A-BE62-8415A1481E0D}"/>
    <cellStyle name="Normal 2 2 2 3 2 3 5" xfId="37707" xr:uid="{46F6B86B-E835-4C55-BEF3-042B32BFC267}"/>
    <cellStyle name="Normal 2 2 2 3 2 4" xfId="6029" xr:uid="{00000000-0005-0000-0000-0000B6020000}"/>
    <cellStyle name="Normal 2 2 2 3 2 4 2" xfId="14863" xr:uid="{00000000-0005-0000-0000-0000B6020000}"/>
    <cellStyle name="Normal 2 2 2 3 2 4 3" xfId="24322" xr:uid="{5E0874B1-1BF0-4181-A62D-7EEE9BF96296}"/>
    <cellStyle name="Normal 2 2 2 3 2 4 4" xfId="38276" xr:uid="{CB13CE0B-C540-4EFC-A242-52E3D98CC1CF}"/>
    <cellStyle name="Normal 2 2 2 3 2 5" xfId="10448" xr:uid="{00000000-0005-0000-0000-0000B6020000}"/>
    <cellStyle name="Normal 2 2 2 3 2 6" xfId="19875" xr:uid="{08552351-5425-404B-9CDD-29EE49FC2648}"/>
    <cellStyle name="Normal 2 2 2 3 2 7" xfId="34029" xr:uid="{2C3F9C82-2022-4DCF-B619-A090FA8E9AB0}"/>
    <cellStyle name="Normal 2 2 2 3 3" xfId="834" xr:uid="{00000000-0005-0000-0000-0000B7020000}"/>
    <cellStyle name="Normal 2 2 2 3 3 2" xfId="3802" xr:uid="{00000000-0005-0000-0000-0000B8020000}"/>
    <cellStyle name="Normal 2 2 2 3 3 2 2" xfId="8224" xr:uid="{00000000-0005-0000-0000-0000B8020000}"/>
    <cellStyle name="Normal 2 2 2 3 3 2 2 2" xfId="17047" xr:uid="{00000000-0005-0000-0000-0000B8020000}"/>
    <cellStyle name="Normal 2 2 2 3 3 2 2 3" xfId="26432" xr:uid="{8FF7BE0B-BEEB-44A6-9CD6-959A488C786F}"/>
    <cellStyle name="Normal 2 2 2 3 3 2 2 4" xfId="40387" xr:uid="{91DCCD0B-5BDB-4D3D-8DA7-00E37B09E05A}"/>
    <cellStyle name="Normal 2 2 2 3 3 2 3" xfId="12696" xr:uid="{00000000-0005-0000-0000-0000B8020000}"/>
    <cellStyle name="Normal 2 2 2 3 3 2 4" xfId="22163" xr:uid="{C8EEA854-199F-4284-ABA8-CB679574C193}"/>
    <cellStyle name="Normal 2 2 2 3 3 2 5" xfId="36146" xr:uid="{2D5E0123-E1BF-403A-89E9-B2243CB08C2A}"/>
    <cellStyle name="Normal 2 2 2 3 3 3" xfId="5410" xr:uid="{00000000-0005-0000-0000-0000B7020000}"/>
    <cellStyle name="Normal 2 2 2 3 3 3 2" xfId="9808" xr:uid="{00000000-0005-0000-0000-0000B7020000}"/>
    <cellStyle name="Normal 2 2 2 3 3 3 2 2" xfId="18628" xr:uid="{00000000-0005-0000-0000-0000B7020000}"/>
    <cellStyle name="Normal 2 2 2 3 3 3 2 3" xfId="27997" xr:uid="{AD45010D-E304-4F94-B82C-9BF851B778B8}"/>
    <cellStyle name="Normal 2 2 2 3 3 3 2 4" xfId="41953" xr:uid="{29696AC4-C1D8-4731-86AD-7981FA551D06}"/>
    <cellStyle name="Normal 2 2 2 3 3 3 3" xfId="14273" xr:uid="{00000000-0005-0000-0000-0000B7020000}"/>
    <cellStyle name="Normal 2 2 2 3 3 3 4" xfId="23739" xr:uid="{BEB097CD-3B23-4CE1-9616-2653C6D2A896}"/>
    <cellStyle name="Normal 2 2 2 3 3 3 5" xfId="37708" xr:uid="{362D84C1-B4C1-4430-8ACD-26BE8D6D2D2D}"/>
    <cellStyle name="Normal 2 2 2 3 3 4" xfId="6030" xr:uid="{00000000-0005-0000-0000-0000B7020000}"/>
    <cellStyle name="Normal 2 2 2 3 3 4 2" xfId="14864" xr:uid="{00000000-0005-0000-0000-0000B7020000}"/>
    <cellStyle name="Normal 2 2 2 3 3 4 3" xfId="24323" xr:uid="{FDABBDFF-2A5B-49BE-8886-B2093FC712A8}"/>
    <cellStyle name="Normal 2 2 2 3 3 4 4" xfId="38277" xr:uid="{A25C575A-A374-4FED-8BC2-F5EC07AC2184}"/>
    <cellStyle name="Normal 2 2 2 3 3 5" xfId="10449" xr:uid="{00000000-0005-0000-0000-0000B7020000}"/>
    <cellStyle name="Normal 2 2 2 3 3 6" xfId="19876" xr:uid="{0DDEEC0D-0AC8-4AEC-82DC-B295A50C7C45}"/>
    <cellStyle name="Normal 2 2 2 3 3 7" xfId="34030" xr:uid="{380BE8A9-6B6B-463B-B93D-E55B8B1A81D2}"/>
    <cellStyle name="Normal 2 2 2 3 4" xfId="3804" xr:uid="{00000000-0005-0000-0000-0000B6020000}"/>
    <cellStyle name="Normal 2 2 2 3 4 2" xfId="8226" xr:uid="{00000000-0005-0000-0000-0000B6020000}"/>
    <cellStyle name="Normal 2 2 2 3 4 2 2" xfId="17049" xr:uid="{00000000-0005-0000-0000-0000B6020000}"/>
    <cellStyle name="Normal 2 2 2 3 4 2 3" xfId="26434" xr:uid="{013740C6-D782-4949-99CD-3A2BD04D2430}"/>
    <cellStyle name="Normal 2 2 2 3 4 2 4" xfId="40389" xr:uid="{854C36CB-7FF1-465D-9885-FDB6F4E97538}"/>
    <cellStyle name="Normal 2 2 2 3 4 3" xfId="12698" xr:uid="{00000000-0005-0000-0000-0000B6020000}"/>
    <cellStyle name="Normal 2 2 2 3 4 4" xfId="22165" xr:uid="{5F6C3F82-6EDC-4DDF-91C2-F609A10B62C6}"/>
    <cellStyle name="Normal 2 2 2 3 4 5" xfId="36148" xr:uid="{2D135E55-3177-44D4-8BE6-AD3E5A841E87}"/>
    <cellStyle name="Normal 2 2 2 3 5" xfId="5408" xr:uid="{00000000-0005-0000-0000-0000B5020000}"/>
    <cellStyle name="Normal 2 2 2 3 5 2" xfId="9806" xr:uid="{00000000-0005-0000-0000-0000B5020000}"/>
    <cellStyle name="Normal 2 2 2 3 5 2 2" xfId="18626" xr:uid="{00000000-0005-0000-0000-0000B5020000}"/>
    <cellStyle name="Normal 2 2 2 3 5 2 3" xfId="27995" xr:uid="{9072A52A-0B46-4CF8-AC56-98D7D72C19E3}"/>
    <cellStyle name="Normal 2 2 2 3 5 2 4" xfId="41951" xr:uid="{33772B25-BBA7-46C7-950D-975A5849060D}"/>
    <cellStyle name="Normal 2 2 2 3 5 3" xfId="14271" xr:uid="{00000000-0005-0000-0000-0000B5020000}"/>
    <cellStyle name="Normal 2 2 2 3 5 4" xfId="23737" xr:uid="{27C49B0E-B0CA-450C-AFAF-A57307AF40A4}"/>
    <cellStyle name="Normal 2 2 2 3 5 5" xfId="37706" xr:uid="{B2E90F1C-43F7-4FC8-96F3-DA8B842EEBED}"/>
    <cellStyle name="Normal 2 2 2 3 6" xfId="6028" xr:uid="{00000000-0005-0000-0000-0000B5020000}"/>
    <cellStyle name="Normal 2 2 2 3 6 2" xfId="14862" xr:uid="{00000000-0005-0000-0000-0000B5020000}"/>
    <cellStyle name="Normal 2 2 2 3 6 3" xfId="24321" xr:uid="{14391119-89A4-4B92-AD82-1A4E3251EE69}"/>
    <cellStyle name="Normal 2 2 2 3 6 4" xfId="38275" xr:uid="{640F25F7-E76F-4134-8F51-B80CE9522C65}"/>
    <cellStyle name="Normal 2 2 2 3 7" xfId="10447" xr:uid="{00000000-0005-0000-0000-0000B5020000}"/>
    <cellStyle name="Normal 2 2 2 3 7 2" xfId="33624" xr:uid="{0ABFC12D-4C99-4A8E-8347-B77C0B6D67B3}"/>
    <cellStyle name="Normal 2 2 2 3 7 3" xfId="47488" xr:uid="{0B2DE768-1B1D-442F-8613-C2C81E2EB991}"/>
    <cellStyle name="Normal 2 2 2 3 8" xfId="19874" xr:uid="{FEC6F955-7EDB-46C4-90B2-17247CCD11AE}"/>
    <cellStyle name="Normal 2 2 2 3 9" xfId="34028" xr:uid="{0EAD2992-BEB2-46E3-B21D-40BA5A075D3C}"/>
    <cellStyle name="Normal 2 2 2 4" xfId="835" xr:uid="{00000000-0005-0000-0000-0000B8020000}"/>
    <cellStyle name="Normal 2 2 2 4 2" xfId="836" xr:uid="{00000000-0005-0000-0000-0000B9020000}"/>
    <cellStyle name="Normal 2 2 2 4 2 2" xfId="3800" xr:uid="{00000000-0005-0000-0000-0000BA020000}"/>
    <cellStyle name="Normal 2 2 2 4 2 2 2" xfId="8222" xr:uid="{00000000-0005-0000-0000-0000BA020000}"/>
    <cellStyle name="Normal 2 2 2 4 2 2 2 2" xfId="17045" xr:uid="{00000000-0005-0000-0000-0000BA020000}"/>
    <cellStyle name="Normal 2 2 2 4 2 2 2 3" xfId="26430" xr:uid="{48F840DD-2692-49E3-B704-2BF70E6A1F28}"/>
    <cellStyle name="Normal 2 2 2 4 2 2 2 4" xfId="40385" xr:uid="{B63447C2-F23D-42D3-A100-11A4B42B6B42}"/>
    <cellStyle name="Normal 2 2 2 4 2 2 3" xfId="12694" xr:uid="{00000000-0005-0000-0000-0000BA020000}"/>
    <cellStyle name="Normal 2 2 2 4 2 2 4" xfId="22161" xr:uid="{4CC679D6-CA97-41D4-8AB9-04A9181F3ED0}"/>
    <cellStyle name="Normal 2 2 2 4 2 2 5" xfId="36144" xr:uid="{40CCAA8A-682B-47B9-B6C2-FA2CDE6F732E}"/>
    <cellStyle name="Normal 2 2 2 4 2 3" xfId="5412" xr:uid="{00000000-0005-0000-0000-0000B9020000}"/>
    <cellStyle name="Normal 2 2 2 4 2 3 2" xfId="9810" xr:uid="{00000000-0005-0000-0000-0000B9020000}"/>
    <cellStyle name="Normal 2 2 2 4 2 3 2 2" xfId="18630" xr:uid="{00000000-0005-0000-0000-0000B9020000}"/>
    <cellStyle name="Normal 2 2 2 4 2 3 2 3" xfId="27999" xr:uid="{465C73D2-C109-4A98-90C8-EED5EC43596E}"/>
    <cellStyle name="Normal 2 2 2 4 2 3 2 4" xfId="41955" xr:uid="{FC0019CA-9A48-4F08-B1F9-2B45B36B35F3}"/>
    <cellStyle name="Normal 2 2 2 4 2 3 3" xfId="14275" xr:uid="{00000000-0005-0000-0000-0000B9020000}"/>
    <cellStyle name="Normal 2 2 2 4 2 3 4" xfId="23741" xr:uid="{FABCBCE1-3DB7-47B1-B058-2ACF006F2B7D}"/>
    <cellStyle name="Normal 2 2 2 4 2 3 5" xfId="37710" xr:uid="{B57ED0BC-1BA6-48E4-8902-E5A274DAB625}"/>
    <cellStyle name="Normal 2 2 2 4 2 4" xfId="6032" xr:uid="{00000000-0005-0000-0000-0000B9020000}"/>
    <cellStyle name="Normal 2 2 2 4 2 4 2" xfId="14866" xr:uid="{00000000-0005-0000-0000-0000B9020000}"/>
    <cellStyle name="Normal 2 2 2 4 2 4 3" xfId="24325" xr:uid="{75BB4907-AE48-4A55-9FC7-8FE7E8E5E3A0}"/>
    <cellStyle name="Normal 2 2 2 4 2 4 4" xfId="38279" xr:uid="{C1202B7A-FA8E-4C97-833C-5B55A7BC0575}"/>
    <cellStyle name="Normal 2 2 2 4 2 5" xfId="10451" xr:uid="{00000000-0005-0000-0000-0000B9020000}"/>
    <cellStyle name="Normal 2 2 2 4 2 6" xfId="19878" xr:uid="{2D0BF1FF-FCDD-48F7-974B-0FF5072E2481}"/>
    <cellStyle name="Normal 2 2 2 4 2 7" xfId="34032" xr:uid="{1ED51E64-0120-4391-A51F-B99EDFDB381A}"/>
    <cellStyle name="Normal 2 2 2 4 3" xfId="837" xr:uid="{00000000-0005-0000-0000-0000BA020000}"/>
    <cellStyle name="Normal 2 2 2 4 3 2" xfId="3799" xr:uid="{00000000-0005-0000-0000-0000BB020000}"/>
    <cellStyle name="Normal 2 2 2 4 3 2 2" xfId="8221" xr:uid="{00000000-0005-0000-0000-0000BB020000}"/>
    <cellStyle name="Normal 2 2 2 4 3 2 2 2" xfId="17044" xr:uid="{00000000-0005-0000-0000-0000BB020000}"/>
    <cellStyle name="Normal 2 2 2 4 3 2 2 3" xfId="26429" xr:uid="{2C22B96A-92AC-46F6-8CB5-395BFB963E63}"/>
    <cellStyle name="Normal 2 2 2 4 3 2 2 4" xfId="40384" xr:uid="{79CC8AEB-7C79-46F8-8696-B423FDD7CE55}"/>
    <cellStyle name="Normal 2 2 2 4 3 2 3" xfId="12693" xr:uid="{00000000-0005-0000-0000-0000BB020000}"/>
    <cellStyle name="Normal 2 2 2 4 3 2 4" xfId="22160" xr:uid="{7F08D5E2-26CE-468B-987D-ED5C0657F5F1}"/>
    <cellStyle name="Normal 2 2 2 4 3 2 5" xfId="36143" xr:uid="{8D7619C4-64D3-4124-9785-A53F5D00A60E}"/>
    <cellStyle name="Normal 2 2 2 4 3 3" xfId="5413" xr:uid="{00000000-0005-0000-0000-0000BA020000}"/>
    <cellStyle name="Normal 2 2 2 4 3 3 2" xfId="9811" xr:uid="{00000000-0005-0000-0000-0000BA020000}"/>
    <cellStyle name="Normal 2 2 2 4 3 3 2 2" xfId="18631" xr:uid="{00000000-0005-0000-0000-0000BA020000}"/>
    <cellStyle name="Normal 2 2 2 4 3 3 2 3" xfId="28000" xr:uid="{73171933-915C-4A7F-86A3-9B8915987904}"/>
    <cellStyle name="Normal 2 2 2 4 3 3 2 4" xfId="41956" xr:uid="{7F6E48F0-0ABD-43D5-BAAC-9D8182FB45E0}"/>
    <cellStyle name="Normal 2 2 2 4 3 3 3" xfId="14276" xr:uid="{00000000-0005-0000-0000-0000BA020000}"/>
    <cellStyle name="Normal 2 2 2 4 3 3 4" xfId="23742" xr:uid="{EB7F6618-3C11-4882-8EE4-317C84BDCDA1}"/>
    <cellStyle name="Normal 2 2 2 4 3 3 5" xfId="37711" xr:uid="{51B93548-5B29-4039-9ABB-35E9E7E87B5C}"/>
    <cellStyle name="Normal 2 2 2 4 3 4" xfId="6033" xr:uid="{00000000-0005-0000-0000-0000BA020000}"/>
    <cellStyle name="Normal 2 2 2 4 3 4 2" xfId="14867" xr:uid="{00000000-0005-0000-0000-0000BA020000}"/>
    <cellStyle name="Normal 2 2 2 4 3 4 3" xfId="24326" xr:uid="{11B86E4E-7E8B-4937-976B-C50DE2927CFB}"/>
    <cellStyle name="Normal 2 2 2 4 3 4 4" xfId="38280" xr:uid="{B7E6932B-0F6D-4790-B467-F3EA75A313AE}"/>
    <cellStyle name="Normal 2 2 2 4 3 5" xfId="10452" xr:uid="{00000000-0005-0000-0000-0000BA020000}"/>
    <cellStyle name="Normal 2 2 2 4 3 6" xfId="19879" xr:uid="{50E1ACAF-83F2-401E-BBAA-A0B20133C3FB}"/>
    <cellStyle name="Normal 2 2 2 4 3 7" xfId="34033" xr:uid="{36EFBF9D-F94D-49C3-A989-20D5AB834C1E}"/>
    <cellStyle name="Normal 2 2 2 4 4" xfId="3801" xr:uid="{00000000-0005-0000-0000-0000B9020000}"/>
    <cellStyle name="Normal 2 2 2 4 4 2" xfId="8223" xr:uid="{00000000-0005-0000-0000-0000B9020000}"/>
    <cellStyle name="Normal 2 2 2 4 4 2 2" xfId="17046" xr:uid="{00000000-0005-0000-0000-0000B9020000}"/>
    <cellStyle name="Normal 2 2 2 4 4 2 3" xfId="26431" xr:uid="{D0B8C3B8-43DA-4978-ACBC-BA7E63A025F2}"/>
    <cellStyle name="Normal 2 2 2 4 4 2 4" xfId="40386" xr:uid="{4DF5F788-56D4-4C46-BA97-3501F3196961}"/>
    <cellStyle name="Normal 2 2 2 4 4 3" xfId="12695" xr:uid="{00000000-0005-0000-0000-0000B9020000}"/>
    <cellStyle name="Normal 2 2 2 4 4 4" xfId="22162" xr:uid="{367936B2-B2A2-4807-B802-5D634954C835}"/>
    <cellStyle name="Normal 2 2 2 4 4 5" xfId="36145" xr:uid="{A456355D-4AB4-4923-B5AC-278E2C27C402}"/>
    <cellStyle name="Normal 2 2 2 4 5" xfId="5411" xr:uid="{00000000-0005-0000-0000-0000B8020000}"/>
    <cellStyle name="Normal 2 2 2 4 5 2" xfId="9809" xr:uid="{00000000-0005-0000-0000-0000B8020000}"/>
    <cellStyle name="Normal 2 2 2 4 5 2 2" xfId="18629" xr:uid="{00000000-0005-0000-0000-0000B8020000}"/>
    <cellStyle name="Normal 2 2 2 4 5 2 3" xfId="27998" xr:uid="{4AC2498F-396F-4DFE-B796-65C2ADD62F6A}"/>
    <cellStyle name="Normal 2 2 2 4 5 2 4" xfId="41954" xr:uid="{CB67EADD-9108-46D8-96F6-AF56B5646A5B}"/>
    <cellStyle name="Normal 2 2 2 4 5 3" xfId="14274" xr:uid="{00000000-0005-0000-0000-0000B8020000}"/>
    <cellStyle name="Normal 2 2 2 4 5 4" xfId="23740" xr:uid="{28B33AA5-1146-4BE0-962A-9828A8F9085C}"/>
    <cellStyle name="Normal 2 2 2 4 5 5" xfId="37709" xr:uid="{2E4A447B-A045-4858-9DB4-9994015CFDFF}"/>
    <cellStyle name="Normal 2 2 2 4 6" xfId="6031" xr:uid="{00000000-0005-0000-0000-0000B8020000}"/>
    <cellStyle name="Normal 2 2 2 4 6 2" xfId="14865" xr:uid="{00000000-0005-0000-0000-0000B8020000}"/>
    <cellStyle name="Normal 2 2 2 4 6 3" xfId="24324" xr:uid="{B2910266-F4B7-4859-A993-1F8E47B281CC}"/>
    <cellStyle name="Normal 2 2 2 4 6 4" xfId="38278" xr:uid="{0A8DAA26-3044-414B-B0D1-C2E6EC8CAEB4}"/>
    <cellStyle name="Normal 2 2 2 4 7" xfId="10450" xr:uid="{00000000-0005-0000-0000-0000B8020000}"/>
    <cellStyle name="Normal 2 2 2 4 8" xfId="19877" xr:uid="{32D4FA39-371C-434B-B647-BF24EEA65738}"/>
    <cellStyle name="Normal 2 2 2 4 9" xfId="34031" xr:uid="{CB21B034-D66C-4553-BC3A-D05A2C04F341}"/>
    <cellStyle name="Normal 2 2 2 5" xfId="838" xr:uid="{00000000-0005-0000-0000-0000BB020000}"/>
    <cellStyle name="Normal 2 2 2 6" xfId="839" xr:uid="{00000000-0005-0000-0000-0000BC020000}"/>
    <cellStyle name="Normal 2 2 2 7" xfId="840" xr:uid="{00000000-0005-0000-0000-0000BD020000}"/>
    <cellStyle name="Normal 2 2 3" xfId="187" xr:uid="{00000000-0005-0000-0000-0000BE020000}"/>
    <cellStyle name="Normal 2 2 3 2" xfId="188" xr:uid="{00000000-0005-0000-0000-0000BF020000}"/>
    <cellStyle name="Normal 2 2 3 2 2" xfId="1771" xr:uid="{00000000-0005-0000-0000-000038010000}"/>
    <cellStyle name="Normal 2 2 3 3" xfId="189" xr:uid="{00000000-0005-0000-0000-0000C0020000}"/>
    <cellStyle name="Normal 2 2 3 3 2" xfId="33628" xr:uid="{63279C2F-4C1A-4FCE-804D-75BC987FFBCD}"/>
    <cellStyle name="Normal 2 2 3 3 2 2" xfId="47492" xr:uid="{908A11B8-972C-4BDE-83CC-157618F12F45}"/>
    <cellStyle name="Normal 2 2 3 4" xfId="841" xr:uid="{00000000-0005-0000-0000-0000C1020000}"/>
    <cellStyle name="Normal 2 2 3 5" xfId="842" xr:uid="{00000000-0005-0000-0000-0000C2020000}"/>
    <cellStyle name="Normal 2 2 3 6" xfId="843" xr:uid="{00000000-0005-0000-0000-0000C3020000}"/>
    <cellStyle name="Normal 2 2 3 7" xfId="844" xr:uid="{00000000-0005-0000-0000-0000C4020000}"/>
    <cellStyle name="Normal 2 2 4" xfId="190" xr:uid="{00000000-0005-0000-0000-0000C5020000}"/>
    <cellStyle name="Normal 2 2 4 2" xfId="1676" xr:uid="{00000000-0005-0000-0000-000039010000}"/>
    <cellStyle name="Normal 2 2 4 2 2" xfId="6478" xr:uid="{00000000-0005-0000-0000-000039010000}"/>
    <cellStyle name="Normal 2 2 4 2 2 2" xfId="15309" xr:uid="{00000000-0005-0000-0000-000039010000}"/>
    <cellStyle name="Normal 2 2 4 2 2 3" xfId="24744" xr:uid="{6EB2FBED-738E-4F85-94BF-CD66A18DE076}"/>
    <cellStyle name="Normal 2 2 4 2 2 4" xfId="38698" xr:uid="{772BE3EB-2468-4BC6-8D7A-C43ACD4BC854}"/>
    <cellStyle name="Normal 2 2 4 2 3" xfId="10923" xr:uid="{00000000-0005-0000-0000-000039010000}"/>
    <cellStyle name="Normal 2 2 4 2 3 2" xfId="33642" xr:uid="{63A0A7B9-8678-4BDD-AFE5-79C5D6950B0A}"/>
    <cellStyle name="Normal 2 2 4 2 4" xfId="20333" xr:uid="{AF0E6006-2D69-4484-8284-6B0DCA9B9B04}"/>
    <cellStyle name="Normal 2 2 4 2 5" xfId="34462" xr:uid="{1779350A-FCDD-4727-A31C-881D91CCBD90}"/>
    <cellStyle name="Normal 2 2 4 3" xfId="3962" xr:uid="{00000000-0005-0000-0000-000039010000}"/>
    <cellStyle name="Normal 2 2 4 3 2" xfId="8366" xr:uid="{00000000-0005-0000-0000-000039010000}"/>
    <cellStyle name="Normal 2 2 4 3 2 2" xfId="17188" xr:uid="{00000000-0005-0000-0000-000039010000}"/>
    <cellStyle name="Normal 2 2 4 3 2 3" xfId="26569" xr:uid="{95C0AA5E-4989-4EA9-9DC7-E2C8D5F464D3}"/>
    <cellStyle name="Normal 2 2 4 3 2 4" xfId="40523" xr:uid="{5BEABFD8-B6AC-4651-9181-703EAEA6D166}"/>
    <cellStyle name="Normal 2 2 4 3 3" xfId="12837" xr:uid="{00000000-0005-0000-0000-000039010000}"/>
    <cellStyle name="Normal 2 2 4 3 4" xfId="22309" xr:uid="{7CA05DE3-9499-4324-B6A6-B94E0D1F536C}"/>
    <cellStyle name="Normal 2 2 4 3 5" xfId="36282" xr:uid="{234CF0BC-25A1-4475-AF7F-C08D8702AAA0}"/>
    <cellStyle name="Normal 2 2 4 4" xfId="28390" xr:uid="{6C57E47B-A7A2-4473-BE01-4AAB9BD15AB0}"/>
    <cellStyle name="Normal 2 2 4 4 2" xfId="42360" xr:uid="{8F80342C-6B1D-4ACF-BBD2-8F82EB70DDA0}"/>
    <cellStyle name="Normal 2 2 4 5" xfId="31083" xr:uid="{ED3CD4E6-94E0-4A49-91FC-5977757EF6CD}"/>
    <cellStyle name="Normal 2 2 4 5 2" xfId="44932" xr:uid="{A63ACCA8-AECC-4902-BE06-7C6B6747DCD7}"/>
    <cellStyle name="Normal 2 2 5" xfId="191" xr:uid="{00000000-0005-0000-0000-0000C6020000}"/>
    <cellStyle name="Normal 2 2 5 2" xfId="1769" xr:uid="{00000000-0005-0000-0000-00003A010000}"/>
    <cellStyle name="Normal 2 2 5 2 2" xfId="6558" xr:uid="{00000000-0005-0000-0000-00003A010000}"/>
    <cellStyle name="Normal 2 2 5 2 2 2" xfId="15389" xr:uid="{00000000-0005-0000-0000-00003A010000}"/>
    <cellStyle name="Normal 2 2 5 2 2 3" xfId="24823" xr:uid="{8B529DC6-4FF0-4152-8B62-CBABE73185F0}"/>
    <cellStyle name="Normal 2 2 5 2 2 4" xfId="38777" xr:uid="{FA3E183E-82CB-4791-B440-2D53F8E3313E}"/>
    <cellStyle name="Normal 2 2 5 2 3" xfId="11006" xr:uid="{00000000-0005-0000-0000-00003A010000}"/>
    <cellStyle name="Normal 2 2 5 2 4" xfId="20412" xr:uid="{F143B94B-1A20-4137-95AE-8C4682AA7539}"/>
    <cellStyle name="Normal 2 2 5 2 5" xfId="34541" xr:uid="{F4EF28BB-41C8-4F56-8E37-D1FD16DAC3D6}"/>
    <cellStyle name="Normal 2 2 5 3" xfId="4040" xr:uid="{00000000-0005-0000-0000-00003A010000}"/>
    <cellStyle name="Normal 2 2 5 3 2" xfId="8444" xr:uid="{00000000-0005-0000-0000-00003A010000}"/>
    <cellStyle name="Normal 2 2 5 3 2 2" xfId="17266" xr:uid="{00000000-0005-0000-0000-00003A010000}"/>
    <cellStyle name="Normal 2 2 5 3 2 3" xfId="26647" xr:uid="{2277278B-50A9-41ED-A294-DA9A4A9FC2E2}"/>
    <cellStyle name="Normal 2 2 5 3 2 4" xfId="40601" xr:uid="{62FC3507-9150-4B22-9F40-6A6AD76CF09D}"/>
    <cellStyle name="Normal 2 2 5 3 3" xfId="12915" xr:uid="{00000000-0005-0000-0000-00003A010000}"/>
    <cellStyle name="Normal 2 2 5 3 4" xfId="22387" xr:uid="{AED3BC6B-2013-446E-AE69-4FB5BAB402F1}"/>
    <cellStyle name="Normal 2 2 5 3 5" xfId="36360" xr:uid="{858A6AE2-4F13-41DE-BF00-CADF2E33A6D1}"/>
    <cellStyle name="Normal 2 2 5 4" xfId="28469" xr:uid="{0B181EFC-C288-4123-923E-37EC62BC748D}"/>
    <cellStyle name="Normal 2 2 5 4 2" xfId="42439" xr:uid="{4E0D1F51-0CDD-4623-89A3-639F7B027B71}"/>
    <cellStyle name="Normal 2 2 5 5" xfId="31161" xr:uid="{8A7B6021-D74A-4E84-B781-B97EDA36AA0C}"/>
    <cellStyle name="Normal 2 2 5 5 2" xfId="45010" xr:uid="{044946EA-96C5-482B-86D8-3A67F6F4AD3E}"/>
    <cellStyle name="Normal 2 2 6" xfId="192" xr:uid="{00000000-0005-0000-0000-0000C7020000}"/>
    <cellStyle name="Normal 2 2 6 2" xfId="1975" xr:uid="{00000000-0005-0000-0000-00003B010000}"/>
    <cellStyle name="Normal 2 2 7" xfId="193" xr:uid="{00000000-0005-0000-0000-0000C8020000}"/>
    <cellStyle name="Normal 2 2 7 2" xfId="2109" xr:uid="{00000000-0005-0000-0000-000081040000}"/>
    <cellStyle name="Normal 2 2 7 2 2" xfId="6679" xr:uid="{00000000-0005-0000-0000-000081040000}"/>
    <cellStyle name="Normal 2 2 7 2 2 2" xfId="15505" xr:uid="{00000000-0005-0000-0000-000081040000}"/>
    <cellStyle name="Normal 2 2 7 2 2 3" xfId="24931" xr:uid="{02912300-E6F0-4B6A-8A69-9E5956E3E3F6}"/>
    <cellStyle name="Normal 2 2 7 2 2 4" xfId="38883" xr:uid="{36369A78-7DDA-4D60-A4D2-787434AD5AE7}"/>
    <cellStyle name="Normal 2 2 7 2 3" xfId="11142" xr:uid="{00000000-0005-0000-0000-000081040000}"/>
    <cellStyle name="Normal 2 2 7 2 4" xfId="20612" xr:uid="{08D16706-26DB-4255-8746-E6F02E1B3D50}"/>
    <cellStyle name="Normal 2 2 7 2 5" xfId="34646" xr:uid="{9F60580C-EE09-4A7A-AA50-A5A542A4F9CF}"/>
    <cellStyle name="Normal 2 2 7 3" xfId="4168" xr:uid="{00000000-0005-0000-0000-000081040000}"/>
    <cellStyle name="Normal 2 2 7 3 2" xfId="8568" xr:uid="{00000000-0005-0000-0000-000081040000}"/>
    <cellStyle name="Normal 2 2 7 3 2 2" xfId="17390" xr:uid="{00000000-0005-0000-0000-000081040000}"/>
    <cellStyle name="Normal 2 2 7 3 2 3" xfId="26768" xr:uid="{C582DBE2-8F38-46D3-8211-70954FFF79DA}"/>
    <cellStyle name="Normal 2 2 7 3 2 4" xfId="40724" xr:uid="{C6EFDF88-EAA5-4A0E-AF2A-9E9A98119530}"/>
    <cellStyle name="Normal 2 2 7 3 3" xfId="13037" xr:uid="{00000000-0005-0000-0000-000081040000}"/>
    <cellStyle name="Normal 2 2 7 3 4" xfId="22510" xr:uid="{04F7EE13-C240-4597-80F2-101EF6998B47}"/>
    <cellStyle name="Normal 2 2 7 3 5" xfId="36481" xr:uid="{121BBC2A-2344-468E-B586-B34184D983A2}"/>
    <cellStyle name="Normal 2 2 7 4" xfId="28662" xr:uid="{1CDDE0D9-E060-44F2-B0B3-C47C39F90645}"/>
    <cellStyle name="Normal 2 2 7 4 2" xfId="42543" xr:uid="{596FB5C7-8507-4307-AE6C-18FBA77933AF}"/>
    <cellStyle name="Normal 2 2 7 5" xfId="31264" xr:uid="{AB820E40-D6EB-4117-B516-41498482B7CC}"/>
    <cellStyle name="Normal 2 2 7 5 2" xfId="45131" xr:uid="{E2EE4B12-9805-4669-B7FB-88996B7E8A9C}"/>
    <cellStyle name="Normal 2 2 8" xfId="194" xr:uid="{00000000-0005-0000-0000-0000C9020000}"/>
    <cellStyle name="Normal 2 2 8 2" xfId="29850" xr:uid="{1E87FA99-98FA-427A-B3E4-30E414CCCD9F}"/>
    <cellStyle name="Normal 2 2 8 2 2" xfId="43724" xr:uid="{A4DC33FF-098D-4D6F-B32C-40E5B6A71DF1}"/>
    <cellStyle name="Normal 2 2 8 3" xfId="32442" xr:uid="{222B8A65-670F-433E-B18D-FE383A12A2AC}"/>
    <cellStyle name="Normal 2 2 8 3 2" xfId="46309" xr:uid="{2398E2DC-962B-4603-89F0-6726F34DE768}"/>
    <cellStyle name="Normal 2 2 9" xfId="195" xr:uid="{00000000-0005-0000-0000-0000CA020000}"/>
    <cellStyle name="Normal 2 2 9 2" xfId="33595" xr:uid="{C9754038-B20B-45EE-8852-0EB3B6F3BBF9}"/>
    <cellStyle name="Normal 2 2 9 2 2" xfId="47462" xr:uid="{FCC297DD-2285-45D5-B55F-1D96468ADBCF}"/>
    <cellStyle name="Normal 2 20" xfId="845" xr:uid="{00000000-0005-0000-0000-0000CB020000}"/>
    <cellStyle name="Normal 2 20 2" xfId="3798" xr:uid="{00000000-0005-0000-0000-0000CC020000}"/>
    <cellStyle name="Normal 2 20 2 2" xfId="8220" xr:uid="{00000000-0005-0000-0000-0000CC020000}"/>
    <cellStyle name="Normal 2 20 2 2 2" xfId="17043" xr:uid="{00000000-0005-0000-0000-0000CC020000}"/>
    <cellStyle name="Normal 2 20 2 2 3" xfId="26428" xr:uid="{C8468E9A-4F9A-4F01-BD81-1C304109661C}"/>
    <cellStyle name="Normal 2 20 2 2 4" xfId="40383" xr:uid="{D26AD3AB-165B-434D-86E3-193605A5E6EA}"/>
    <cellStyle name="Normal 2 20 2 3" xfId="12692" xr:uid="{00000000-0005-0000-0000-0000CC020000}"/>
    <cellStyle name="Normal 2 20 2 4" xfId="22159" xr:uid="{0EF81885-DF3A-4223-AF7B-892B931FA211}"/>
    <cellStyle name="Normal 2 20 2 5" xfId="36142" xr:uid="{93B6EB00-9674-4837-9062-BD83465E3EDA}"/>
    <cellStyle name="Normal 2 20 3" xfId="5414" xr:uid="{00000000-0005-0000-0000-0000CB020000}"/>
    <cellStyle name="Normal 2 20 3 2" xfId="9812" xr:uid="{00000000-0005-0000-0000-0000CB020000}"/>
    <cellStyle name="Normal 2 20 3 2 2" xfId="18632" xr:uid="{00000000-0005-0000-0000-0000CB020000}"/>
    <cellStyle name="Normal 2 20 3 2 3" xfId="28001" xr:uid="{5F66819A-8BF9-4438-9C93-484ACAA2B39B}"/>
    <cellStyle name="Normal 2 20 3 2 4" xfId="41957" xr:uid="{15BA24D8-1387-434E-A9C7-FBA5C77E3B1A}"/>
    <cellStyle name="Normal 2 20 3 3" xfId="14277" xr:uid="{00000000-0005-0000-0000-0000CB020000}"/>
    <cellStyle name="Normal 2 20 3 4" xfId="23743" xr:uid="{22903A49-52A7-4E9B-890F-A24342A08790}"/>
    <cellStyle name="Normal 2 20 3 5" xfId="37712" xr:uid="{2D8F75CC-29E4-49B5-94E4-5757A134C9CE}"/>
    <cellStyle name="Normal 2 20 4" xfId="6034" xr:uid="{00000000-0005-0000-0000-0000CB020000}"/>
    <cellStyle name="Normal 2 20 4 2" xfId="14868" xr:uid="{00000000-0005-0000-0000-0000CB020000}"/>
    <cellStyle name="Normal 2 20 4 3" xfId="24327" xr:uid="{5507759A-1077-45AC-98EC-FF8066832F7E}"/>
    <cellStyle name="Normal 2 20 4 4" xfId="38281" xr:uid="{990615D4-F862-4663-BF11-B57EC60CCA4A}"/>
    <cellStyle name="Normal 2 20 5" xfId="10453" xr:uid="{00000000-0005-0000-0000-0000CB020000}"/>
    <cellStyle name="Normal 2 20 6" xfId="19880" xr:uid="{5EB9FEE5-2479-4AFC-81E3-8B572F0C69B0}"/>
    <cellStyle name="Normal 2 20 7" xfId="34034" xr:uid="{23E2A5CF-6E52-40BC-B944-897699F21D7C}"/>
    <cellStyle name="Normal 2 3" xfId="39" xr:uid="{00000000-0005-0000-0000-0000CC020000}"/>
    <cellStyle name="Normal 2 3 10" xfId="3883" xr:uid="{00000000-0005-0000-0000-00003C010000}"/>
    <cellStyle name="Normal 2 3 10 2" xfId="8290" xr:uid="{00000000-0005-0000-0000-00003C010000}"/>
    <cellStyle name="Normal 2 3 10 2 2" xfId="17113" xr:uid="{00000000-0005-0000-0000-00003C010000}"/>
    <cellStyle name="Normal 2 3 10 2 3" xfId="26493" xr:uid="{A27747C0-5699-4D2F-9E2B-1620BD3784D7}"/>
    <cellStyle name="Normal 2 3 10 2 4" xfId="40448" xr:uid="{BE14AB80-8281-4CEE-8402-D8E306C707BD}"/>
    <cellStyle name="Normal 2 3 10 3" xfId="12762" xr:uid="{00000000-0005-0000-0000-00003C010000}"/>
    <cellStyle name="Normal 2 3 10 3 2" xfId="33621" xr:uid="{C207959B-9B8C-4688-95BF-ACE374127D5C}"/>
    <cellStyle name="Normal 2 3 10 3 3" xfId="47485" xr:uid="{FC7B0D06-2B6F-4ECB-940A-178C9FAB0E33}"/>
    <cellStyle name="Normal 2 3 10 4" xfId="22234" xr:uid="{AD5277CA-B9C3-424B-BBEF-882EAC93E790}"/>
    <cellStyle name="Normal 2 3 10 5" xfId="36207" xr:uid="{4E30BC3E-C7E9-408C-8A95-364E22E02A0B}"/>
    <cellStyle name="Normal 2 3 11" xfId="28321" xr:uid="{D7E96997-1BD1-4D50-B033-5D70ED6C7668}"/>
    <cellStyle name="Normal 2 3 11 2" xfId="42291" xr:uid="{7869DD29-3D65-430F-9529-3A205ECEBD81}"/>
    <cellStyle name="Normal 2 3 12" xfId="31031" xr:uid="{A19304CE-27CE-4D6E-919D-2A33EBD2FBC7}"/>
    <cellStyle name="Normal 2 3 12 2" xfId="44880" xr:uid="{680E79F9-76A3-4078-B92C-0B5CE250B9C5}"/>
    <cellStyle name="Normal 2 3 2" xfId="104" xr:uid="{00000000-0005-0000-0000-0000CD020000}"/>
    <cellStyle name="Normal 2 3 2 2" xfId="846" xr:uid="{00000000-0005-0000-0000-0000CE020000}"/>
    <cellStyle name="Normal 2 3 2 2 2" xfId="1773" xr:uid="{00000000-0005-0000-0000-00003E010000}"/>
    <cellStyle name="Normal 2 3 2 2 2 2" xfId="33633" xr:uid="{3D14E99F-9729-498E-9971-B201B9CC597C}"/>
    <cellStyle name="Normal 2 3 2 2 2 2 2" xfId="47497" xr:uid="{92EE056B-AA1F-421F-B9DD-811D76963DA3}"/>
    <cellStyle name="Normal 2 3 2 3" xfId="847" xr:uid="{00000000-0005-0000-0000-0000CF020000}"/>
    <cellStyle name="Normal 2 3 2 3 2" xfId="33625" xr:uid="{9119903B-50F7-451A-9535-E2DFA4D38A48}"/>
    <cellStyle name="Normal 2 3 2 3 2 2" xfId="47489" xr:uid="{0FEEB882-0213-4C03-B74B-9547A16CEEE1}"/>
    <cellStyle name="Normal 2 3 2 4" xfId="848" xr:uid="{00000000-0005-0000-0000-0000D0020000}"/>
    <cellStyle name="Normal 2 3 2 5" xfId="849" xr:uid="{00000000-0005-0000-0000-0000D1020000}"/>
    <cellStyle name="Normal 2 3 2 6" xfId="850" xr:uid="{00000000-0005-0000-0000-0000D2020000}"/>
    <cellStyle name="Normal 2 3 2 7" xfId="851" xr:uid="{00000000-0005-0000-0000-0000D3020000}"/>
    <cellStyle name="Normal 2 3 2 8" xfId="1586" xr:uid="{00000000-0005-0000-0000-00003D010000}"/>
    <cellStyle name="Normal 2 3 3" xfId="852" xr:uid="{00000000-0005-0000-0000-0000D4020000}"/>
    <cellStyle name="Normal 2 3 3 2" xfId="1678" xr:uid="{00000000-0005-0000-0000-00003F010000}"/>
    <cellStyle name="Normal 2 3 3 2 2" xfId="6480" xr:uid="{00000000-0005-0000-0000-00003F010000}"/>
    <cellStyle name="Normal 2 3 3 2 2 2" xfId="15311" xr:uid="{00000000-0005-0000-0000-00003F010000}"/>
    <cellStyle name="Normal 2 3 3 2 2 3" xfId="24746" xr:uid="{88FE7229-89B1-4DDD-A888-A491FEF03F95}"/>
    <cellStyle name="Normal 2 3 3 2 2 4" xfId="38700" xr:uid="{CDC4E476-98B3-41C4-8275-ABCDB378D29E}"/>
    <cellStyle name="Normal 2 3 3 2 3" xfId="10925" xr:uid="{00000000-0005-0000-0000-00003F010000}"/>
    <cellStyle name="Normal 2 3 3 2 3 2" xfId="33629" xr:uid="{4F8DBD64-44D2-4A78-8ABC-51DAFDD641F1}"/>
    <cellStyle name="Normal 2 3 3 2 3 3" xfId="47493" xr:uid="{8003DB62-2FCB-4B8A-BC0A-C472DE0EE0A1}"/>
    <cellStyle name="Normal 2 3 3 2 4" xfId="20335" xr:uid="{FE4DC483-D8D1-4A66-A01A-6E6F59931FB0}"/>
    <cellStyle name="Normal 2 3 3 2 5" xfId="34464" xr:uid="{D33DF157-B184-4EED-8653-41D4A404E054}"/>
    <cellStyle name="Normal 2 3 3 3" xfId="3964" xr:uid="{00000000-0005-0000-0000-00003F010000}"/>
    <cellStyle name="Normal 2 3 3 3 2" xfId="8368" xr:uid="{00000000-0005-0000-0000-00003F010000}"/>
    <cellStyle name="Normal 2 3 3 3 2 2" xfId="17190" xr:uid="{00000000-0005-0000-0000-00003F010000}"/>
    <cellStyle name="Normal 2 3 3 3 2 3" xfId="26571" xr:uid="{4FE248ED-279C-4F11-96E5-A1EEA1740ABF}"/>
    <cellStyle name="Normal 2 3 3 3 2 4" xfId="40525" xr:uid="{D00DD109-4BFD-481C-A981-A74BC7EF64D7}"/>
    <cellStyle name="Normal 2 3 3 3 3" xfId="12839" xr:uid="{00000000-0005-0000-0000-00003F010000}"/>
    <cellStyle name="Normal 2 3 3 3 4" xfId="22311" xr:uid="{6E9D9077-02B6-4B95-914A-2E282DBD63CB}"/>
    <cellStyle name="Normal 2 3 3 3 5" xfId="36284" xr:uid="{97DD76A6-83A8-4356-9A90-3F010D21C5BB}"/>
    <cellStyle name="Normal 2 3 3 4" xfId="28392" xr:uid="{0A3F3543-88EE-4F42-89BE-C4A11CB54351}"/>
    <cellStyle name="Normal 2 3 3 4 2" xfId="42362" xr:uid="{A970D14C-CB73-4F54-9412-5976BA762C5F}"/>
    <cellStyle name="Normal 2 3 3 5" xfId="31085" xr:uid="{364DFA6A-16B3-4382-855B-5F8131F10685}"/>
    <cellStyle name="Normal 2 3 3 5 2" xfId="44934" xr:uid="{082E4AC0-7F4E-4889-97ED-6D94DC4448FC}"/>
    <cellStyle name="Normal 2 3 4" xfId="853" xr:uid="{00000000-0005-0000-0000-0000D5020000}"/>
    <cellStyle name="Normal 2 3 4 2" xfId="1772" xr:uid="{00000000-0005-0000-0000-000040010000}"/>
    <cellStyle name="Normal 2 3 4 2 2" xfId="6559" xr:uid="{00000000-0005-0000-0000-000040010000}"/>
    <cellStyle name="Normal 2 3 4 2 2 2" xfId="15390" xr:uid="{00000000-0005-0000-0000-000040010000}"/>
    <cellStyle name="Normal 2 3 4 2 2 3" xfId="24824" xr:uid="{BA00A204-5A4F-499E-A68E-7B8ED7AE589D}"/>
    <cellStyle name="Normal 2 3 4 2 2 4" xfId="38778" xr:uid="{0C3B1A7E-3190-42EB-A819-1B0E3D549BE6}"/>
    <cellStyle name="Normal 2 3 4 2 3" xfId="11007" xr:uid="{00000000-0005-0000-0000-000040010000}"/>
    <cellStyle name="Normal 2 3 4 2 4" xfId="20413" xr:uid="{B04A9086-9666-4A74-BF21-74728AE9A374}"/>
    <cellStyle name="Normal 2 3 4 2 5" xfId="34542" xr:uid="{D2678FC0-7E6A-42B2-8D95-49DA8A5F7D5E}"/>
    <cellStyle name="Normal 2 3 4 3" xfId="4041" xr:uid="{00000000-0005-0000-0000-000040010000}"/>
    <cellStyle name="Normal 2 3 4 3 2" xfId="8445" xr:uid="{00000000-0005-0000-0000-000040010000}"/>
    <cellStyle name="Normal 2 3 4 3 2 2" xfId="17267" xr:uid="{00000000-0005-0000-0000-000040010000}"/>
    <cellStyle name="Normal 2 3 4 3 2 3" xfId="26648" xr:uid="{295EC96A-3F4E-49CD-99A0-B8DD3D97C40B}"/>
    <cellStyle name="Normal 2 3 4 3 2 4" xfId="40602" xr:uid="{7AC649D7-F0AE-46EE-B7B3-C6912C893E24}"/>
    <cellStyle name="Normal 2 3 4 3 3" xfId="12916" xr:uid="{00000000-0005-0000-0000-000040010000}"/>
    <cellStyle name="Normal 2 3 4 3 4" xfId="22388" xr:uid="{8B3B2D58-5FDB-4F59-99C6-F8A9927C7216}"/>
    <cellStyle name="Normal 2 3 4 3 5" xfId="36361" xr:uid="{474CA9C4-1D65-4F46-9AA9-4EB135F0C52F}"/>
    <cellStyle name="Normal 2 3 4 4" xfId="28470" xr:uid="{0846A89C-E7E6-4FF0-9EBF-A5FA88C25A00}"/>
    <cellStyle name="Normal 2 3 4 4 2" xfId="42440" xr:uid="{A6D0A215-83B1-4F7A-80E6-C3223979A7F2}"/>
    <cellStyle name="Normal 2 3 4 5" xfId="31162" xr:uid="{0B740B2E-17B3-47E0-8E04-EE020225B474}"/>
    <cellStyle name="Normal 2 3 4 5 2" xfId="45011" xr:uid="{420592C1-86B2-4463-9447-2F525546CF18}"/>
    <cellStyle name="Normal 2 3 5" xfId="854" xr:uid="{00000000-0005-0000-0000-0000D6020000}"/>
    <cellStyle name="Normal 2 3 5 2" xfId="1471" xr:uid="{00000000-0005-0000-0000-0000D7020000}"/>
    <cellStyle name="Normal 2 3 5 2 2" xfId="29831" xr:uid="{7198664E-7680-4F3A-895D-58047A6EB84D}"/>
    <cellStyle name="Normal 2 3 6" xfId="855" xr:uid="{00000000-0005-0000-0000-0000D8020000}"/>
    <cellStyle name="Normal 2 3 6 2" xfId="3144" xr:uid="{00000000-0005-0000-0000-000082040000}"/>
    <cellStyle name="Normal 2 3 6 2 2" xfId="7656" xr:uid="{00000000-0005-0000-0000-000082040000}"/>
    <cellStyle name="Normal 2 3 6 2 2 2" xfId="16482" xr:uid="{00000000-0005-0000-0000-000082040000}"/>
    <cellStyle name="Normal 2 3 6 2 2 3" xfId="25908" xr:uid="{5D849FDD-17E3-4434-A740-4BA9E2E506C9}"/>
    <cellStyle name="Normal 2 3 6 2 2 4" xfId="39860" xr:uid="{D68D60FE-59E9-49A7-86FD-4DD23EFF0808}"/>
    <cellStyle name="Normal 2 3 6 2 3" xfId="12128" xr:uid="{00000000-0005-0000-0000-000082040000}"/>
    <cellStyle name="Normal 2 3 6 2 4" xfId="21591" xr:uid="{DEDF2798-B455-4969-B726-4A92E49F8C4E}"/>
    <cellStyle name="Normal 2 3 6 2 5" xfId="35623" xr:uid="{0AE71264-E01F-417E-B29F-05D88B62554C}"/>
    <cellStyle name="Normal 2 3 6 3" xfId="5153" xr:uid="{00000000-0005-0000-0000-000082040000}"/>
    <cellStyle name="Normal 2 3 6 3 2" xfId="9551" xr:uid="{00000000-0005-0000-0000-000082040000}"/>
    <cellStyle name="Normal 2 3 6 3 2 2" xfId="18373" xr:uid="{00000000-0005-0000-0000-000082040000}"/>
    <cellStyle name="Normal 2 3 6 3 2 3" xfId="27751" xr:uid="{FF456889-3E3A-4D78-9C09-07C2092C0F08}"/>
    <cellStyle name="Normal 2 3 6 3 2 4" xfId="41707" xr:uid="{56EB5856-2DCE-438B-9AF9-B3344A4F12FB}"/>
    <cellStyle name="Normal 2 3 6 3 3" xfId="14020" xr:uid="{00000000-0005-0000-0000-000082040000}"/>
    <cellStyle name="Normal 2 3 6 3 4" xfId="23493" xr:uid="{3E5AEBCA-4407-4967-A628-A276D1143F27}"/>
    <cellStyle name="Normal 2 3 6 3 5" xfId="37464" xr:uid="{9900681B-BF06-42FB-99D1-EBE2DA3A5A29}"/>
    <cellStyle name="Normal 2 3 6 4" xfId="29639" xr:uid="{73B2BC42-616D-4DD3-9277-BC38344B6C53}"/>
    <cellStyle name="Normal 2 3 6 4 2" xfId="43520" xr:uid="{70A43E36-B421-4AAE-BE00-19611384DC20}"/>
    <cellStyle name="Normal 2 3 6 5" xfId="32241" xr:uid="{861495A2-8981-423B-9A5D-E65676AC7B04}"/>
    <cellStyle name="Normal 2 3 6 5 2" xfId="46108" xr:uid="{9BA443D6-C276-4BE6-9F6E-ADB5D00A778B}"/>
    <cellStyle name="Normal 2 3 7" xfId="856" xr:uid="{00000000-0005-0000-0000-0000D9020000}"/>
    <cellStyle name="Normal 2 3 7 2" xfId="29827" xr:uid="{D1A3E7DE-6A1C-436D-90DD-CE537A87C80F}"/>
    <cellStyle name="Normal 2 3 8" xfId="857" xr:uid="{00000000-0005-0000-0000-0000DA020000}"/>
    <cellStyle name="Normal 2 3 8 2" xfId="30827" xr:uid="{A6A05D9B-8A7A-46C3-8378-762AC907B577}"/>
    <cellStyle name="Normal 2 3 8 2 2" xfId="44701" xr:uid="{6E532586-442C-4476-8ACA-D01BA99982C4}"/>
    <cellStyle name="Normal 2 3 8 3" xfId="33419" xr:uid="{66887596-8BF2-4FE5-A190-5B27050DE440}"/>
    <cellStyle name="Normal 2 3 8 3 2" xfId="47286" xr:uid="{15C37205-9F22-4ECD-97C2-C673B37F0256}"/>
    <cellStyle name="Normal 2 3 9" xfId="1514" xr:uid="{00000000-0005-0000-0000-00003C010000}"/>
    <cellStyle name="Normal 2 3 9 2" xfId="6390" xr:uid="{00000000-0005-0000-0000-00003C010000}"/>
    <cellStyle name="Normal 2 3 9 2 2" xfId="15221" xr:uid="{00000000-0005-0000-0000-00003C010000}"/>
    <cellStyle name="Normal 2 3 9 2 3" xfId="24662" xr:uid="{4B470D4B-BF0A-415E-8359-1DFF793613FE}"/>
    <cellStyle name="Normal 2 3 9 2 4" xfId="38614" xr:uid="{3D226431-5FFB-4F3D-B7B2-D7E7B3CD6909}"/>
    <cellStyle name="Normal 2 3 9 3" xfId="10829" xr:uid="{00000000-0005-0000-0000-00003C010000}"/>
    <cellStyle name="Normal 2 3 9 3 2" xfId="33596" xr:uid="{1247D1CF-7AFE-41C3-AD32-633A98EE95B8}"/>
    <cellStyle name="Normal 2 3 9 3 3" xfId="47463" xr:uid="{F9DBADA0-7993-44F6-9233-35C1DC7F9BF2}"/>
    <cellStyle name="Normal 2 3 9 4" xfId="20238" xr:uid="{DCF16BDE-45F0-422C-BD4A-0BD6507BA360}"/>
    <cellStyle name="Normal 2 3 9 5" xfId="34380" xr:uid="{3C779112-9A81-4779-BCB8-9FBA476524E6}"/>
    <cellStyle name="Normal 2 4" xfId="40" xr:uid="{00000000-0005-0000-0000-0000DB020000}"/>
    <cellStyle name="Normal 2 4 2" xfId="105" xr:uid="{00000000-0005-0000-0000-0000DC020000}"/>
    <cellStyle name="Normal 2 4 2 2" xfId="1924" xr:uid="{00000000-0005-0000-0000-000044010000}"/>
    <cellStyle name="Normal 2 4 2 3" xfId="33631" xr:uid="{27EF6938-0914-465D-98B4-56E966567D93}"/>
    <cellStyle name="Normal 2 4 2 3 2" xfId="47495" xr:uid="{88962150-C3E9-4333-81C3-49AEF89A14BD}"/>
    <cellStyle name="Normal 2 4 3" xfId="106" xr:uid="{00000000-0005-0000-0000-0000DD020000}"/>
    <cellStyle name="Normal 2 4 4" xfId="1545" xr:uid="{00000000-0005-0000-0000-000042010000}"/>
    <cellStyle name="Normal 2 4 4 2" xfId="33623" xr:uid="{B17EDCE5-D153-43F2-9D4C-EADDBCCE3EFD}"/>
    <cellStyle name="Normal 2 4 4 2 2" xfId="47487" xr:uid="{6C37B3E0-4B09-49EF-B5E9-6D667A4AFD5F}"/>
    <cellStyle name="Normal 2 5" xfId="107" xr:uid="{00000000-0005-0000-0000-0000DE020000}"/>
    <cellStyle name="Normal 2 5 10" xfId="10195" xr:uid="{00000000-0005-0000-0000-0000DE020000}"/>
    <cellStyle name="Normal 2 5 11" xfId="19660" xr:uid="{2689759D-E850-4623-A46D-467F33BF165C}"/>
    <cellStyle name="Normal 2 5 12" xfId="33839" xr:uid="{BD6C4A01-45E7-4EB6-A19E-AE4EFBF177B9}"/>
    <cellStyle name="Normal 2 5 2" xfId="196" xr:uid="{00000000-0005-0000-0000-0000DF020000}"/>
    <cellStyle name="Normal 2 5 2 2" xfId="859" xr:uid="{00000000-0005-0000-0000-0000E0020000}"/>
    <cellStyle name="Normal 2 5 2 3" xfId="3367" xr:uid="{00000000-0005-0000-0000-0000E0020000}"/>
    <cellStyle name="Normal 2 5 2 3 2" xfId="7832" xr:uid="{00000000-0005-0000-0000-0000E0020000}"/>
    <cellStyle name="Normal 2 5 2 3 2 2" xfId="16658" xr:uid="{00000000-0005-0000-0000-0000E0020000}"/>
    <cellStyle name="Normal 2 5 2 3 2 3" xfId="26073" xr:uid="{A2AD043E-3ADC-4609-B505-478E5AF89A61}"/>
    <cellStyle name="Normal 2 5 2 3 2 4" xfId="40026" xr:uid="{9C419B29-202B-47B7-B0C2-320DCE12CD53}"/>
    <cellStyle name="Normal 2 5 2 3 3" xfId="12311" xr:uid="{00000000-0005-0000-0000-0000E0020000}"/>
    <cellStyle name="Normal 2 5 2 3 4" xfId="21767" xr:uid="{16CEF590-493B-4A18-90F1-FC9B711D5E24}"/>
    <cellStyle name="Normal 2 5 2 3 5" xfId="35789" xr:uid="{C2D6ED4E-730D-48F9-A50F-4DCACCAE1DCA}"/>
    <cellStyle name="Normal 2 5 2 4" xfId="3911" xr:uid="{00000000-0005-0000-0000-0000DF020000}"/>
    <cellStyle name="Normal 2 5 2 4 2" xfId="8318" xr:uid="{00000000-0005-0000-0000-0000DF020000}"/>
    <cellStyle name="Normal 2 5 2 4 2 2" xfId="17140" xr:uid="{00000000-0005-0000-0000-0000DF020000}"/>
    <cellStyle name="Normal 2 5 2 4 2 3" xfId="26521" xr:uid="{782A7CA3-084F-42FC-B744-3AE6A922CE17}"/>
    <cellStyle name="Normal 2 5 2 4 2 4" xfId="40475" xr:uid="{54E713AD-C099-4B95-8ABB-74A482E3090A}"/>
    <cellStyle name="Normal 2 5 2 4 3" xfId="12789" xr:uid="{00000000-0005-0000-0000-0000DF020000}"/>
    <cellStyle name="Normal 2 5 2 4 4" xfId="22261" xr:uid="{703155B7-D1A8-4F80-97DB-5728548D6EF4}"/>
    <cellStyle name="Normal 2 5 2 4 5" xfId="36234" xr:uid="{EE9E3C6B-5714-41C7-ABA9-9CE6C7279548}"/>
    <cellStyle name="Normal 2 5 2 5" xfId="5844" xr:uid="{00000000-0005-0000-0000-0000DF020000}"/>
    <cellStyle name="Normal 2 5 2 5 2" xfId="14685" xr:uid="{00000000-0005-0000-0000-0000DF020000}"/>
    <cellStyle name="Normal 2 5 2 5 3" xfId="24158" xr:uid="{E6EFCE4D-8827-4195-A9EC-FF4CEF9F06F6}"/>
    <cellStyle name="Normal 2 5 2 5 4" xfId="38112" xr:uid="{9CF5C1A0-764B-4326-A4BF-B7E94D68F9A9}"/>
    <cellStyle name="Normal 2 5 2 6" xfId="10231" xr:uid="{00000000-0005-0000-0000-0000DF020000}"/>
    <cellStyle name="Normal 2 5 2 7" xfId="19692" xr:uid="{FE245244-404E-4C3F-9B3F-D0C811D99C0E}"/>
    <cellStyle name="Normal 2 5 2 8" xfId="33867" xr:uid="{5BD172D9-E777-4359-A59A-BCDADF22623B}"/>
    <cellStyle name="Normal 2 5 3" xfId="860" xr:uid="{00000000-0005-0000-0000-0000E1020000}"/>
    <cellStyle name="Normal 2 5 3 2" xfId="3796" xr:uid="{00000000-0005-0000-0000-0000E2020000}"/>
    <cellStyle name="Normal 2 5 3 2 2" xfId="8218" xr:uid="{00000000-0005-0000-0000-0000E2020000}"/>
    <cellStyle name="Normal 2 5 3 2 2 2" xfId="17041" xr:uid="{00000000-0005-0000-0000-0000E2020000}"/>
    <cellStyle name="Normal 2 5 3 2 2 3" xfId="26426" xr:uid="{0BB9D714-6559-4660-A54C-57737DD5918F}"/>
    <cellStyle name="Normal 2 5 3 2 2 4" xfId="40381" xr:uid="{A8490E61-3EC2-4B72-896C-A0EA34E755DC}"/>
    <cellStyle name="Normal 2 5 3 2 3" xfId="12690" xr:uid="{00000000-0005-0000-0000-0000E2020000}"/>
    <cellStyle name="Normal 2 5 3 2 4" xfId="22157" xr:uid="{F7830982-547E-4FE0-B5B0-CA4BDF1433F9}"/>
    <cellStyle name="Normal 2 5 3 2 5" xfId="36140" xr:uid="{5DE733BE-1310-48F9-8F92-585CBFB3A77C}"/>
    <cellStyle name="Normal 2 5 3 3" xfId="5416" xr:uid="{00000000-0005-0000-0000-0000E1020000}"/>
    <cellStyle name="Normal 2 5 3 3 2" xfId="9814" xr:uid="{00000000-0005-0000-0000-0000E1020000}"/>
    <cellStyle name="Normal 2 5 3 3 2 2" xfId="18634" xr:uid="{00000000-0005-0000-0000-0000E1020000}"/>
    <cellStyle name="Normal 2 5 3 3 2 3" xfId="28003" xr:uid="{81DB0E27-4431-486F-A87D-6D31B17EB1F5}"/>
    <cellStyle name="Normal 2 5 3 3 2 4" xfId="41959" xr:uid="{AB309182-1BA3-4F89-9F81-D2B4389F1535}"/>
    <cellStyle name="Normal 2 5 3 3 3" xfId="14279" xr:uid="{00000000-0005-0000-0000-0000E1020000}"/>
    <cellStyle name="Normal 2 5 3 3 4" xfId="23745" xr:uid="{31088663-B5F1-4FF9-B74C-2B765D84999C}"/>
    <cellStyle name="Normal 2 5 3 3 5" xfId="37714" xr:uid="{A4B45506-267B-4113-878E-7019B04D84F2}"/>
    <cellStyle name="Normal 2 5 3 4" xfId="6036" xr:uid="{00000000-0005-0000-0000-0000E1020000}"/>
    <cellStyle name="Normal 2 5 3 4 2" xfId="14870" xr:uid="{00000000-0005-0000-0000-0000E1020000}"/>
    <cellStyle name="Normal 2 5 3 4 3" xfId="24329" xr:uid="{EBE2CF34-DD72-437A-9DC6-F84954643A61}"/>
    <cellStyle name="Normal 2 5 3 4 4" xfId="38283" xr:uid="{C71F7262-20F6-4120-BE47-D2994F7467A0}"/>
    <cellStyle name="Normal 2 5 3 5" xfId="10455" xr:uid="{00000000-0005-0000-0000-0000E1020000}"/>
    <cellStyle name="Normal 2 5 3 5 2" xfId="33627" xr:uid="{7F03AE1F-BA95-47BE-9E09-7284DF59F378}"/>
    <cellStyle name="Normal 2 5 3 5 3" xfId="47491" xr:uid="{CA2091A6-5D65-4D49-AEE3-BEB53408710D}"/>
    <cellStyle name="Normal 2 5 3 6" xfId="19882" xr:uid="{103DBF89-A5F2-461F-A23B-584E9666C27C}"/>
    <cellStyle name="Normal 2 5 3 7" xfId="34036" xr:uid="{2D6EBB78-C0C5-44AB-AE08-2620FFE8D2B5}"/>
    <cellStyle name="Normal 2 5 4" xfId="861" xr:uid="{00000000-0005-0000-0000-0000E2020000}"/>
    <cellStyle name="Normal 2 5 4 2" xfId="3795" xr:uid="{00000000-0005-0000-0000-0000E3020000}"/>
    <cellStyle name="Normal 2 5 4 2 2" xfId="8217" xr:uid="{00000000-0005-0000-0000-0000E3020000}"/>
    <cellStyle name="Normal 2 5 4 2 2 2" xfId="17040" xr:uid="{00000000-0005-0000-0000-0000E3020000}"/>
    <cellStyle name="Normal 2 5 4 2 2 3" xfId="26425" xr:uid="{BE0C08AB-EE2E-48BC-87D5-76A621489CE5}"/>
    <cellStyle name="Normal 2 5 4 2 2 4" xfId="40380" xr:uid="{068C7745-B1AC-40B0-8593-7E93354F2A22}"/>
    <cellStyle name="Normal 2 5 4 2 3" xfId="12689" xr:uid="{00000000-0005-0000-0000-0000E3020000}"/>
    <cellStyle name="Normal 2 5 4 2 4" xfId="22156" xr:uid="{EEB4A1FB-81BB-4FEB-BBE9-DB0C8B9796A4}"/>
    <cellStyle name="Normal 2 5 4 2 5" xfId="36139" xr:uid="{0D09403C-0963-4111-9ADA-55961EFC91BE}"/>
    <cellStyle name="Normal 2 5 4 3" xfId="5417" xr:uid="{00000000-0005-0000-0000-0000E2020000}"/>
    <cellStyle name="Normal 2 5 4 3 2" xfId="9815" xr:uid="{00000000-0005-0000-0000-0000E2020000}"/>
    <cellStyle name="Normal 2 5 4 3 2 2" xfId="18635" xr:uid="{00000000-0005-0000-0000-0000E2020000}"/>
    <cellStyle name="Normal 2 5 4 3 2 3" xfId="28004" xr:uid="{284A8CFB-7399-4238-A18B-5F0238F5FEA7}"/>
    <cellStyle name="Normal 2 5 4 3 2 4" xfId="41960" xr:uid="{19D0FE0D-C7AF-4AA7-B044-CB5EF815F3A3}"/>
    <cellStyle name="Normal 2 5 4 3 3" xfId="14280" xr:uid="{00000000-0005-0000-0000-0000E2020000}"/>
    <cellStyle name="Normal 2 5 4 3 4" xfId="23746" xr:uid="{8F063518-12AB-447B-8CAE-5180A69F1A7A}"/>
    <cellStyle name="Normal 2 5 4 3 5" xfId="37715" xr:uid="{6259FDD5-D523-4D42-B12E-D4B7D3D3048F}"/>
    <cellStyle name="Normal 2 5 4 4" xfId="6037" xr:uid="{00000000-0005-0000-0000-0000E2020000}"/>
    <cellStyle name="Normal 2 5 4 4 2" xfId="14871" xr:uid="{00000000-0005-0000-0000-0000E2020000}"/>
    <cellStyle name="Normal 2 5 4 4 3" xfId="24330" xr:uid="{5B560D4E-1C1E-41D7-8F3B-828A9FB3D008}"/>
    <cellStyle name="Normal 2 5 4 4 4" xfId="38284" xr:uid="{ACA8710E-3D4D-42C5-B025-84978577CC0C}"/>
    <cellStyle name="Normal 2 5 4 5" xfId="10456" xr:uid="{00000000-0005-0000-0000-0000E2020000}"/>
    <cellStyle name="Normal 2 5 4 6" xfId="19883" xr:uid="{2BC0C158-08BE-4660-A5AE-CDFE730C9FC8}"/>
    <cellStyle name="Normal 2 5 4 7" xfId="34037" xr:uid="{93EC37C2-405C-4FD5-9D56-F96BC7F2321D}"/>
    <cellStyle name="Normal 2 5 5" xfId="858" xr:uid="{00000000-0005-0000-0000-0000E3020000}"/>
    <cellStyle name="Normal 2 5 5 2" xfId="3797" xr:uid="{00000000-0005-0000-0000-0000E4020000}"/>
    <cellStyle name="Normal 2 5 5 2 2" xfId="8219" xr:uid="{00000000-0005-0000-0000-0000E4020000}"/>
    <cellStyle name="Normal 2 5 5 2 2 2" xfId="17042" xr:uid="{00000000-0005-0000-0000-0000E4020000}"/>
    <cellStyle name="Normal 2 5 5 2 2 3" xfId="26427" xr:uid="{644F5A8A-76DA-4419-B68D-F2BCC8605D40}"/>
    <cellStyle name="Normal 2 5 5 2 2 4" xfId="40382" xr:uid="{78434182-7BC7-487D-A697-6FB40F5FCA4D}"/>
    <cellStyle name="Normal 2 5 5 2 3" xfId="12691" xr:uid="{00000000-0005-0000-0000-0000E4020000}"/>
    <cellStyle name="Normal 2 5 5 2 4" xfId="22158" xr:uid="{7E09F7D1-D415-4C30-BAA4-1900E7934A6B}"/>
    <cellStyle name="Normal 2 5 5 2 5" xfId="36141" xr:uid="{457AA42D-EA27-4EE7-95BC-32A50AA8157D}"/>
    <cellStyle name="Normal 2 5 5 3" xfId="5415" xr:uid="{00000000-0005-0000-0000-0000E3020000}"/>
    <cellStyle name="Normal 2 5 5 3 2" xfId="9813" xr:uid="{00000000-0005-0000-0000-0000E3020000}"/>
    <cellStyle name="Normal 2 5 5 3 2 2" xfId="18633" xr:uid="{00000000-0005-0000-0000-0000E3020000}"/>
    <cellStyle name="Normal 2 5 5 3 2 3" xfId="28002" xr:uid="{45B91D25-6818-42EA-A134-114C5343E9C5}"/>
    <cellStyle name="Normal 2 5 5 3 2 4" xfId="41958" xr:uid="{DAA5701F-4AF2-48C6-AFF0-2A2F8BD9AD9A}"/>
    <cellStyle name="Normal 2 5 5 3 3" xfId="14278" xr:uid="{00000000-0005-0000-0000-0000E3020000}"/>
    <cellStyle name="Normal 2 5 5 3 4" xfId="23744" xr:uid="{FDFB9421-6330-4543-9A06-15498A1BEBA0}"/>
    <cellStyle name="Normal 2 5 5 3 5" xfId="37713" xr:uid="{6159F0F3-CC42-428A-95B5-22FACE51CA3F}"/>
    <cellStyle name="Normal 2 5 5 4" xfId="6035" xr:uid="{00000000-0005-0000-0000-0000E3020000}"/>
    <cellStyle name="Normal 2 5 5 4 2" xfId="14869" xr:uid="{00000000-0005-0000-0000-0000E3020000}"/>
    <cellStyle name="Normal 2 5 5 4 3" xfId="24328" xr:uid="{AB35C3DE-6631-419A-A1A1-20B76AEEFB06}"/>
    <cellStyle name="Normal 2 5 5 4 4" xfId="38282" xr:uid="{3D92521E-CF28-48D4-AF01-EF994AFD07F1}"/>
    <cellStyle name="Normal 2 5 5 5" xfId="10454" xr:uid="{00000000-0005-0000-0000-0000E3020000}"/>
    <cellStyle name="Normal 2 5 5 6" xfId="19881" xr:uid="{48604277-52B7-4FFC-A1A9-10A8E9FB369F}"/>
    <cellStyle name="Normal 2 5 5 7" xfId="34035" xr:uid="{39EAE772-195B-4B58-8D53-03721E66F091}"/>
    <cellStyle name="Normal 2 5 6" xfId="1588" xr:uid="{00000000-0005-0000-0000-000046010000}"/>
    <cellStyle name="Normal 2 5 7" xfId="3425" xr:uid="{00000000-0005-0000-0000-0000DF020000}"/>
    <cellStyle name="Normal 2 5 7 2" xfId="7877" xr:uid="{00000000-0005-0000-0000-0000DF020000}"/>
    <cellStyle name="Normal 2 5 7 2 2" xfId="16702" xr:uid="{00000000-0005-0000-0000-0000DF020000}"/>
    <cellStyle name="Normal 2 5 7 2 3" xfId="26113" xr:uid="{EB5C9D6C-F0F0-42C6-AFD5-03A0E71C4772}"/>
    <cellStyle name="Normal 2 5 7 2 4" xfId="40066" xr:uid="{F62BFA07-BD3C-49ED-9D0D-424878346879}"/>
    <cellStyle name="Normal 2 5 7 3" xfId="12355" xr:uid="{00000000-0005-0000-0000-0000DF020000}"/>
    <cellStyle name="Normal 2 5 7 4" xfId="21816" xr:uid="{013834A5-E78B-431F-BD59-7CB4E5527521}"/>
    <cellStyle name="Normal 2 5 7 5" xfId="35829" xr:uid="{38FD9611-CE95-4BF3-8D95-976EB4D4D8E1}"/>
    <cellStyle name="Normal 2 5 8" xfId="3920" xr:uid="{00000000-0005-0000-0000-0000DE020000}"/>
    <cellStyle name="Normal 2 5 8 2" xfId="8327" xr:uid="{00000000-0005-0000-0000-0000DE020000}"/>
    <cellStyle name="Normal 2 5 8 2 2" xfId="17149" xr:uid="{00000000-0005-0000-0000-0000DE020000}"/>
    <cellStyle name="Normal 2 5 8 2 3" xfId="26530" xr:uid="{F170E94C-139F-4880-B6DF-C7C75521CD27}"/>
    <cellStyle name="Normal 2 5 8 2 4" xfId="40484" xr:uid="{F1526E22-E87F-4783-AB70-26C46F9EB3F5}"/>
    <cellStyle name="Normal 2 5 8 3" xfId="12798" xr:uid="{00000000-0005-0000-0000-0000DE020000}"/>
    <cellStyle name="Normal 2 5 8 4" xfId="22270" xr:uid="{C00EB261-F597-48FC-896C-1AC50C7203FB}"/>
    <cellStyle name="Normal 2 5 8 5" xfId="36243" xr:uid="{26C31DC3-F8F3-48CA-9E76-A4DE7360E74D}"/>
    <cellStyle name="Normal 2 5 9" xfId="5814" xr:uid="{00000000-0005-0000-0000-0000DE020000}"/>
    <cellStyle name="Normal 2 5 9 2" xfId="14655" xr:uid="{00000000-0005-0000-0000-0000DE020000}"/>
    <cellStyle name="Normal 2 5 9 3" xfId="24130" xr:uid="{2121B138-0188-435D-B48D-B30DB5C64659}"/>
    <cellStyle name="Normal 2 5 9 4" xfId="38084" xr:uid="{A85DB646-EC28-4F87-890B-EC62894DA08A}"/>
    <cellStyle name="Normal 2 6" xfId="108" xr:uid="{00000000-0005-0000-0000-0000E4020000}"/>
    <cellStyle name="Normal 2 6 2" xfId="862" xr:uid="{00000000-0005-0000-0000-0000E5020000}"/>
    <cellStyle name="Normal 2 6 2 2" xfId="33637" xr:uid="{69669BE9-E2A3-42AD-8E68-5321A11AD825}"/>
    <cellStyle name="Normal 2 6 3" xfId="1614" xr:uid="{00000000-0005-0000-0000-000047010000}"/>
    <cellStyle name="Normal 2 7" xfId="197" xr:uid="{00000000-0005-0000-0000-0000E6020000}"/>
    <cellStyle name="Normal 2 7 2" xfId="863" xr:uid="{00000000-0005-0000-0000-0000E7020000}"/>
    <cellStyle name="Normal 2 7 2 2" xfId="1737" xr:uid="{00000000-0005-0000-0000-000049010000}"/>
    <cellStyle name="Normal 2 7 2 2 2" xfId="6539" xr:uid="{00000000-0005-0000-0000-000049010000}"/>
    <cellStyle name="Normal 2 7 2 2 2 2" xfId="15370" xr:uid="{00000000-0005-0000-0000-000049010000}"/>
    <cellStyle name="Normal 2 7 2 2 2 3" xfId="24805" xr:uid="{07AA6732-A224-4E3E-A369-9AE16646F3EF}"/>
    <cellStyle name="Normal 2 7 2 2 2 4" xfId="38759" xr:uid="{07E3A44C-A880-4CFA-BD27-106C1DE2F3D7}"/>
    <cellStyle name="Normal 2 7 2 2 3" xfId="10984" xr:uid="{00000000-0005-0000-0000-000049010000}"/>
    <cellStyle name="Normal 2 7 2 2 4" xfId="20394" xr:uid="{628A5DCA-D057-48DE-AEEB-8198ACC49099}"/>
    <cellStyle name="Normal 2 7 2 2 5" xfId="34523" xr:uid="{5934A798-A1F7-44AD-9D29-EF8B838024D0}"/>
    <cellStyle name="Normal 2 7 2 3" xfId="4023" xr:uid="{00000000-0005-0000-0000-000049010000}"/>
    <cellStyle name="Normal 2 7 2 3 2" xfId="8427" xr:uid="{00000000-0005-0000-0000-000049010000}"/>
    <cellStyle name="Normal 2 7 2 3 2 2" xfId="17249" xr:uid="{00000000-0005-0000-0000-000049010000}"/>
    <cellStyle name="Normal 2 7 2 3 2 3" xfId="26630" xr:uid="{6EAA21B0-CD5E-4B55-B12E-F23C07372603}"/>
    <cellStyle name="Normal 2 7 2 3 2 4" xfId="40584" xr:uid="{9EE3F807-8A53-4001-8080-E0D5621CB251}"/>
    <cellStyle name="Normal 2 7 2 3 3" xfId="12898" xr:uid="{00000000-0005-0000-0000-000049010000}"/>
    <cellStyle name="Normal 2 7 2 3 4" xfId="22370" xr:uid="{C5504597-092A-4AF4-AC33-B5C9A7F644F5}"/>
    <cellStyle name="Normal 2 7 2 3 5" xfId="36343" xr:uid="{883E9C26-8C36-4F4D-867D-7D66A502EDDA}"/>
    <cellStyle name="Normal 2 7 2 4" xfId="28451" xr:uid="{D0DB586E-0452-4ADB-98FE-C07029BD435F}"/>
    <cellStyle name="Normal 2 7 2 4 2" xfId="42421" xr:uid="{CDB6CFAD-2CA2-4A4C-90FC-F18ABFB2A233}"/>
    <cellStyle name="Normal 2 7 2 5" xfId="31144" xr:uid="{FC038145-A4E7-4775-9462-B56D7F328B59}"/>
    <cellStyle name="Normal 2 7 2 5 2" xfId="44993" xr:uid="{728E9A48-A0CF-44BC-9C06-F9F1D5F82AD3}"/>
    <cellStyle name="Normal 2 7 3" xfId="1644" xr:uid="{00000000-0005-0000-0000-000048010000}"/>
    <cellStyle name="Normal 2 7 3 2" xfId="6461" xr:uid="{00000000-0005-0000-0000-000048010000}"/>
    <cellStyle name="Normal 2 7 3 2 2" xfId="15292" xr:uid="{00000000-0005-0000-0000-000048010000}"/>
    <cellStyle name="Normal 2 7 3 2 3" xfId="24727" xr:uid="{4E9DB766-449C-47DE-A7DD-7CCB3FF336DD}"/>
    <cellStyle name="Normal 2 7 3 2 4" xfId="38681" xr:uid="{0163C2C5-DC73-4629-A89A-D3B5A96CFFA6}"/>
    <cellStyle name="Normal 2 7 3 3" xfId="10902" xr:uid="{00000000-0005-0000-0000-000048010000}"/>
    <cellStyle name="Normal 2 7 3 3 2" xfId="33649" xr:uid="{0FB51022-C75D-4B8C-8BA6-780A3215EF94}"/>
    <cellStyle name="Normal 2 7 3 4" xfId="20316" xr:uid="{5FB498D2-FE6D-4F87-B7C1-7257071C52AC}"/>
    <cellStyle name="Normal 2 7 3 5" xfId="34445" xr:uid="{B14C192A-D7C9-4614-98EC-0A56461A4BC5}"/>
    <cellStyle name="Normal 2 7 4" xfId="3943" xr:uid="{00000000-0005-0000-0000-000048010000}"/>
    <cellStyle name="Normal 2 7 4 2" xfId="8349" xr:uid="{00000000-0005-0000-0000-000048010000}"/>
    <cellStyle name="Normal 2 7 4 2 2" xfId="17171" xr:uid="{00000000-0005-0000-0000-000048010000}"/>
    <cellStyle name="Normal 2 7 4 2 3" xfId="26552" xr:uid="{C795DEED-6A90-4FC5-9726-9387E59047AB}"/>
    <cellStyle name="Normal 2 7 4 2 4" xfId="40506" xr:uid="{33F8055F-4D20-4AB7-A054-2B0ACBA21A75}"/>
    <cellStyle name="Normal 2 7 4 3" xfId="12820" xr:uid="{00000000-0005-0000-0000-000048010000}"/>
    <cellStyle name="Normal 2 7 4 4" xfId="22292" xr:uid="{C7523780-7615-44B1-B482-C20F34DD8F4B}"/>
    <cellStyle name="Normal 2 7 4 5" xfId="36265" xr:uid="{45E81B0E-1908-4C84-A3F0-9A8FC347ABEA}"/>
    <cellStyle name="Normal 2 7 5" xfId="28373" xr:uid="{9D715168-F611-4806-839A-155103213852}"/>
    <cellStyle name="Normal 2 7 5 2" xfId="42343" xr:uid="{0B0DF35A-32AC-4C95-8AAC-05FCE8F0820C}"/>
    <cellStyle name="Normal 2 7 6" xfId="31066" xr:uid="{F7C79605-0624-4EA5-BC1C-B58796213937}"/>
    <cellStyle name="Normal 2 7 6 2" xfId="44915" xr:uid="{69F4E596-6881-4D8D-AFED-05ADC0A6F18C}"/>
    <cellStyle name="Normal 2 8" xfId="198" xr:uid="{00000000-0005-0000-0000-0000E8020000}"/>
    <cellStyle name="Normal 2 8 2" xfId="864" xr:uid="{00000000-0005-0000-0000-0000E9020000}"/>
    <cellStyle name="Normal 2 8 2 2" xfId="1709" xr:uid="{00000000-0005-0000-0000-00004B010000}"/>
    <cellStyle name="Normal 2 8 2 2 2" xfId="6511" xr:uid="{00000000-0005-0000-0000-00004B010000}"/>
    <cellStyle name="Normal 2 8 2 2 2 2" xfId="15342" xr:uid="{00000000-0005-0000-0000-00004B010000}"/>
    <cellStyle name="Normal 2 8 2 2 2 3" xfId="24777" xr:uid="{3343DD3A-33A1-46F9-9751-9958218C3E06}"/>
    <cellStyle name="Normal 2 8 2 2 2 4" xfId="38731" xr:uid="{AAFA8BB2-B02E-49BE-90F9-F5188AEC84A4}"/>
    <cellStyle name="Normal 2 8 2 2 3" xfId="10956" xr:uid="{00000000-0005-0000-0000-00004B010000}"/>
    <cellStyle name="Normal 2 8 2 2 4" xfId="20366" xr:uid="{87433FC5-5D23-4CDA-8217-C486C9090C6B}"/>
    <cellStyle name="Normal 2 8 2 2 5" xfId="34495" xr:uid="{267C531F-9442-41D4-A235-D8E23FE1132E}"/>
    <cellStyle name="Normal 2 8 2 3" xfId="3995" xr:uid="{00000000-0005-0000-0000-00004B010000}"/>
    <cellStyle name="Normal 2 8 2 3 2" xfId="8399" xr:uid="{00000000-0005-0000-0000-00004B010000}"/>
    <cellStyle name="Normal 2 8 2 3 2 2" xfId="17221" xr:uid="{00000000-0005-0000-0000-00004B010000}"/>
    <cellStyle name="Normal 2 8 2 3 2 3" xfId="26602" xr:uid="{90F2B4D4-BC44-4675-9F10-A13409A91075}"/>
    <cellStyle name="Normal 2 8 2 3 2 4" xfId="40556" xr:uid="{F2ED8370-9961-4C9E-8CC1-311971425D41}"/>
    <cellStyle name="Normal 2 8 2 3 3" xfId="12870" xr:uid="{00000000-0005-0000-0000-00004B010000}"/>
    <cellStyle name="Normal 2 8 2 3 4" xfId="22342" xr:uid="{69A6836A-9240-4E0F-BC6B-D5D8A481F271}"/>
    <cellStyle name="Normal 2 8 2 3 5" xfId="36315" xr:uid="{CAECC296-850F-4D4B-9B8C-0F8B0980CB8E}"/>
    <cellStyle name="Normal 2 8 2 4" xfId="28423" xr:uid="{C9232E9E-6752-42DC-99B8-F06F50445729}"/>
    <cellStyle name="Normal 2 8 2 4 2" xfId="42393" xr:uid="{96E1CA7D-DD14-4777-804E-01F5C0C4CB84}"/>
    <cellStyle name="Normal 2 8 2 5" xfId="31116" xr:uid="{A1E1FE45-0756-4D1F-BEB4-D97C058DD9E4}"/>
    <cellStyle name="Normal 2 8 2 5 2" xfId="44965" xr:uid="{F3453897-2D4F-4108-839C-4DFD03813ED2}"/>
    <cellStyle name="Normal 2 8 3" xfId="1567" xr:uid="{00000000-0005-0000-0000-00004A010000}"/>
    <cellStyle name="Normal 2 8 3 2" xfId="6415" xr:uid="{00000000-0005-0000-0000-00004A010000}"/>
    <cellStyle name="Normal 2 8 3 2 2" xfId="15246" xr:uid="{00000000-0005-0000-0000-00004A010000}"/>
    <cellStyle name="Normal 2 8 3 2 3" xfId="24685" xr:uid="{C8327C3A-098C-44E4-80A0-7007CDAD9FBB}"/>
    <cellStyle name="Normal 2 8 3 2 4" xfId="38638" xr:uid="{307B31C2-5224-4E53-80D2-F65A5C941F76}"/>
    <cellStyle name="Normal 2 8 3 3" xfId="10855" xr:uid="{00000000-0005-0000-0000-00004A010000}"/>
    <cellStyle name="Normal 2 8 3 4" xfId="20266" xr:uid="{868C377C-26C5-4CC7-9932-8BF3E2F40BF3}"/>
    <cellStyle name="Normal 2 8 3 5" xfId="34403" xr:uid="{5CA68E62-6BD5-497A-8597-65249C5279DA}"/>
    <cellStyle name="Normal 2 8 4" xfId="3907" xr:uid="{00000000-0005-0000-0000-00004A010000}"/>
    <cellStyle name="Normal 2 8 4 2" xfId="8314" xr:uid="{00000000-0005-0000-0000-00004A010000}"/>
    <cellStyle name="Normal 2 8 4 2 2" xfId="17136" xr:uid="{00000000-0005-0000-0000-00004A010000}"/>
    <cellStyle name="Normal 2 8 4 2 3" xfId="26517" xr:uid="{AAC3FF08-931C-4AA8-A4A5-4D55F9EDEAF6}"/>
    <cellStyle name="Normal 2 8 4 2 4" xfId="40471" xr:uid="{6E48CC45-74D6-4020-BAE6-73A317DC3016}"/>
    <cellStyle name="Normal 2 8 4 3" xfId="12785" xr:uid="{00000000-0005-0000-0000-00004A010000}"/>
    <cellStyle name="Normal 2 8 4 4" xfId="22257" xr:uid="{2E01E136-EE79-48B8-9390-74AC8555C08C}"/>
    <cellStyle name="Normal 2 8 4 5" xfId="36230" xr:uid="{F6272F4F-E875-4BBA-9603-44689C7F1BFC}"/>
    <cellStyle name="Normal 2 8 5" xfId="28342" xr:uid="{47C33CD4-BFC5-40DC-807B-3BFA6F3E7F6F}"/>
    <cellStyle name="Normal 2 8 5 2" xfId="42312" xr:uid="{5C7FBF7E-B029-47C0-9289-221A3B0703F4}"/>
    <cellStyle name="Normal 2 8 6" xfId="31038" xr:uid="{ED66760B-0975-40ED-AAE1-6B1A35FE9261}"/>
    <cellStyle name="Normal 2 8 6 2" xfId="44887" xr:uid="{5BF1418F-3F89-4295-BC0D-AC8AD46E21BA}"/>
    <cellStyle name="Normal 2 9" xfId="199" xr:uid="{00000000-0005-0000-0000-0000EA020000}"/>
    <cellStyle name="Normal 2 9 2" xfId="865" xr:uid="{00000000-0005-0000-0000-0000EB020000}"/>
    <cellStyle name="Normal 2 9 3" xfId="1768" xr:uid="{00000000-0005-0000-0000-00004C010000}"/>
    <cellStyle name="Normal 2 9 3 2" xfId="6557" xr:uid="{00000000-0005-0000-0000-00004C010000}"/>
    <cellStyle name="Normal 2 9 3 2 2" xfId="15388" xr:uid="{00000000-0005-0000-0000-00004C010000}"/>
    <cellStyle name="Normal 2 9 3 2 3" xfId="24822" xr:uid="{CF67DF35-6FEE-4B20-9F42-7200CDD6487E}"/>
    <cellStyle name="Normal 2 9 3 2 4" xfId="38776" xr:uid="{5B98FA41-6822-4B41-B67E-295C9A8C821E}"/>
    <cellStyle name="Normal 2 9 3 3" xfId="11005" xr:uid="{00000000-0005-0000-0000-00004C010000}"/>
    <cellStyle name="Normal 2 9 3 4" xfId="20411" xr:uid="{FA8DA6D0-FC26-4D09-A418-A0476EA4C204}"/>
    <cellStyle name="Normal 2 9 3 5" xfId="34540" xr:uid="{424E957B-19F2-4807-98F6-3ABAF55C8B8F}"/>
    <cellStyle name="Normal 2 9 4" xfId="4039" xr:uid="{00000000-0005-0000-0000-00004C010000}"/>
    <cellStyle name="Normal 2 9 4 2" xfId="8443" xr:uid="{00000000-0005-0000-0000-00004C010000}"/>
    <cellStyle name="Normal 2 9 4 2 2" xfId="17265" xr:uid="{00000000-0005-0000-0000-00004C010000}"/>
    <cellStyle name="Normal 2 9 4 2 3" xfId="26646" xr:uid="{6BBF5492-3543-42AE-BCB0-C0B8AA7D4B60}"/>
    <cellStyle name="Normal 2 9 4 2 4" xfId="40600" xr:uid="{6429BE37-94DE-4482-AD69-15C4BD8B1A6D}"/>
    <cellStyle name="Normal 2 9 4 3" xfId="12914" xr:uid="{00000000-0005-0000-0000-00004C010000}"/>
    <cellStyle name="Normal 2 9 4 4" xfId="22386" xr:uid="{A60C1F2B-4081-4430-8E4C-F40F54FFAC47}"/>
    <cellStyle name="Normal 2 9 4 5" xfId="36359" xr:uid="{43F08B55-DC5D-43D6-BD59-5330011421B2}"/>
    <cellStyle name="Normal 2 9 5" xfId="28468" xr:uid="{EC8A6D2C-9D14-4180-82CE-124BD3D96713}"/>
    <cellStyle name="Normal 2 9 5 2" xfId="42438" xr:uid="{35109252-AA9C-474B-B35A-953775EF6427}"/>
    <cellStyle name="Normal 2 9 6" xfId="31160" xr:uid="{6DF8356C-55EB-49E0-9DD9-B17422234DFB}"/>
    <cellStyle name="Normal 2 9 6 2" xfId="45009" xr:uid="{BDB377F9-B9AD-447A-B1A1-9BA69C764515}"/>
    <cellStyle name="Normal 2_DGO" xfId="1926" xr:uid="{00000000-0005-0000-0000-00004D010000}"/>
    <cellStyle name="Normal 20" xfId="866" xr:uid="{00000000-0005-0000-0000-0000EC020000}"/>
    <cellStyle name="Normal 20 10" xfId="19884" xr:uid="{5A945DC0-CD9E-4AB3-9249-F166BFC05A86}"/>
    <cellStyle name="Normal 20 11" xfId="34038" xr:uid="{32E2B17F-A760-4F11-B550-215C5D845306}"/>
    <cellStyle name="Normal 20 2" xfId="867" xr:uid="{00000000-0005-0000-0000-0000ED020000}"/>
    <cellStyle name="Normal 20 2 10" xfId="34039" xr:uid="{A5CD2A2A-4C0D-4397-AF08-8BA71DEF2082}"/>
    <cellStyle name="Normal 20 2 2" xfId="868" xr:uid="{00000000-0005-0000-0000-0000EE020000}"/>
    <cellStyle name="Normal 20 2 2 2" xfId="3793" xr:uid="{00000000-0005-0000-0000-0000EF020000}"/>
    <cellStyle name="Normal 20 2 2 2 2" xfId="8215" xr:uid="{00000000-0005-0000-0000-0000EF020000}"/>
    <cellStyle name="Normal 20 2 2 2 2 2" xfId="17038" xr:uid="{00000000-0005-0000-0000-0000EF020000}"/>
    <cellStyle name="Normal 20 2 2 2 2 3" xfId="26423" xr:uid="{0FCB0F76-479E-4A49-8463-A21255BC42DD}"/>
    <cellStyle name="Normal 20 2 2 2 2 4" xfId="40378" xr:uid="{7C508688-6E38-4F41-99EE-B9B7D38BD8C4}"/>
    <cellStyle name="Normal 20 2 2 2 3" xfId="12687" xr:uid="{00000000-0005-0000-0000-0000EF020000}"/>
    <cellStyle name="Normal 20 2 2 2 4" xfId="22154" xr:uid="{1EA5D8F8-BC82-49B5-BD85-E8393FEFA695}"/>
    <cellStyle name="Normal 20 2 2 2 5" xfId="36137" xr:uid="{5B17C8D2-1BBF-4C1F-8809-A7B69EBEB3B2}"/>
    <cellStyle name="Normal 20 2 2 3" xfId="5420" xr:uid="{00000000-0005-0000-0000-0000EE020000}"/>
    <cellStyle name="Normal 20 2 2 3 2" xfId="9818" xr:uid="{00000000-0005-0000-0000-0000EE020000}"/>
    <cellStyle name="Normal 20 2 2 3 2 2" xfId="18638" xr:uid="{00000000-0005-0000-0000-0000EE020000}"/>
    <cellStyle name="Normal 20 2 2 3 2 3" xfId="28007" xr:uid="{C363CE86-240D-42B6-9580-7CCD4948C22E}"/>
    <cellStyle name="Normal 20 2 2 3 2 4" xfId="41963" xr:uid="{975E653D-3237-4E04-8BED-903E44E8ACE6}"/>
    <cellStyle name="Normal 20 2 2 3 3" xfId="14283" xr:uid="{00000000-0005-0000-0000-0000EE020000}"/>
    <cellStyle name="Normal 20 2 2 3 4" xfId="23749" xr:uid="{DCE80BAB-0BCF-47AA-AEF1-0942C42AAE88}"/>
    <cellStyle name="Normal 20 2 2 3 5" xfId="37718" xr:uid="{AF7D90B2-C63A-4A30-BE70-40D4AA31149C}"/>
    <cellStyle name="Normal 20 2 2 4" xfId="6040" xr:uid="{00000000-0005-0000-0000-0000EE020000}"/>
    <cellStyle name="Normal 20 2 2 4 2" xfId="14874" xr:uid="{00000000-0005-0000-0000-0000EE020000}"/>
    <cellStyle name="Normal 20 2 2 4 3" xfId="24333" xr:uid="{A5124707-4798-49C4-96FD-7F11DDFA98EA}"/>
    <cellStyle name="Normal 20 2 2 4 4" xfId="38287" xr:uid="{7090B688-AF50-41CB-BB35-12745DB3F68E}"/>
    <cellStyle name="Normal 20 2 2 5" xfId="10459" xr:uid="{00000000-0005-0000-0000-0000EE020000}"/>
    <cellStyle name="Normal 20 2 2 6" xfId="19886" xr:uid="{60396380-DACD-49E6-AED7-137DCC671DE4}"/>
    <cellStyle name="Normal 20 2 2 7" xfId="34040" xr:uid="{E42F02EB-7AAD-4685-A9AE-F2D07F4FA60C}"/>
    <cellStyle name="Normal 20 2 3" xfId="869" xr:uid="{00000000-0005-0000-0000-0000EF020000}"/>
    <cellStyle name="Normal 20 2 3 2" xfId="3383" xr:uid="{00000000-0005-0000-0000-0000F0020000}"/>
    <cellStyle name="Normal 20 2 3 2 2" xfId="7845" xr:uid="{00000000-0005-0000-0000-0000F0020000}"/>
    <cellStyle name="Normal 20 2 3 2 2 2" xfId="16671" xr:uid="{00000000-0005-0000-0000-0000F0020000}"/>
    <cellStyle name="Normal 20 2 3 2 2 3" xfId="26086" xr:uid="{915351AB-C825-4ED2-B3A0-14B6D9B33471}"/>
    <cellStyle name="Normal 20 2 3 2 2 4" xfId="40039" xr:uid="{83444AE2-ABDA-47D7-9FBF-366DB73CDEE7}"/>
    <cellStyle name="Normal 20 2 3 2 3" xfId="12324" xr:uid="{00000000-0005-0000-0000-0000F0020000}"/>
    <cellStyle name="Normal 20 2 3 2 4" xfId="21783" xr:uid="{E8A68568-D544-4759-A563-774743813367}"/>
    <cellStyle name="Normal 20 2 3 2 5" xfId="35802" xr:uid="{95C4762D-EA11-4A41-9BF1-45E362EA5DAE}"/>
    <cellStyle name="Normal 20 2 3 3" xfId="5421" xr:uid="{00000000-0005-0000-0000-0000EF020000}"/>
    <cellStyle name="Normal 20 2 3 3 2" xfId="9819" xr:uid="{00000000-0005-0000-0000-0000EF020000}"/>
    <cellStyle name="Normal 20 2 3 3 2 2" xfId="18639" xr:uid="{00000000-0005-0000-0000-0000EF020000}"/>
    <cellStyle name="Normal 20 2 3 3 2 3" xfId="28008" xr:uid="{BA59D41F-32D0-4055-BC3B-9462D88E194F}"/>
    <cellStyle name="Normal 20 2 3 3 2 4" xfId="41964" xr:uid="{3C84650E-06DB-49FB-A5AB-15D21D331B84}"/>
    <cellStyle name="Normal 20 2 3 3 3" xfId="14284" xr:uid="{00000000-0005-0000-0000-0000EF020000}"/>
    <cellStyle name="Normal 20 2 3 3 4" xfId="23750" xr:uid="{86DBC43C-5592-4CF6-8CBF-E35B5EF16297}"/>
    <cellStyle name="Normal 20 2 3 3 5" xfId="37719" xr:uid="{23BC5529-0F22-49BE-BB25-7F35C17A3EF9}"/>
    <cellStyle name="Normal 20 2 3 4" xfId="6041" xr:uid="{00000000-0005-0000-0000-0000EF020000}"/>
    <cellStyle name="Normal 20 2 3 4 2" xfId="14875" xr:uid="{00000000-0005-0000-0000-0000EF020000}"/>
    <cellStyle name="Normal 20 2 3 4 3" xfId="24334" xr:uid="{45B6675F-F313-43F6-A4DE-83B330E3F1D2}"/>
    <cellStyle name="Normal 20 2 3 4 4" xfId="38288" xr:uid="{C417C9D9-D606-420C-8290-1C14BE3DF38E}"/>
    <cellStyle name="Normal 20 2 3 5" xfId="10460" xr:uid="{00000000-0005-0000-0000-0000EF020000}"/>
    <cellStyle name="Normal 20 2 3 6" xfId="19887" xr:uid="{53520168-DBDA-4DBD-A6A5-5D088F668744}"/>
    <cellStyle name="Normal 20 2 3 7" xfId="34041" xr:uid="{3C29EE02-5EE5-4078-9E12-1E0E20A68D0A}"/>
    <cellStyle name="Normal 20 2 4" xfId="3145" xr:uid="{00000000-0005-0000-0000-000086040000}"/>
    <cellStyle name="Normal 20 2 5" xfId="3792" xr:uid="{00000000-0005-0000-0000-0000EE020000}"/>
    <cellStyle name="Normal 20 2 5 2" xfId="8214" xr:uid="{00000000-0005-0000-0000-0000EE020000}"/>
    <cellStyle name="Normal 20 2 5 2 2" xfId="17037" xr:uid="{00000000-0005-0000-0000-0000EE020000}"/>
    <cellStyle name="Normal 20 2 5 2 3" xfId="26422" xr:uid="{DFA8B66C-601B-486A-9119-623FED5C892C}"/>
    <cellStyle name="Normal 20 2 5 2 4" xfId="40377" xr:uid="{3F45D93E-E690-410C-89F3-3E65D7AEA4E2}"/>
    <cellStyle name="Normal 20 2 5 3" xfId="12686" xr:uid="{00000000-0005-0000-0000-0000EE020000}"/>
    <cellStyle name="Normal 20 2 5 4" xfId="22153" xr:uid="{01AC3DE3-C3C6-481E-9210-0319FEC27955}"/>
    <cellStyle name="Normal 20 2 5 5" xfId="36136" xr:uid="{3A349305-3E9E-4D9E-B6FF-672A4DCC26C3}"/>
    <cellStyle name="Normal 20 2 6" xfId="5419" xr:uid="{00000000-0005-0000-0000-0000ED020000}"/>
    <cellStyle name="Normal 20 2 6 2" xfId="9817" xr:uid="{00000000-0005-0000-0000-0000ED020000}"/>
    <cellStyle name="Normal 20 2 6 2 2" xfId="18637" xr:uid="{00000000-0005-0000-0000-0000ED020000}"/>
    <cellStyle name="Normal 20 2 6 2 3" xfId="28006" xr:uid="{7E5ED44D-1A68-4038-BBE0-012EBCFA6068}"/>
    <cellStyle name="Normal 20 2 6 2 4" xfId="41962" xr:uid="{06020FAB-CFB8-42D0-A7DE-D9802DF0E2D5}"/>
    <cellStyle name="Normal 20 2 6 3" xfId="14282" xr:uid="{00000000-0005-0000-0000-0000ED020000}"/>
    <cellStyle name="Normal 20 2 6 4" xfId="23748" xr:uid="{34FFE137-175F-44D3-A9BB-CDBEC3BF0B18}"/>
    <cellStyle name="Normal 20 2 6 5" xfId="37717" xr:uid="{C3C8E51D-7A6A-4C89-8BE3-976CC4656F5D}"/>
    <cellStyle name="Normal 20 2 7" xfId="6039" xr:uid="{00000000-0005-0000-0000-0000ED020000}"/>
    <cellStyle name="Normal 20 2 7 2" xfId="14873" xr:uid="{00000000-0005-0000-0000-0000ED020000}"/>
    <cellStyle name="Normal 20 2 7 3" xfId="24332" xr:uid="{5C3CEE8C-165A-46A7-8CBB-EA8D908E2ECB}"/>
    <cellStyle name="Normal 20 2 7 4" xfId="38286" xr:uid="{E991EDD7-4B55-407B-A93B-09F3274887F2}"/>
    <cellStyle name="Normal 20 2 8" xfId="10458" xr:uid="{00000000-0005-0000-0000-0000ED020000}"/>
    <cellStyle name="Normal 20 2 9" xfId="19885" xr:uid="{F8E8B925-3C10-435F-AF4B-97C4814A8752}"/>
    <cellStyle name="Normal 20 3" xfId="870" xr:uid="{00000000-0005-0000-0000-0000F0020000}"/>
    <cellStyle name="Normal 20 3 2" xfId="2097" xr:uid="{00000000-0005-0000-0000-000085040000}"/>
    <cellStyle name="Normal 20 3 3" xfId="3359" xr:uid="{00000000-0005-0000-0000-0000F1020000}"/>
    <cellStyle name="Normal 20 3 3 2" xfId="7827" xr:uid="{00000000-0005-0000-0000-0000F1020000}"/>
    <cellStyle name="Normal 20 3 3 2 2" xfId="16653" xr:uid="{00000000-0005-0000-0000-0000F1020000}"/>
    <cellStyle name="Normal 20 3 3 2 3" xfId="26068" xr:uid="{3EAEC222-CC35-4A58-ADE2-4C3B0C7226D4}"/>
    <cellStyle name="Normal 20 3 3 2 4" xfId="40021" xr:uid="{C0DD42FC-2CB5-4B13-A625-636D41D7205A}"/>
    <cellStyle name="Normal 20 3 3 3" xfId="12306" xr:uid="{00000000-0005-0000-0000-0000F1020000}"/>
    <cellStyle name="Normal 20 3 3 4" xfId="21761" xr:uid="{9FD948B0-A935-4307-B858-A76E4900AE6D}"/>
    <cellStyle name="Normal 20 3 3 5" xfId="35784" xr:uid="{2915099C-1660-48AF-A696-541EFE728993}"/>
    <cellStyle name="Normal 20 3 4" xfId="5422" xr:uid="{00000000-0005-0000-0000-0000F0020000}"/>
    <cellStyle name="Normal 20 3 4 2" xfId="9820" xr:uid="{00000000-0005-0000-0000-0000F0020000}"/>
    <cellStyle name="Normal 20 3 4 2 2" xfId="18640" xr:uid="{00000000-0005-0000-0000-0000F0020000}"/>
    <cellStyle name="Normal 20 3 4 2 3" xfId="28009" xr:uid="{8C88153E-98B5-41F6-828A-39F033E02BD6}"/>
    <cellStyle name="Normal 20 3 4 2 4" xfId="41965" xr:uid="{30139EE0-37E6-40BD-9C9A-55D22CECDE48}"/>
    <cellStyle name="Normal 20 3 4 3" xfId="14285" xr:uid="{00000000-0005-0000-0000-0000F0020000}"/>
    <cellStyle name="Normal 20 3 4 4" xfId="23751" xr:uid="{F14B61A7-B306-4330-9611-3C74221973CB}"/>
    <cellStyle name="Normal 20 3 4 5" xfId="37720" xr:uid="{A9A04BBE-27E4-4ADF-9C17-EEC1C85F2A20}"/>
    <cellStyle name="Normal 20 3 5" xfId="6042" xr:uid="{00000000-0005-0000-0000-0000F0020000}"/>
    <cellStyle name="Normal 20 3 5 2" xfId="14876" xr:uid="{00000000-0005-0000-0000-0000F0020000}"/>
    <cellStyle name="Normal 20 3 5 3" xfId="24335" xr:uid="{3095B46F-0349-4309-8926-D242F0A02F8C}"/>
    <cellStyle name="Normal 20 3 5 4" xfId="38289" xr:uid="{E82C96B4-9BEB-43C3-8D3D-EB047048A79D}"/>
    <cellStyle name="Normal 20 3 6" xfId="10461" xr:uid="{00000000-0005-0000-0000-0000F0020000}"/>
    <cellStyle name="Normal 20 3 7" xfId="19888" xr:uid="{1915B3A3-0EA4-4620-990F-85FB79AD72BA}"/>
    <cellStyle name="Normal 20 3 8" xfId="34042" xr:uid="{3CEB998F-A0B9-4357-A4A8-D9472E976940}"/>
    <cellStyle name="Normal 20 4" xfId="871" xr:uid="{00000000-0005-0000-0000-0000F1020000}"/>
    <cellStyle name="Normal 20 4 2" xfId="3791" xr:uid="{00000000-0005-0000-0000-0000F2020000}"/>
    <cellStyle name="Normal 20 4 2 2" xfId="8213" xr:uid="{00000000-0005-0000-0000-0000F2020000}"/>
    <cellStyle name="Normal 20 4 2 2 2" xfId="17036" xr:uid="{00000000-0005-0000-0000-0000F2020000}"/>
    <cellStyle name="Normal 20 4 2 2 3" xfId="26421" xr:uid="{904BDA78-37A4-463F-A116-0B5555FF4BED}"/>
    <cellStyle name="Normal 20 4 2 2 4" xfId="40376" xr:uid="{456B6EEB-F851-4650-8EE7-3459399FF782}"/>
    <cellStyle name="Normal 20 4 2 3" xfId="12685" xr:uid="{00000000-0005-0000-0000-0000F2020000}"/>
    <cellStyle name="Normal 20 4 2 4" xfId="22152" xr:uid="{17541F2B-7F63-4514-9685-CF6679036D25}"/>
    <cellStyle name="Normal 20 4 2 5" xfId="36135" xr:uid="{5DCD5A40-7ADA-4177-875F-B0A55AFE4588}"/>
    <cellStyle name="Normal 20 4 3" xfId="5423" xr:uid="{00000000-0005-0000-0000-0000F1020000}"/>
    <cellStyle name="Normal 20 4 3 2" xfId="9821" xr:uid="{00000000-0005-0000-0000-0000F1020000}"/>
    <cellStyle name="Normal 20 4 3 2 2" xfId="18641" xr:uid="{00000000-0005-0000-0000-0000F1020000}"/>
    <cellStyle name="Normal 20 4 3 2 3" xfId="28010" xr:uid="{D7278B88-B620-403F-935B-7DCBB16C0E10}"/>
    <cellStyle name="Normal 20 4 3 2 4" xfId="41966" xr:uid="{7B5C224E-4267-4B2D-9D93-9F9513624881}"/>
    <cellStyle name="Normal 20 4 3 3" xfId="14286" xr:uid="{00000000-0005-0000-0000-0000F1020000}"/>
    <cellStyle name="Normal 20 4 3 4" xfId="23752" xr:uid="{8DB931E8-C0ED-4E5E-9C85-B5034D0ADD14}"/>
    <cellStyle name="Normal 20 4 3 5" xfId="37721" xr:uid="{6EE9CE1E-7A33-4A3B-AB8E-D15C7E24907F}"/>
    <cellStyle name="Normal 20 4 4" xfId="6043" xr:uid="{00000000-0005-0000-0000-0000F1020000}"/>
    <cellStyle name="Normal 20 4 4 2" xfId="14877" xr:uid="{00000000-0005-0000-0000-0000F1020000}"/>
    <cellStyle name="Normal 20 4 4 3" xfId="24336" xr:uid="{841FB832-49C4-48BD-A39E-6B0E9A996077}"/>
    <cellStyle name="Normal 20 4 4 4" xfId="38290" xr:uid="{346EC5DC-68ED-4AB6-9D4F-EDC4D516119F}"/>
    <cellStyle name="Normal 20 4 5" xfId="10462" xr:uid="{00000000-0005-0000-0000-0000F1020000}"/>
    <cellStyle name="Normal 20 4 6" xfId="19889" xr:uid="{6B876672-57D0-40D2-A811-C482D3D800FA}"/>
    <cellStyle name="Normal 20 4 7" xfId="34043" xr:uid="{14C1D59E-89EF-404F-A774-0885DD4E68D2}"/>
    <cellStyle name="Normal 20 5" xfId="1927" xr:uid="{00000000-0005-0000-0000-00004E010000}"/>
    <cellStyle name="Normal 20 6" xfId="3794" xr:uid="{00000000-0005-0000-0000-0000ED020000}"/>
    <cellStyle name="Normal 20 6 2" xfId="8216" xr:uid="{00000000-0005-0000-0000-0000ED020000}"/>
    <cellStyle name="Normal 20 6 2 2" xfId="17039" xr:uid="{00000000-0005-0000-0000-0000ED020000}"/>
    <cellStyle name="Normal 20 6 2 3" xfId="26424" xr:uid="{0A3C0762-AA65-47F7-B6F9-8370C8798F61}"/>
    <cellStyle name="Normal 20 6 2 4" xfId="40379" xr:uid="{C27984F7-0743-421F-9108-A21EE9ABADD5}"/>
    <cellStyle name="Normal 20 6 3" xfId="12688" xr:uid="{00000000-0005-0000-0000-0000ED020000}"/>
    <cellStyle name="Normal 20 6 4" xfId="22155" xr:uid="{0CD34B89-32ED-4A2F-96D5-FB131CE2EBDA}"/>
    <cellStyle name="Normal 20 6 5" xfId="36138" xr:uid="{BB7BD3B8-9308-4C36-9BDF-6A3C4D2651F7}"/>
    <cellStyle name="Normal 20 7" xfId="5418" xr:uid="{00000000-0005-0000-0000-0000EC020000}"/>
    <cellStyle name="Normal 20 7 2" xfId="9816" xr:uid="{00000000-0005-0000-0000-0000EC020000}"/>
    <cellStyle name="Normal 20 7 2 2" xfId="18636" xr:uid="{00000000-0005-0000-0000-0000EC020000}"/>
    <cellStyle name="Normal 20 7 2 3" xfId="28005" xr:uid="{B99EAFA6-93AC-4648-80AD-8DE5147A1FB0}"/>
    <cellStyle name="Normal 20 7 2 4" xfId="41961" xr:uid="{66615482-08D4-431F-AF13-3FD627DDCA6C}"/>
    <cellStyle name="Normal 20 7 3" xfId="14281" xr:uid="{00000000-0005-0000-0000-0000EC020000}"/>
    <cellStyle name="Normal 20 7 4" xfId="23747" xr:uid="{51D4A766-031B-467D-82F0-6C2CC5844103}"/>
    <cellStyle name="Normal 20 7 5" xfId="37716" xr:uid="{7FFBC837-41CE-4CD4-B55A-8CD1A5AC24AE}"/>
    <cellStyle name="Normal 20 8" xfId="6038" xr:uid="{00000000-0005-0000-0000-0000EC020000}"/>
    <cellStyle name="Normal 20 8 2" xfId="14872" xr:uid="{00000000-0005-0000-0000-0000EC020000}"/>
    <cellStyle name="Normal 20 8 3" xfId="24331" xr:uid="{69545927-E826-458B-94AA-39044B3E0904}"/>
    <cellStyle name="Normal 20 8 4" xfId="38285" xr:uid="{B7251093-93C2-45F6-940F-194B32E22E2C}"/>
    <cellStyle name="Normal 20 9" xfId="10457" xr:uid="{00000000-0005-0000-0000-0000EC020000}"/>
    <cellStyle name="Normal 21" xfId="872" xr:uid="{00000000-0005-0000-0000-0000F2020000}"/>
    <cellStyle name="Normal 21 10" xfId="34044" xr:uid="{8F3ACEAE-DF13-4588-B8C7-FA1F6682CEE3}"/>
    <cellStyle name="Normal 21 2" xfId="873" xr:uid="{00000000-0005-0000-0000-0000F3020000}"/>
    <cellStyle name="Normal 21 2 2" xfId="3146" xr:uid="{00000000-0005-0000-0000-000088040000}"/>
    <cellStyle name="Normal 21 2 2 2" xfId="7657" xr:uid="{00000000-0005-0000-0000-000088040000}"/>
    <cellStyle name="Normal 21 2 2 2 2" xfId="16483" xr:uid="{00000000-0005-0000-0000-000088040000}"/>
    <cellStyle name="Normal 21 2 2 2 3" xfId="25909" xr:uid="{207A33B6-D4DC-462D-AC9A-4B3C26F47A17}"/>
    <cellStyle name="Normal 21 2 2 2 4" xfId="39861" xr:uid="{973B9948-A5DF-4754-A121-68589682BC79}"/>
    <cellStyle name="Normal 21 2 2 3" xfId="12129" xr:uid="{00000000-0005-0000-0000-000088040000}"/>
    <cellStyle name="Normal 21 2 2 3 2" xfId="30828" xr:uid="{16150BCF-77C3-47B0-BBEC-FF4ABAEAD471}"/>
    <cellStyle name="Normal 21 2 2 3 3" xfId="44702" xr:uid="{CA8640E7-4D96-425C-9FA2-EE4A2DD6B5B4}"/>
    <cellStyle name="Normal 21 2 2 4" xfId="33420" xr:uid="{F6C27824-DC1A-4905-AA0D-14493F35CCF2}"/>
    <cellStyle name="Normal 21 2 2 4 2" xfId="47287" xr:uid="{A6EC89A8-CA66-414D-A579-FDD607BDA993}"/>
    <cellStyle name="Normal 21 2 2 5" xfId="21592" xr:uid="{8CFA6706-AF6D-44FD-B5F0-F526239C1F61}"/>
    <cellStyle name="Normal 21 2 2 6" xfId="35624" xr:uid="{3202A7E4-9A7F-4972-9F2B-EDB6CD450798}"/>
    <cellStyle name="Normal 21 2 3" xfId="5154" xr:uid="{00000000-0005-0000-0000-000088040000}"/>
    <cellStyle name="Normal 21 2 3 2" xfId="9552" xr:uid="{00000000-0005-0000-0000-000088040000}"/>
    <cellStyle name="Normal 21 2 3 2 2" xfId="18374" xr:uid="{00000000-0005-0000-0000-000088040000}"/>
    <cellStyle name="Normal 21 2 3 2 3" xfId="27752" xr:uid="{0AE926B9-E4BF-4943-B8DC-D51D50E8B8EB}"/>
    <cellStyle name="Normal 21 2 3 2 4" xfId="41708" xr:uid="{BFCB093C-B34C-470D-A9CD-59F4BBDA72AD}"/>
    <cellStyle name="Normal 21 2 3 3" xfId="14021" xr:uid="{00000000-0005-0000-0000-000088040000}"/>
    <cellStyle name="Normal 21 2 3 4" xfId="23494" xr:uid="{B812D530-B4BE-4EA8-B4D4-5E4A5AC96AAC}"/>
    <cellStyle name="Normal 21 2 3 5" xfId="37465" xr:uid="{88440876-46EB-45DB-928A-BD49A611ECCB}"/>
    <cellStyle name="Normal 21 2 4" xfId="6045" xr:uid="{00000000-0005-0000-0000-0000F3020000}"/>
    <cellStyle name="Normal 21 2 4 2" xfId="14879" xr:uid="{00000000-0005-0000-0000-0000F3020000}"/>
    <cellStyle name="Normal 21 2 4 3" xfId="24338" xr:uid="{25E14937-59DC-44BB-9A24-D6A527A0C591}"/>
    <cellStyle name="Normal 21 2 4 4" xfId="38292" xr:uid="{57DD62F9-66DD-4B3D-B91D-A503EA5FAE2B}"/>
    <cellStyle name="Normal 21 2 5" xfId="10464" xr:uid="{00000000-0005-0000-0000-0000F3020000}"/>
    <cellStyle name="Normal 21 2 5 2" xfId="29640" xr:uid="{7973228D-B295-427B-9AF5-882544D21E1F}"/>
    <cellStyle name="Normal 21 2 5 3" xfId="43521" xr:uid="{1D592A4A-F611-4E09-9ECC-A02015E78279}"/>
    <cellStyle name="Normal 21 2 6" xfId="32242" xr:uid="{5854AEE0-9996-49C9-97F1-B6EFCEC3DF91}"/>
    <cellStyle name="Normal 21 2 6 2" xfId="46109" xr:uid="{CB8758A0-B4FA-4460-AB40-43AF07779A8F}"/>
    <cellStyle name="Normal 21 2 7" xfId="19891" xr:uid="{C7C13C75-5B9A-4471-AFE3-64D76C3A9A48}"/>
    <cellStyle name="Normal 21 2 8" xfId="34045" xr:uid="{7A9662BA-5BCF-4239-A35D-3F0C4E21B437}"/>
    <cellStyle name="Normal 21 3" xfId="874" xr:uid="{00000000-0005-0000-0000-0000F4020000}"/>
    <cellStyle name="Normal 21 3 2" xfId="2098" xr:uid="{00000000-0005-0000-0000-000087040000}"/>
    <cellStyle name="Normal 21 3 3" xfId="3790" xr:uid="{00000000-0005-0000-0000-0000F5020000}"/>
    <cellStyle name="Normal 21 3 3 2" xfId="8212" xr:uid="{00000000-0005-0000-0000-0000F5020000}"/>
    <cellStyle name="Normal 21 3 3 2 2" xfId="17035" xr:uid="{00000000-0005-0000-0000-0000F5020000}"/>
    <cellStyle name="Normal 21 3 3 2 3" xfId="26420" xr:uid="{AE80B444-B67B-4F41-9E7F-4A769870E3EC}"/>
    <cellStyle name="Normal 21 3 3 2 4" xfId="40375" xr:uid="{E5E77340-159C-4ECC-8C7C-74C2A8BCBCA9}"/>
    <cellStyle name="Normal 21 3 3 3" xfId="12684" xr:uid="{00000000-0005-0000-0000-0000F5020000}"/>
    <cellStyle name="Normal 21 3 3 4" xfId="22151" xr:uid="{D76A3D33-9FFD-4478-8ED0-D6DF9930403A}"/>
    <cellStyle name="Normal 21 3 3 5" xfId="36134" xr:uid="{559B1EDA-1D1D-4A0A-AE34-DD975433217A}"/>
    <cellStyle name="Normal 21 3 4" xfId="5424" xr:uid="{00000000-0005-0000-0000-0000F4020000}"/>
    <cellStyle name="Normal 21 3 4 2" xfId="9822" xr:uid="{00000000-0005-0000-0000-0000F4020000}"/>
    <cellStyle name="Normal 21 3 4 2 2" xfId="18642" xr:uid="{00000000-0005-0000-0000-0000F4020000}"/>
    <cellStyle name="Normal 21 3 4 2 3" xfId="28011" xr:uid="{FA52336A-0AC6-45CF-AF93-94F1C7C3539E}"/>
    <cellStyle name="Normal 21 3 4 2 4" xfId="41967" xr:uid="{197ACB2B-89CC-4EFE-82AE-2E2BB536713E}"/>
    <cellStyle name="Normal 21 3 4 3" xfId="14287" xr:uid="{00000000-0005-0000-0000-0000F4020000}"/>
    <cellStyle name="Normal 21 3 4 4" xfId="23753" xr:uid="{840BF036-B87E-4352-B4A0-8CE5E0948755}"/>
    <cellStyle name="Normal 21 3 4 5" xfId="37722" xr:uid="{5799430F-1AF5-4D9F-8DA3-B96DDF75A782}"/>
    <cellStyle name="Normal 21 3 5" xfId="6046" xr:uid="{00000000-0005-0000-0000-0000F4020000}"/>
    <cellStyle name="Normal 21 3 5 2" xfId="14880" xr:uid="{00000000-0005-0000-0000-0000F4020000}"/>
    <cellStyle name="Normal 21 3 5 3" xfId="24339" xr:uid="{6F64D45C-FF92-45CA-874E-9973A8485709}"/>
    <cellStyle name="Normal 21 3 5 4" xfId="38293" xr:uid="{0083C54C-2314-47FA-A431-F9D0D84BEE12}"/>
    <cellStyle name="Normal 21 3 6" xfId="10465" xr:uid="{00000000-0005-0000-0000-0000F4020000}"/>
    <cellStyle name="Normal 21 3 7" xfId="19892" xr:uid="{E673717C-7B30-4EBE-94D6-D34061F5DC9B}"/>
    <cellStyle name="Normal 21 3 8" xfId="34046" xr:uid="{66196FA3-1064-4095-9FC4-BDE636C45CA3}"/>
    <cellStyle name="Normal 21 4" xfId="1969" xr:uid="{00000000-0005-0000-0000-00004F010000}"/>
    <cellStyle name="Normal 21 4 2" xfId="6611" xr:uid="{00000000-0005-0000-0000-00004F010000}"/>
    <cellStyle name="Normal 21 4 2 2" xfId="15439" xr:uid="{00000000-0005-0000-0000-00004F010000}"/>
    <cellStyle name="Normal 21 4 2 3" xfId="24864" xr:uid="{D84A58A2-8015-4FD0-89EE-456D32666ACA}"/>
    <cellStyle name="Normal 21 4 2 4" xfId="38818" xr:uid="{AF989C6E-16D1-42B1-A212-AC515A89F375}"/>
    <cellStyle name="Normal 21 4 3" xfId="11069" xr:uid="{00000000-0005-0000-0000-00004F010000}"/>
    <cellStyle name="Normal 21 4 4" xfId="20501" xr:uid="{632E860E-5089-474F-AFB3-AD8CCB3C923D}"/>
    <cellStyle name="Normal 21 4 5" xfId="34580" xr:uid="{1AA1948E-D33E-4B4C-A8B9-C8376A0E3AE6}"/>
    <cellStyle name="Normal 21 5" xfId="4094" xr:uid="{00000000-0005-0000-0000-00004F010000}"/>
    <cellStyle name="Normal 21 5 2" xfId="8494" xr:uid="{00000000-0005-0000-0000-00004F010000}"/>
    <cellStyle name="Normal 21 5 2 2" xfId="17316" xr:uid="{00000000-0005-0000-0000-00004F010000}"/>
    <cellStyle name="Normal 21 5 2 3" xfId="26696" xr:uid="{CDB983CE-0EA5-4461-BBA9-32926BAC685F}"/>
    <cellStyle name="Normal 21 5 2 4" xfId="40651" xr:uid="{993D2B8A-A271-436F-9867-A23DFE012BE3}"/>
    <cellStyle name="Normal 21 5 3" xfId="12964" xr:uid="{00000000-0005-0000-0000-00004F010000}"/>
    <cellStyle name="Normal 21 5 4" xfId="22437" xr:uid="{99719EF9-A415-466D-BE9B-70B6476A18C0}"/>
    <cellStyle name="Normal 21 5 5" xfId="36409" xr:uid="{B37F8D38-BF92-4217-9183-AD9260CA60E8}"/>
    <cellStyle name="Normal 21 6" xfId="6044" xr:uid="{00000000-0005-0000-0000-0000F2020000}"/>
    <cellStyle name="Normal 21 6 2" xfId="14878" xr:uid="{00000000-0005-0000-0000-0000F2020000}"/>
    <cellStyle name="Normal 21 6 3" xfId="24337" xr:uid="{3D487FE9-E507-4FA8-BF47-22C5BFD9D3ED}"/>
    <cellStyle name="Normal 21 6 4" xfId="38291" xr:uid="{A852522E-2CBA-4B78-871F-0D56574EB6D8}"/>
    <cellStyle name="Normal 21 7" xfId="10463" xr:uid="{00000000-0005-0000-0000-0000F2020000}"/>
    <cellStyle name="Normal 21 7 2" xfId="28556" xr:uid="{20B57AAF-02A2-45ED-A072-E6B2CFEF63F9}"/>
    <cellStyle name="Normal 21 7 3" xfId="42481" xr:uid="{279CB832-610B-4293-887D-B48025DFFCE9}"/>
    <cellStyle name="Normal 21 8" xfId="31200" xr:uid="{E6764746-E883-4F79-B874-2BDD86D3A36C}"/>
    <cellStyle name="Normal 21 8 2" xfId="45058" xr:uid="{FF458B05-EA4D-4C27-9CAE-9465B41526B6}"/>
    <cellStyle name="Normal 21 9" xfId="19890" xr:uid="{C6199AD4-2AFA-4CDC-A42E-4F28D2A56590}"/>
    <cellStyle name="Normal 22" xfId="875" xr:uid="{00000000-0005-0000-0000-0000F5020000}"/>
    <cellStyle name="Normal 22 2" xfId="3147" xr:uid="{00000000-0005-0000-0000-00008A040000}"/>
    <cellStyle name="Normal 22 2 2" xfId="5155" xr:uid="{00000000-0005-0000-0000-00008A040000}"/>
    <cellStyle name="Normal 22 2 2 2" xfId="9553" xr:uid="{00000000-0005-0000-0000-00008A040000}"/>
    <cellStyle name="Normal 22 2 2 2 2" xfId="18375" xr:uid="{00000000-0005-0000-0000-00008A040000}"/>
    <cellStyle name="Normal 22 2 2 2 3" xfId="27753" xr:uid="{FE234FEA-9658-4C80-8DB3-C631229E4669}"/>
    <cellStyle name="Normal 22 2 2 2 4" xfId="41709" xr:uid="{B2BD3515-A9F5-4604-81AA-93E931AEE16D}"/>
    <cellStyle name="Normal 22 2 2 3" xfId="14022" xr:uid="{00000000-0005-0000-0000-00008A040000}"/>
    <cellStyle name="Normal 22 2 2 3 2" xfId="30829" xr:uid="{DE1D93B7-BD2C-4BB8-ABC2-3DB7896D06B8}"/>
    <cellStyle name="Normal 22 2 2 3 3" xfId="44703" xr:uid="{E49D3C48-7480-4F34-9813-A447D667ADB2}"/>
    <cellStyle name="Normal 22 2 2 4" xfId="33421" xr:uid="{1BD2116C-9D81-4FF5-B2A9-F814CDFC6CC3}"/>
    <cellStyle name="Normal 22 2 2 4 2" xfId="47288" xr:uid="{DDC270C1-A314-4D9E-BEED-ECA75340FF39}"/>
    <cellStyle name="Normal 22 2 2 5" xfId="23495" xr:uid="{6FDA76CF-500F-4892-8632-72BFAC96C53E}"/>
    <cellStyle name="Normal 22 2 2 6" xfId="37466" xr:uid="{8ACB2FDF-305D-4D5B-ABF1-F44B303BE05C}"/>
    <cellStyle name="Normal 22 2 3" xfId="7658" xr:uid="{00000000-0005-0000-0000-00008A040000}"/>
    <cellStyle name="Normal 22 2 3 2" xfId="16484" xr:uid="{00000000-0005-0000-0000-00008A040000}"/>
    <cellStyle name="Normal 22 2 3 3" xfId="25910" xr:uid="{098BBCC2-6B3C-4697-968F-B3153BDCAF7C}"/>
    <cellStyle name="Normal 22 2 3 4" xfId="39862" xr:uid="{6FC9422C-0862-4754-A5C5-A9EAD07F8418}"/>
    <cellStyle name="Normal 22 2 4" xfId="12130" xr:uid="{00000000-0005-0000-0000-00008A040000}"/>
    <cellStyle name="Normal 22 2 4 2" xfId="29641" xr:uid="{ADFC05AF-0BBA-42C5-B8FD-83ACB38EB817}"/>
    <cellStyle name="Normal 22 2 4 3" xfId="43522" xr:uid="{49CE7674-8541-4332-A9EA-14EEA612C28D}"/>
    <cellStyle name="Normal 22 2 5" xfId="32243" xr:uid="{91A4D8DF-CFBF-4245-9FF8-078042DA5800}"/>
    <cellStyle name="Normal 22 2 5 2" xfId="46110" xr:uid="{E87FCA86-65B5-4042-9EE6-8E45EB20A8C1}"/>
    <cellStyle name="Normal 22 2 6" xfId="21593" xr:uid="{137DF802-72F9-457A-AC1A-DFCCBD172C51}"/>
    <cellStyle name="Normal 22 2 7" xfId="35625" xr:uid="{976290CB-DAE8-4B3B-836C-762773DFDC4C}"/>
    <cellStyle name="Normal 22 3" xfId="2099" xr:uid="{00000000-0005-0000-0000-000089040000}"/>
    <cellStyle name="Normal 22 4" xfId="1978" xr:uid="{00000000-0005-0000-0000-000031020000}"/>
    <cellStyle name="Normal 22 4 2" xfId="6616" xr:uid="{00000000-0005-0000-0000-000031020000}"/>
    <cellStyle name="Normal 22 4 2 2" xfId="15444" xr:uid="{00000000-0005-0000-0000-000031020000}"/>
    <cellStyle name="Normal 22 4 2 3" xfId="24869" xr:uid="{D7996EC4-AB37-42B8-86CF-FBC88433B298}"/>
    <cellStyle name="Normal 22 4 2 4" xfId="38823" xr:uid="{06CA8F8B-C470-4D98-9652-66786CAF5C99}"/>
    <cellStyle name="Normal 22 4 3" xfId="11075" xr:uid="{00000000-0005-0000-0000-000031020000}"/>
    <cellStyle name="Normal 22 4 4" xfId="20506" xr:uid="{D763042E-D72F-4226-A13B-8018AA0EC56C}"/>
    <cellStyle name="Normal 22 4 5" xfId="34585" xr:uid="{7796903B-36E5-4FF3-B982-71E80F5CA640}"/>
    <cellStyle name="Normal 22 5" xfId="4099" xr:uid="{00000000-0005-0000-0000-000031020000}"/>
    <cellStyle name="Normal 22 5 2" xfId="8499" xr:uid="{00000000-0005-0000-0000-000031020000}"/>
    <cellStyle name="Normal 22 5 2 2" xfId="17321" xr:uid="{00000000-0005-0000-0000-000031020000}"/>
    <cellStyle name="Normal 22 5 2 3" xfId="26701" xr:uid="{04675CB5-E3F4-4F3B-927B-EA150C3C4BB3}"/>
    <cellStyle name="Normal 22 5 2 4" xfId="40656" xr:uid="{F3FAD0AC-C4E0-4B20-976F-ED0B7E6F7569}"/>
    <cellStyle name="Normal 22 5 3" xfId="12969" xr:uid="{00000000-0005-0000-0000-000031020000}"/>
    <cellStyle name="Normal 22 5 4" xfId="22442" xr:uid="{7AC5FD2B-B756-4BD5-8535-2C8FADC9858A}"/>
    <cellStyle name="Normal 22 5 5" xfId="36414" xr:uid="{F720094B-F403-4BA5-87DA-6C6E489E48F6}"/>
    <cellStyle name="Normal 22 6" xfId="28560" xr:uid="{C8EB71D6-0DEC-4AEA-9CF1-49D0645B9FB6}"/>
    <cellStyle name="Normal 22 6 2" xfId="42485" xr:uid="{82F57FFF-3B8D-4E24-90C5-205516CD7461}"/>
    <cellStyle name="Normal 22 7" xfId="31204" xr:uid="{CAF5712F-7B1C-479A-8531-4270E3FEE655}"/>
    <cellStyle name="Normal 22 7 2" xfId="45062" xr:uid="{98FB1DA0-7E83-49A2-8E42-E95758813EE7}"/>
    <cellStyle name="Normal 23" xfId="876" xr:uid="{00000000-0005-0000-0000-0000F6020000}"/>
    <cellStyle name="Normal 23 2" xfId="3148" xr:uid="{00000000-0005-0000-0000-00008C040000}"/>
    <cellStyle name="Normal 23 3" xfId="2100" xr:uid="{00000000-0005-0000-0000-00008B040000}"/>
    <cellStyle name="Normal 23 4" xfId="2021" xr:uid="{00000000-0005-0000-0000-000062020000}"/>
    <cellStyle name="Normal 23 4 2" xfId="6636" xr:uid="{00000000-0005-0000-0000-000062020000}"/>
    <cellStyle name="Normal 23 4 2 2" xfId="15464" xr:uid="{00000000-0005-0000-0000-000062020000}"/>
    <cellStyle name="Normal 23 4 2 3" xfId="24888" xr:uid="{1392C59A-674B-4DDC-BBA0-7B923194D2C1}"/>
    <cellStyle name="Normal 23 4 2 4" xfId="38842" xr:uid="{00614C9C-92CB-4BD1-BABD-14DC70704C75}"/>
    <cellStyle name="Normal 23 4 3" xfId="11096" xr:uid="{00000000-0005-0000-0000-000062020000}"/>
    <cellStyle name="Normal 23 4 4" xfId="20543" xr:uid="{7C1011E8-A76B-4CAA-A75D-6C4788741F1A}"/>
    <cellStyle name="Normal 23 4 5" xfId="34605" xr:uid="{78DD2F20-0D44-44B5-92D9-FDEACE465E4A}"/>
    <cellStyle name="Normal 23 5" xfId="4119" xr:uid="{00000000-0005-0000-0000-000062020000}"/>
    <cellStyle name="Normal 23 5 2" xfId="8519" xr:uid="{00000000-0005-0000-0000-000062020000}"/>
    <cellStyle name="Normal 23 5 2 2" xfId="17341" xr:uid="{00000000-0005-0000-0000-000062020000}"/>
    <cellStyle name="Normal 23 5 2 3" xfId="26719" xr:uid="{4A62F399-2686-4453-BF7D-C7D91C7D0967}"/>
    <cellStyle name="Normal 23 5 2 4" xfId="40675" xr:uid="{4F8F7B66-7FC0-4C82-BE43-9820FFDBE515}"/>
    <cellStyle name="Normal 23 5 3" xfId="12988" xr:uid="{00000000-0005-0000-0000-000062020000}"/>
    <cellStyle name="Normal 23 5 4" xfId="22461" xr:uid="{4B199776-A1E5-43A6-9DF1-B0C74020AE20}"/>
    <cellStyle name="Normal 23 5 5" xfId="36432" xr:uid="{96AC60AD-E135-48A8-A7B5-E02AF3968196}"/>
    <cellStyle name="Normal 23 6" xfId="28596" xr:uid="{F01D7D80-796F-4B11-8046-C09BA03D9997}"/>
    <cellStyle name="Normal 23 6 2" xfId="42503" xr:uid="{7D91D9D2-C498-4A66-9DF6-733C1785B9C3}"/>
    <cellStyle name="Normal 23 7" xfId="31224" xr:uid="{6D28973A-794B-4347-A490-0E0B56B17A2F}"/>
    <cellStyle name="Normal 23 7 2" xfId="45091" xr:uid="{FAFB1ACA-BB2C-43AC-AAD8-23B137FCF534}"/>
    <cellStyle name="Normal 24" xfId="877" xr:uid="{00000000-0005-0000-0000-0000F7020000}"/>
    <cellStyle name="Normal 24 2" xfId="3149" xr:uid="{00000000-0005-0000-0000-00008E040000}"/>
    <cellStyle name="Normal 24 2 2" xfId="5156" xr:uid="{00000000-0005-0000-0000-00008E040000}"/>
    <cellStyle name="Normal 24 2 2 2" xfId="9554" xr:uid="{00000000-0005-0000-0000-00008E040000}"/>
    <cellStyle name="Normal 24 2 2 2 2" xfId="18376" xr:uid="{00000000-0005-0000-0000-00008E040000}"/>
    <cellStyle name="Normal 24 2 2 2 3" xfId="27754" xr:uid="{38EF821D-620B-4C42-88AB-9B8E4E0D538F}"/>
    <cellStyle name="Normal 24 2 2 2 4" xfId="41710" xr:uid="{2030446D-F816-4454-80B0-60486E228815}"/>
    <cellStyle name="Normal 24 2 2 3" xfId="14023" xr:uid="{00000000-0005-0000-0000-00008E040000}"/>
    <cellStyle name="Normal 24 2 2 3 2" xfId="30830" xr:uid="{07A80D61-6825-4CDC-923F-3664FFE8FC62}"/>
    <cellStyle name="Normal 24 2 2 3 3" xfId="44704" xr:uid="{15F9200E-C694-41ED-873D-679687EF2E38}"/>
    <cellStyle name="Normal 24 2 2 4" xfId="33422" xr:uid="{69E2F4FF-4281-4E92-99D0-DC31F875F036}"/>
    <cellStyle name="Normal 24 2 2 4 2" xfId="47289" xr:uid="{657EA95B-2633-41C1-8DD6-E60D5F2CFA41}"/>
    <cellStyle name="Normal 24 2 2 5" xfId="23496" xr:uid="{093366A1-61DB-4DEA-872B-E81ACBBDE100}"/>
    <cellStyle name="Normal 24 2 2 6" xfId="37467" xr:uid="{E6C8C23E-C44C-4BEF-966F-070017B31A77}"/>
    <cellStyle name="Normal 24 2 3" xfId="7659" xr:uid="{00000000-0005-0000-0000-00008E040000}"/>
    <cellStyle name="Normal 24 2 3 2" xfId="16485" xr:uid="{00000000-0005-0000-0000-00008E040000}"/>
    <cellStyle name="Normal 24 2 3 3" xfId="25911" xr:uid="{3943404D-7697-4F43-BB4B-40434D2BECEB}"/>
    <cellStyle name="Normal 24 2 3 4" xfId="39863" xr:uid="{685CB9B0-ABB2-4BE2-B442-7B96F489932A}"/>
    <cellStyle name="Normal 24 2 4" xfId="12131" xr:uid="{00000000-0005-0000-0000-00008E040000}"/>
    <cellStyle name="Normal 24 2 4 2" xfId="29642" xr:uid="{F3D32CE8-934E-4713-8208-FBF151587D86}"/>
    <cellStyle name="Normal 24 2 4 3" xfId="43523" xr:uid="{904968FA-04B8-4E0D-B3D0-FD4B5A0CE083}"/>
    <cellStyle name="Normal 24 2 5" xfId="32244" xr:uid="{CE9E57C1-EF26-428C-B1BE-BED03F420D2B}"/>
    <cellStyle name="Normal 24 2 5 2" xfId="46111" xr:uid="{057B8BB6-7BD9-4806-B802-4A8DE5AF147D}"/>
    <cellStyle name="Normal 24 2 6" xfId="21594" xr:uid="{021D1597-F8B1-474A-AEB8-9543A93FBD39}"/>
    <cellStyle name="Normal 24 2 7" xfId="35626" xr:uid="{91A4B334-7B7D-4387-8889-7486CFBD15E4}"/>
    <cellStyle name="Normal 24 3" xfId="2101" xr:uid="{00000000-0005-0000-0000-00008D040000}"/>
    <cellStyle name="Normal 24 4" xfId="2023" xr:uid="{00000000-0005-0000-0000-000064020000}"/>
    <cellStyle name="Normal 24 4 2" xfId="6637" xr:uid="{00000000-0005-0000-0000-000064020000}"/>
    <cellStyle name="Normal 24 4 2 2" xfId="15465" xr:uid="{00000000-0005-0000-0000-000064020000}"/>
    <cellStyle name="Normal 24 4 2 3" xfId="24889" xr:uid="{EFA9EF96-AFB5-488A-AE54-C7CEB4D340BB}"/>
    <cellStyle name="Normal 24 4 2 4" xfId="38843" xr:uid="{D62E06FC-BFBA-436D-9466-6D3EF3E3B8BB}"/>
    <cellStyle name="Normal 24 4 3" xfId="11097" xr:uid="{00000000-0005-0000-0000-000064020000}"/>
    <cellStyle name="Normal 24 4 4" xfId="20544" xr:uid="{D078BE36-CEE0-4F83-B7A2-0EEBF8BDC4A7}"/>
    <cellStyle name="Normal 24 4 5" xfId="34606" xr:uid="{4ADD6575-DB57-42CA-BB94-E72FA0FFF8A8}"/>
    <cellStyle name="Normal 24 5" xfId="4121" xr:uid="{00000000-0005-0000-0000-000064020000}"/>
    <cellStyle name="Normal 24 5 2" xfId="8521" xr:uid="{00000000-0005-0000-0000-000064020000}"/>
    <cellStyle name="Normal 24 5 2 2" xfId="17343" xr:uid="{00000000-0005-0000-0000-000064020000}"/>
    <cellStyle name="Normal 24 5 2 3" xfId="26721" xr:uid="{F3A1F81C-B908-4075-B579-ABE5896B5458}"/>
    <cellStyle name="Normal 24 5 2 4" xfId="40677" xr:uid="{9E7756A8-9423-4E10-8DAB-672770F29D64}"/>
    <cellStyle name="Normal 24 5 3" xfId="12990" xr:uid="{00000000-0005-0000-0000-000064020000}"/>
    <cellStyle name="Normal 24 5 4" xfId="22463" xr:uid="{B3772898-679D-4818-A0DB-B1E3FE2A3A09}"/>
    <cellStyle name="Normal 24 5 5" xfId="36434" xr:uid="{82CD6DDC-52FD-45FC-875B-F57B2A77CC3B}"/>
    <cellStyle name="Normal 24 6" xfId="28597" xr:uid="{EE3321AB-8FD0-4547-A517-46347DF8D7A4}"/>
    <cellStyle name="Normal 24 6 2" xfId="42504" xr:uid="{0743F480-DCD9-410A-8AC2-E537CE305767}"/>
    <cellStyle name="Normal 24 7" xfId="31225" xr:uid="{8B553118-AB52-43C0-B65B-2A16C575E48A}"/>
    <cellStyle name="Normal 24 7 2" xfId="45092" xr:uid="{3EB7E9C0-EBB6-4B9E-861E-15717EEDBD83}"/>
    <cellStyle name="Normal 25" xfId="878" xr:uid="{00000000-0005-0000-0000-0000F8020000}"/>
    <cellStyle name="Normal 25 2" xfId="3150" xr:uid="{00000000-0005-0000-0000-000090040000}"/>
    <cellStyle name="Normal 25 2 2" xfId="5157" xr:uid="{00000000-0005-0000-0000-000090040000}"/>
    <cellStyle name="Normal 25 2 2 2" xfId="9555" xr:uid="{00000000-0005-0000-0000-000090040000}"/>
    <cellStyle name="Normal 25 2 2 2 2" xfId="18377" xr:uid="{00000000-0005-0000-0000-000090040000}"/>
    <cellStyle name="Normal 25 2 2 2 3" xfId="27755" xr:uid="{C077740A-C434-4FDB-AD8C-0F6FAE296B04}"/>
    <cellStyle name="Normal 25 2 2 2 4" xfId="41711" xr:uid="{A5CFF796-A0CD-47F8-81F5-7A54E6EA04E7}"/>
    <cellStyle name="Normal 25 2 2 3" xfId="14024" xr:uid="{00000000-0005-0000-0000-000090040000}"/>
    <cellStyle name="Normal 25 2 2 3 2" xfId="30831" xr:uid="{81726AFD-4787-4003-BA40-2A90BAA9309E}"/>
    <cellStyle name="Normal 25 2 2 3 3" xfId="44705" xr:uid="{1359FFE4-2BDE-438B-B099-A15C093A1980}"/>
    <cellStyle name="Normal 25 2 2 4" xfId="33423" xr:uid="{28A722C2-CC09-4EB0-A255-8C9F6C240A98}"/>
    <cellStyle name="Normal 25 2 2 4 2" xfId="47290" xr:uid="{E23ED811-6D6F-4226-9ACF-275AF9650DE6}"/>
    <cellStyle name="Normal 25 2 2 5" xfId="23497" xr:uid="{7BBF49AD-18BC-4D77-985D-542DE253F737}"/>
    <cellStyle name="Normal 25 2 2 6" xfId="37468" xr:uid="{9B121306-98F9-47C8-B0CE-7DFA7346A8C1}"/>
    <cellStyle name="Normal 25 2 3" xfId="7660" xr:uid="{00000000-0005-0000-0000-000090040000}"/>
    <cellStyle name="Normal 25 2 3 2" xfId="16486" xr:uid="{00000000-0005-0000-0000-000090040000}"/>
    <cellStyle name="Normal 25 2 3 3" xfId="25912" xr:uid="{39428930-183C-4435-B1E0-69FBDBD94B1E}"/>
    <cellStyle name="Normal 25 2 3 4" xfId="39864" xr:uid="{425A7C8A-07EF-4195-8B44-C2FE6113ACDF}"/>
    <cellStyle name="Normal 25 2 4" xfId="12132" xr:uid="{00000000-0005-0000-0000-000090040000}"/>
    <cellStyle name="Normal 25 2 4 2" xfId="29643" xr:uid="{3DC234AC-084D-46C8-8060-0EB7580D36C2}"/>
    <cellStyle name="Normal 25 2 4 3" xfId="43524" xr:uid="{C20A7D97-55A5-42E8-960B-2321584536B8}"/>
    <cellStyle name="Normal 25 2 5" xfId="32245" xr:uid="{B2A414B5-55ED-4C75-A003-30DEA645EBEE}"/>
    <cellStyle name="Normal 25 2 5 2" xfId="46112" xr:uid="{FFC870A4-ECD2-43BA-8554-7049442B54CA}"/>
    <cellStyle name="Normal 25 2 6" xfId="21595" xr:uid="{A956ECEA-EF70-400B-9EF2-4B4C9D61C752}"/>
    <cellStyle name="Normal 25 2 7" xfId="35627" xr:uid="{E7A20922-28E9-4577-8723-AC75619F19FE}"/>
    <cellStyle name="Normal 25 3" xfId="2103" xr:uid="{00000000-0005-0000-0000-00008F040000}"/>
    <cellStyle name="Normal 25 4" xfId="2028" xr:uid="{00000000-0005-0000-0000-000065020000}"/>
    <cellStyle name="Normal 25 4 2" xfId="6642" xr:uid="{00000000-0005-0000-0000-000065020000}"/>
    <cellStyle name="Normal 25 4 2 2" xfId="15470" xr:uid="{00000000-0005-0000-0000-000065020000}"/>
    <cellStyle name="Normal 25 4 2 3" xfId="24894" xr:uid="{8CA7A04B-D8DE-4073-B648-C582DFBC235B}"/>
    <cellStyle name="Normal 25 4 2 4" xfId="38848" xr:uid="{D556475F-C0F8-462D-8CAC-F6781C152CAD}"/>
    <cellStyle name="Normal 25 4 3" xfId="11102" xr:uid="{00000000-0005-0000-0000-000065020000}"/>
    <cellStyle name="Normal 25 4 4" xfId="20549" xr:uid="{9B593641-E4CE-4D3E-9C6F-D853ED6E823F}"/>
    <cellStyle name="Normal 25 4 5" xfId="34611" xr:uid="{7B6D80E6-53F9-4FC7-B725-B80567C861C5}"/>
    <cellStyle name="Normal 25 5" xfId="4126" xr:uid="{00000000-0005-0000-0000-000065020000}"/>
    <cellStyle name="Normal 25 5 2" xfId="8526" xr:uid="{00000000-0005-0000-0000-000065020000}"/>
    <cellStyle name="Normal 25 5 2 2" xfId="17348" xr:uid="{00000000-0005-0000-0000-000065020000}"/>
    <cellStyle name="Normal 25 5 2 3" xfId="26726" xr:uid="{56D4CB4A-1AAE-4F7E-BB89-A9BC12BAAB13}"/>
    <cellStyle name="Normal 25 5 2 4" xfId="40682" xr:uid="{4E3F870D-1764-4B4D-B9C9-561D277ECB5E}"/>
    <cellStyle name="Normal 25 5 3" xfId="12995" xr:uid="{00000000-0005-0000-0000-000065020000}"/>
    <cellStyle name="Normal 25 5 4" xfId="22468" xr:uid="{F34EE876-1AB5-4DE2-B2BA-F3CD0473B9C3}"/>
    <cellStyle name="Normal 25 5 5" xfId="36439" xr:uid="{DAE235D0-5C55-4227-8ECC-9E385A0A5A7A}"/>
    <cellStyle name="Normal 25 6" xfId="28602" xr:uid="{85D3E618-09A8-49FE-A67B-D25CBF289D75}"/>
    <cellStyle name="Normal 25 6 2" xfId="42509" xr:uid="{8624A840-DC6C-41B9-B556-3118BE305A30}"/>
    <cellStyle name="Normal 25 7" xfId="31230" xr:uid="{54B0ABD9-E68B-4B66-AAA7-3944B8D31DFF}"/>
    <cellStyle name="Normal 25 7 2" xfId="45097" xr:uid="{216EC253-96E8-4A03-A338-64F42F4DD97E}"/>
    <cellStyle name="Normal 26" xfId="879" xr:uid="{00000000-0005-0000-0000-0000F9020000}"/>
    <cellStyle name="Normal 26 2" xfId="3151" xr:uid="{00000000-0005-0000-0000-000092040000}"/>
    <cellStyle name="Normal 26 2 2" xfId="5158" xr:uid="{00000000-0005-0000-0000-000092040000}"/>
    <cellStyle name="Normal 26 2 2 2" xfId="9556" xr:uid="{00000000-0005-0000-0000-000092040000}"/>
    <cellStyle name="Normal 26 2 2 2 2" xfId="18378" xr:uid="{00000000-0005-0000-0000-000092040000}"/>
    <cellStyle name="Normal 26 2 2 2 3" xfId="27756" xr:uid="{EB7E5B4E-22F6-4A9D-843B-A767FE53C3A7}"/>
    <cellStyle name="Normal 26 2 2 2 4" xfId="41712" xr:uid="{58300329-7FB2-4377-999D-B6B79090C027}"/>
    <cellStyle name="Normal 26 2 2 3" xfId="14025" xr:uid="{00000000-0005-0000-0000-000092040000}"/>
    <cellStyle name="Normal 26 2 2 3 2" xfId="30832" xr:uid="{57ADCCC5-77A6-4735-B219-40D0EF331B30}"/>
    <cellStyle name="Normal 26 2 2 3 3" xfId="44706" xr:uid="{6007E83F-3CD2-4C91-B647-EC9F6D8A7BF7}"/>
    <cellStyle name="Normal 26 2 2 4" xfId="33424" xr:uid="{DFF45D49-B72F-4AFA-9A04-1074A296552C}"/>
    <cellStyle name="Normal 26 2 2 4 2" xfId="47291" xr:uid="{65124F42-5B69-46EC-9691-4B457B6AAACA}"/>
    <cellStyle name="Normal 26 2 2 5" xfId="23498" xr:uid="{E43C670F-080D-4C7F-A7C6-BF24E4B49C58}"/>
    <cellStyle name="Normal 26 2 2 6" xfId="37469" xr:uid="{19DD4D1A-6C73-4596-90AE-315505457C38}"/>
    <cellStyle name="Normal 26 2 3" xfId="7661" xr:uid="{00000000-0005-0000-0000-000092040000}"/>
    <cellStyle name="Normal 26 2 3 2" xfId="16487" xr:uid="{00000000-0005-0000-0000-000092040000}"/>
    <cellStyle name="Normal 26 2 3 3" xfId="25913" xr:uid="{BE7BABCF-2317-4EBF-A20C-15036D9E2437}"/>
    <cellStyle name="Normal 26 2 3 4" xfId="39865" xr:uid="{C9B7615C-544C-4941-9CD9-0C37AF956F0A}"/>
    <cellStyle name="Normal 26 2 4" xfId="12133" xr:uid="{00000000-0005-0000-0000-000092040000}"/>
    <cellStyle name="Normal 26 2 4 2" xfId="29644" xr:uid="{B05C3BC9-6B4A-48A2-BE28-14B14AB543A6}"/>
    <cellStyle name="Normal 26 2 4 3" xfId="43525" xr:uid="{A1B6428D-CC68-41C9-BA2C-5A92690E0D11}"/>
    <cellStyle name="Normal 26 2 5" xfId="32246" xr:uid="{EEEA7A11-4691-41F2-A080-E51E842DF371}"/>
    <cellStyle name="Normal 26 2 5 2" xfId="46113" xr:uid="{A78D8552-E4C1-4C16-88E6-162F7F562837}"/>
    <cellStyle name="Normal 26 2 6" xfId="21596" xr:uid="{1541220C-3AA6-4452-9C4A-D32B2AB4DE9F}"/>
    <cellStyle name="Normal 26 2 7" xfId="35628" xr:uid="{D1E126F0-B34A-41E9-AFEC-2DA07615DE81}"/>
    <cellStyle name="Normal 26 3" xfId="2105" xr:uid="{00000000-0005-0000-0000-000091040000}"/>
    <cellStyle name="Normal 26 4" xfId="2044" xr:uid="{00000000-0005-0000-0000-000066020000}"/>
    <cellStyle name="Normal 26 4 2" xfId="6658" xr:uid="{00000000-0005-0000-0000-000066020000}"/>
    <cellStyle name="Normal 26 4 2 2" xfId="15486" xr:uid="{00000000-0005-0000-0000-000066020000}"/>
    <cellStyle name="Normal 26 4 2 3" xfId="24910" xr:uid="{6ED81B40-9F04-4A89-979B-FE7C249DA3A6}"/>
    <cellStyle name="Normal 26 4 2 4" xfId="38864" xr:uid="{8FAE54D5-59FC-4721-83FD-5B2796972276}"/>
    <cellStyle name="Normal 26 4 3" xfId="11118" xr:uid="{00000000-0005-0000-0000-000066020000}"/>
    <cellStyle name="Normal 26 4 4" xfId="20565" xr:uid="{411DF0D7-D278-46A1-ACE4-D192B2D0B6B4}"/>
    <cellStyle name="Normal 26 4 5" xfId="34627" xr:uid="{714FD45C-2DEE-4531-9AC2-047457195B8B}"/>
    <cellStyle name="Normal 26 5" xfId="4142" xr:uid="{00000000-0005-0000-0000-000066020000}"/>
    <cellStyle name="Normal 26 5 2" xfId="8542" xr:uid="{00000000-0005-0000-0000-000066020000}"/>
    <cellStyle name="Normal 26 5 2 2" xfId="17364" xr:uid="{00000000-0005-0000-0000-000066020000}"/>
    <cellStyle name="Normal 26 5 2 3" xfId="26742" xr:uid="{CFCA1219-4BB1-4534-A045-0D0A5E78F2A5}"/>
    <cellStyle name="Normal 26 5 2 4" xfId="40698" xr:uid="{DF3EC3B1-9642-4982-871F-F8DA863D6E7B}"/>
    <cellStyle name="Normal 26 5 3" xfId="13011" xr:uid="{00000000-0005-0000-0000-000066020000}"/>
    <cellStyle name="Normal 26 5 4" xfId="22484" xr:uid="{833BBE43-E8A1-43F9-B973-2C43078A46AE}"/>
    <cellStyle name="Normal 26 5 5" xfId="36455" xr:uid="{CA318BD6-D63B-4040-AC11-AAEE2EB7E407}"/>
    <cellStyle name="Normal 26 6" xfId="28618" xr:uid="{606DFD95-7938-4AD3-A43F-3A3172251E54}"/>
    <cellStyle name="Normal 26 6 2" xfId="42525" xr:uid="{7C1D4419-EAB6-4764-98F1-25595724173A}"/>
    <cellStyle name="Normal 26 7" xfId="31246" xr:uid="{03F0774D-DC41-442E-BA02-13DF9EE2E346}"/>
    <cellStyle name="Normal 26 7 2" xfId="45113" xr:uid="{2539FC6C-0BF6-4910-B427-641083A5419A}"/>
    <cellStyle name="Normal 27" xfId="880" xr:uid="{00000000-0005-0000-0000-0000FA020000}"/>
    <cellStyle name="Normal 27 2" xfId="3152" xr:uid="{00000000-0005-0000-0000-000094040000}"/>
    <cellStyle name="Normal 27 2 2" xfId="5159" xr:uid="{00000000-0005-0000-0000-000094040000}"/>
    <cellStyle name="Normal 27 2 2 2" xfId="9557" xr:uid="{00000000-0005-0000-0000-000094040000}"/>
    <cellStyle name="Normal 27 2 2 2 2" xfId="18379" xr:uid="{00000000-0005-0000-0000-000094040000}"/>
    <cellStyle name="Normal 27 2 2 2 3" xfId="27757" xr:uid="{341413E4-76FA-4796-A6E3-2D9BE877D736}"/>
    <cellStyle name="Normal 27 2 2 2 4" xfId="41713" xr:uid="{0A9EF3F5-1761-4783-A220-BDA1205EA4CD}"/>
    <cellStyle name="Normal 27 2 2 3" xfId="14026" xr:uid="{00000000-0005-0000-0000-000094040000}"/>
    <cellStyle name="Normal 27 2 2 3 2" xfId="30833" xr:uid="{E8A1D3A3-7777-44DD-BCA0-3C3F83D0AD5A}"/>
    <cellStyle name="Normal 27 2 2 3 3" xfId="44707" xr:uid="{2D4F6F53-044B-4878-9B38-5CAE67383204}"/>
    <cellStyle name="Normal 27 2 2 4" xfId="33425" xr:uid="{DB21DE8E-6046-439C-9E20-6B24B2C539F1}"/>
    <cellStyle name="Normal 27 2 2 4 2" xfId="47292" xr:uid="{4701CEE6-CEE8-457F-9CE0-E86255438779}"/>
    <cellStyle name="Normal 27 2 2 5" xfId="23499" xr:uid="{9D8FF4CA-8BDA-4770-AD16-2F147F632EB3}"/>
    <cellStyle name="Normal 27 2 2 6" xfId="37470" xr:uid="{CECD6F3F-FDB9-4582-B694-32F346E670F6}"/>
    <cellStyle name="Normal 27 2 3" xfId="7662" xr:uid="{00000000-0005-0000-0000-000094040000}"/>
    <cellStyle name="Normal 27 2 3 2" xfId="16488" xr:uid="{00000000-0005-0000-0000-000094040000}"/>
    <cellStyle name="Normal 27 2 3 3" xfId="25914" xr:uid="{8D9621EE-D944-4D84-913C-5D2220E45DD2}"/>
    <cellStyle name="Normal 27 2 3 4" xfId="39866" xr:uid="{80876FDB-01FC-469F-9C85-B8104CB9AF06}"/>
    <cellStyle name="Normal 27 2 4" xfId="12134" xr:uid="{00000000-0005-0000-0000-000094040000}"/>
    <cellStyle name="Normal 27 2 4 2" xfId="29645" xr:uid="{0C2BFB26-A479-42D8-834B-FB9EB80F7BCE}"/>
    <cellStyle name="Normal 27 2 4 3" xfId="43526" xr:uid="{789B5B86-83F1-49B2-A8A9-9DA26832E60B}"/>
    <cellStyle name="Normal 27 2 5" xfId="32247" xr:uid="{585DE0EC-D0E5-4D85-B482-614992B21B55}"/>
    <cellStyle name="Normal 27 2 5 2" xfId="46114" xr:uid="{6F0CAB66-3A74-4F00-91E5-29BD95FD5E5B}"/>
    <cellStyle name="Normal 27 2 6" xfId="21597" xr:uid="{03B63F67-F196-4234-96BA-A29DB8FC37A5}"/>
    <cellStyle name="Normal 27 2 7" xfId="35629" xr:uid="{5674EDFB-5F18-4687-BF86-DF027B4D4A88}"/>
    <cellStyle name="Normal 28" xfId="881" xr:uid="{00000000-0005-0000-0000-0000FB020000}"/>
    <cellStyle name="Normal 28 2" xfId="882" xr:uid="{00000000-0005-0000-0000-0000FC020000}"/>
    <cellStyle name="Normal 28 2 2" xfId="883" xr:uid="{00000000-0005-0000-0000-0000FD020000}"/>
    <cellStyle name="Normal 28 2 2 2" xfId="3789" xr:uid="{00000000-0005-0000-0000-0000FE020000}"/>
    <cellStyle name="Normal 28 2 2 2 2" xfId="8211" xr:uid="{00000000-0005-0000-0000-0000FE020000}"/>
    <cellStyle name="Normal 28 2 2 2 2 2" xfId="17034" xr:uid="{00000000-0005-0000-0000-0000FE020000}"/>
    <cellStyle name="Normal 28 2 2 2 2 3" xfId="26419" xr:uid="{4FC6A659-4EDE-4965-9A7D-CC9D5F8A5A9D}"/>
    <cellStyle name="Normal 28 2 2 2 2 4" xfId="40374" xr:uid="{D9854C46-C3FF-47E7-98C9-FF3A46FA7787}"/>
    <cellStyle name="Normal 28 2 2 2 3" xfId="12683" xr:uid="{00000000-0005-0000-0000-0000FE020000}"/>
    <cellStyle name="Normal 28 2 2 2 4" xfId="22150" xr:uid="{F1B24931-9C43-442E-8C45-C840539133DE}"/>
    <cellStyle name="Normal 28 2 2 2 5" xfId="36133" xr:uid="{91B099FA-612E-444B-B6C5-CB4B0DA91796}"/>
    <cellStyle name="Normal 28 2 2 3" xfId="5425" xr:uid="{00000000-0005-0000-0000-0000FD020000}"/>
    <cellStyle name="Normal 28 2 2 3 2" xfId="9823" xr:uid="{00000000-0005-0000-0000-0000FD020000}"/>
    <cellStyle name="Normal 28 2 2 3 2 2" xfId="18643" xr:uid="{00000000-0005-0000-0000-0000FD020000}"/>
    <cellStyle name="Normal 28 2 2 3 2 3" xfId="28012" xr:uid="{69B59B00-D67E-4693-BC25-55F24386B403}"/>
    <cellStyle name="Normal 28 2 2 3 2 4" xfId="41968" xr:uid="{CEB061E4-C036-4C9E-8145-456FF0EBBBB4}"/>
    <cellStyle name="Normal 28 2 2 3 3" xfId="14288" xr:uid="{00000000-0005-0000-0000-0000FD020000}"/>
    <cellStyle name="Normal 28 2 2 3 4" xfId="23754" xr:uid="{5AE05253-A665-4CC0-A84B-03D8B8E27033}"/>
    <cellStyle name="Normal 28 2 2 3 5" xfId="37723" xr:uid="{709734F5-9BB1-4A7A-966B-56E0839A2F35}"/>
    <cellStyle name="Normal 28 2 2 4" xfId="6048" xr:uid="{00000000-0005-0000-0000-0000FD020000}"/>
    <cellStyle name="Normal 28 2 2 4 2" xfId="14882" xr:uid="{00000000-0005-0000-0000-0000FD020000}"/>
    <cellStyle name="Normal 28 2 2 4 3" xfId="24341" xr:uid="{20F4F881-F0EB-4FB9-9A43-B34B73905AD6}"/>
    <cellStyle name="Normal 28 2 2 4 4" xfId="38295" xr:uid="{15A30C51-B4C6-44FF-9DB7-5E18B895791E}"/>
    <cellStyle name="Normal 28 2 2 5" xfId="10468" xr:uid="{00000000-0005-0000-0000-0000FD020000}"/>
    <cellStyle name="Normal 28 2 2 5 2" xfId="30834" xr:uid="{8BF4CE95-8787-41B3-ACDE-C74A57C9EBE2}"/>
    <cellStyle name="Normal 28 2 2 5 3" xfId="44708" xr:uid="{85CFAEDC-6D2E-4AE7-8B0E-B618A774E1FB}"/>
    <cellStyle name="Normal 28 2 2 6" xfId="33426" xr:uid="{0E0AD5EF-E73A-4DE3-9EF8-85C3C61E5829}"/>
    <cellStyle name="Normal 28 2 2 6 2" xfId="47293" xr:uid="{2B293ACD-729F-46A2-B3C4-057B04A03421}"/>
    <cellStyle name="Normal 28 2 2 7" xfId="19894" xr:uid="{78640BB4-CADE-4F40-9A1B-5EF0FE639718}"/>
    <cellStyle name="Normal 28 2 2 8" xfId="34048" xr:uid="{ABD61785-F957-48EB-842F-394A400F6267}"/>
    <cellStyle name="Normal 28 2 3" xfId="3153" xr:uid="{00000000-0005-0000-0000-000096040000}"/>
    <cellStyle name="Normal 28 2 3 2" xfId="7663" xr:uid="{00000000-0005-0000-0000-000096040000}"/>
    <cellStyle name="Normal 28 2 3 2 2" xfId="16489" xr:uid="{00000000-0005-0000-0000-000096040000}"/>
    <cellStyle name="Normal 28 2 3 2 3" xfId="25915" xr:uid="{E5518736-D240-410A-A40B-8153EEE55569}"/>
    <cellStyle name="Normal 28 2 3 2 4" xfId="39867" xr:uid="{8A22B0B1-328D-46EE-BA53-6914090B3BD4}"/>
    <cellStyle name="Normal 28 2 3 3" xfId="12135" xr:uid="{00000000-0005-0000-0000-000096040000}"/>
    <cellStyle name="Normal 28 2 3 4" xfId="21598" xr:uid="{C6772491-C1C9-4065-82B8-ED18F24460E8}"/>
    <cellStyle name="Normal 28 2 3 5" xfId="35630" xr:uid="{A0CF1521-9B2F-4740-B1A5-E01101A73635}"/>
    <cellStyle name="Normal 28 2 4" xfId="5160" xr:uid="{00000000-0005-0000-0000-000096040000}"/>
    <cellStyle name="Normal 28 2 4 2" xfId="9558" xr:uid="{00000000-0005-0000-0000-000096040000}"/>
    <cellStyle name="Normal 28 2 4 2 2" xfId="18380" xr:uid="{00000000-0005-0000-0000-000096040000}"/>
    <cellStyle name="Normal 28 2 4 2 3" xfId="27758" xr:uid="{6D90310D-105F-466A-9F7A-347E9D70F6E4}"/>
    <cellStyle name="Normal 28 2 4 2 4" xfId="41714" xr:uid="{8669044D-8060-4BB5-8C88-AF3F1F6A7F32}"/>
    <cellStyle name="Normal 28 2 4 3" xfId="14027" xr:uid="{00000000-0005-0000-0000-000096040000}"/>
    <cellStyle name="Normal 28 2 4 4" xfId="23500" xr:uid="{37C7FD43-6641-403E-8091-6867764B3046}"/>
    <cellStyle name="Normal 28 2 4 5" xfId="37471" xr:uid="{BB765086-DD1D-4B97-B225-450029C59D6A}"/>
    <cellStyle name="Normal 28 2 5" xfId="6047" xr:uid="{00000000-0005-0000-0000-0000FC020000}"/>
    <cellStyle name="Normal 28 2 5 2" xfId="14881" xr:uid="{00000000-0005-0000-0000-0000FC020000}"/>
    <cellStyle name="Normal 28 2 5 3" xfId="24340" xr:uid="{9BE4E9AE-F7F6-470C-A162-33714F780B71}"/>
    <cellStyle name="Normal 28 2 5 4" xfId="38294" xr:uid="{07AE34D5-C89C-4897-BD9D-C992B16A5D16}"/>
    <cellStyle name="Normal 28 2 6" xfId="10467" xr:uid="{00000000-0005-0000-0000-0000FC020000}"/>
    <cellStyle name="Normal 28 2 6 2" xfId="29646" xr:uid="{85C00AB4-8532-406E-8CAE-9DCEC2F2C9CB}"/>
    <cellStyle name="Normal 28 2 6 3" xfId="43527" xr:uid="{DC9CE355-17E5-4B5A-A7B9-A9973FAD7013}"/>
    <cellStyle name="Normal 28 2 7" xfId="32248" xr:uid="{E29D3E80-8522-4276-9C45-861F842C643E}"/>
    <cellStyle name="Normal 28 2 7 2" xfId="46115" xr:uid="{B1314775-4C1E-48DC-9B58-EDCAFD58E145}"/>
    <cellStyle name="Normal 28 2 8" xfId="19893" xr:uid="{751D46A0-DE00-4BEF-BF57-9F2C9FD9E560}"/>
    <cellStyle name="Normal 28 2 9" xfId="34047" xr:uid="{A3FCFAD2-2AAD-460D-AD03-F2C5A8A6DC90}"/>
    <cellStyle name="Normal 29" xfId="884" xr:uid="{00000000-0005-0000-0000-0000FE020000}"/>
    <cellStyle name="Normal 29 2" xfId="3154" xr:uid="{00000000-0005-0000-0000-000098040000}"/>
    <cellStyle name="Normal 29 2 2" xfId="5161" xr:uid="{00000000-0005-0000-0000-000098040000}"/>
    <cellStyle name="Normal 29 2 2 2" xfId="9559" xr:uid="{00000000-0005-0000-0000-000098040000}"/>
    <cellStyle name="Normal 29 2 2 2 2" xfId="18381" xr:uid="{00000000-0005-0000-0000-000098040000}"/>
    <cellStyle name="Normal 29 2 2 2 3" xfId="27759" xr:uid="{61829F5A-492C-49CA-AC8A-458FC105B5F7}"/>
    <cellStyle name="Normal 29 2 2 2 4" xfId="41715" xr:uid="{3D3BCFE9-542A-40D7-B96C-13B08A36A13A}"/>
    <cellStyle name="Normal 29 2 2 3" xfId="14028" xr:uid="{00000000-0005-0000-0000-000098040000}"/>
    <cellStyle name="Normal 29 2 2 3 2" xfId="30835" xr:uid="{A64E6451-62D5-45E3-B0DA-1E21E0ABCC02}"/>
    <cellStyle name="Normal 29 2 2 3 3" xfId="44709" xr:uid="{C418071C-1D09-48F5-8FE2-C3D61B495A86}"/>
    <cellStyle name="Normal 29 2 2 4" xfId="33427" xr:uid="{51B35D49-682B-4600-BF16-02760E64831D}"/>
    <cellStyle name="Normal 29 2 2 4 2" xfId="47294" xr:uid="{0845DADE-FADC-4FA2-ABF4-B82E0E58000B}"/>
    <cellStyle name="Normal 29 2 2 5" xfId="23501" xr:uid="{60A8AF98-920C-4AD4-A5ED-769B30AFB167}"/>
    <cellStyle name="Normal 29 2 2 6" xfId="37472" xr:uid="{F1B16893-FB80-4D74-81FB-C83411CD1F76}"/>
    <cellStyle name="Normal 29 2 3" xfId="7664" xr:uid="{00000000-0005-0000-0000-000098040000}"/>
    <cellStyle name="Normal 29 2 3 2" xfId="16490" xr:uid="{00000000-0005-0000-0000-000098040000}"/>
    <cellStyle name="Normal 29 2 3 3" xfId="25916" xr:uid="{453410BF-10B9-4C03-8726-4A4D0A74FC38}"/>
    <cellStyle name="Normal 29 2 3 4" xfId="39868" xr:uid="{98E09AFE-2051-4980-B482-EA721A6D0AC1}"/>
    <cellStyle name="Normal 29 2 4" xfId="12136" xr:uid="{00000000-0005-0000-0000-000098040000}"/>
    <cellStyle name="Normal 29 2 4 2" xfId="29647" xr:uid="{184FD324-9CEE-43D1-9963-28C23BF5E386}"/>
    <cellStyle name="Normal 29 2 4 3" xfId="43528" xr:uid="{3471FF51-1EF9-4D55-8BA4-D8929F1A55A5}"/>
    <cellStyle name="Normal 29 2 5" xfId="32249" xr:uid="{02891F5E-4456-4A02-ADFF-98E0C31190A7}"/>
    <cellStyle name="Normal 29 2 5 2" xfId="46116" xr:uid="{1458EDC7-96BF-42DB-B331-E0C03AF66632}"/>
    <cellStyle name="Normal 29 2 6" xfId="21599" xr:uid="{1B87EAC9-BB88-4D83-9502-7C2008A74AAF}"/>
    <cellStyle name="Normal 29 2 7" xfId="35631" xr:uid="{5C57D6F3-7A65-49DE-97F0-24A389379BEE}"/>
    <cellStyle name="Normal 3" xfId="41" xr:uid="{00000000-0005-0000-0000-0000FF020000}"/>
    <cellStyle name="Normal 3 10" xfId="885" xr:uid="{00000000-0005-0000-0000-000000030000}"/>
    <cellStyle name="Normal 3 10 2" xfId="1976" xr:uid="{00000000-0005-0000-0000-000051010000}"/>
    <cellStyle name="Normal 3 10 2 2" xfId="6614" xr:uid="{00000000-0005-0000-0000-000051010000}"/>
    <cellStyle name="Normal 3 10 2 2 2" xfId="15442" xr:uid="{00000000-0005-0000-0000-000051010000}"/>
    <cellStyle name="Normal 3 10 2 2 3" xfId="24867" xr:uid="{97BB04FD-D660-4616-AD80-39BD191C703F}"/>
    <cellStyle name="Normal 3 10 2 2 4" xfId="38821" xr:uid="{4FB2BDE3-2150-4E31-A437-8D51542450A4}"/>
    <cellStyle name="Normal 3 10 2 3" xfId="11073" xr:uid="{00000000-0005-0000-0000-000051010000}"/>
    <cellStyle name="Normal 3 10 2 4" xfId="20504" xr:uid="{A09F0F27-5905-43D9-8037-395ACC3917C3}"/>
    <cellStyle name="Normal 3 10 2 5" xfId="34583" xr:uid="{C1D598AE-1916-4012-AF34-1AE7CDA0B2C1}"/>
    <cellStyle name="Normal 3 10 3" xfId="4098" xr:uid="{00000000-0005-0000-0000-000051010000}"/>
    <cellStyle name="Normal 3 10 3 2" xfId="8498" xr:uid="{00000000-0005-0000-0000-000051010000}"/>
    <cellStyle name="Normal 3 10 3 2 2" xfId="17320" xr:uid="{00000000-0005-0000-0000-000051010000}"/>
    <cellStyle name="Normal 3 10 3 2 3" xfId="26700" xr:uid="{D8454DBF-3603-4EF4-9F4C-279B57D9ECBB}"/>
    <cellStyle name="Normal 3 10 3 2 4" xfId="40655" xr:uid="{6B0F9E63-525C-4217-A099-F8A6BEE5DF7F}"/>
    <cellStyle name="Normal 3 10 3 3" xfId="12968" xr:uid="{00000000-0005-0000-0000-000051010000}"/>
    <cellStyle name="Normal 3 10 3 4" xfId="22441" xr:uid="{5322B2D2-DC6B-4469-8D2A-35ADBFC9588C}"/>
    <cellStyle name="Normal 3 10 3 5" xfId="36413" xr:uid="{8A78F696-1849-4178-8CB7-962FCE4E4554}"/>
    <cellStyle name="Normal 3 10 4" xfId="28559" xr:uid="{7CA67E27-671B-4F6F-AB29-10E2C7EF1D0E}"/>
    <cellStyle name="Normal 3 10 4 2" xfId="42484" xr:uid="{4311C2A9-5219-4BD1-ADD2-521901D79553}"/>
    <cellStyle name="Normal 3 10 5" xfId="31203" xr:uid="{52CEC2E3-A82F-4FEC-85D2-46D5A2464355}"/>
    <cellStyle name="Normal 3 10 5 2" xfId="45061" xr:uid="{B77913DB-8081-4E5B-99D9-49E77793E5F4}"/>
    <cellStyle name="Normal 3 11" xfId="886" xr:uid="{00000000-0005-0000-0000-000001030000}"/>
    <cellStyle name="Normal 3 11 2" xfId="1979" xr:uid="{00000000-0005-0000-0000-000027000000}"/>
    <cellStyle name="Normal 3 11 2 2" xfId="6617" xr:uid="{00000000-0005-0000-0000-000027000000}"/>
    <cellStyle name="Normal 3 11 2 2 2" xfId="15445" xr:uid="{00000000-0005-0000-0000-000027000000}"/>
    <cellStyle name="Normal 3 11 2 2 3" xfId="24870" xr:uid="{3F3EBEC7-F40C-45D6-ACCD-06DA1A65121B}"/>
    <cellStyle name="Normal 3 11 2 2 4" xfId="38824" xr:uid="{08D5C708-7DAD-4AE3-9BA6-24DADEAD2DFA}"/>
    <cellStyle name="Normal 3 11 2 3" xfId="11076" xr:uid="{00000000-0005-0000-0000-000027000000}"/>
    <cellStyle name="Normal 3 11 2 4" xfId="20507" xr:uid="{C87C12E1-1325-461A-AAF9-4EBB2837DF77}"/>
    <cellStyle name="Normal 3 11 2 5" xfId="34586" xr:uid="{8D4404A3-ACA8-4554-9BB8-DB03215EB113}"/>
    <cellStyle name="Normal 3 11 3" xfId="4100" xr:uid="{00000000-0005-0000-0000-000027000000}"/>
    <cellStyle name="Normal 3 11 3 2" xfId="8500" xr:uid="{00000000-0005-0000-0000-000027000000}"/>
    <cellStyle name="Normal 3 11 3 2 2" xfId="17322" xr:uid="{00000000-0005-0000-0000-000027000000}"/>
    <cellStyle name="Normal 3 11 3 2 3" xfId="26702" xr:uid="{326DB6D9-B52E-4DD3-90D9-35B93C61DC78}"/>
    <cellStyle name="Normal 3 11 3 2 4" xfId="40657" xr:uid="{03D0DABA-BB96-4AA9-A7E4-771F14D16EFE}"/>
    <cellStyle name="Normal 3 11 3 3" xfId="12970" xr:uid="{00000000-0005-0000-0000-000027000000}"/>
    <cellStyle name="Normal 3 11 3 4" xfId="22443" xr:uid="{5D7A9349-5A63-42AC-9974-233E15627DF4}"/>
    <cellStyle name="Normal 3 11 3 5" xfId="36415" xr:uid="{D6557F11-7625-45FD-B866-901BEFF1908C}"/>
    <cellStyle name="Normal 3 11 4" xfId="28561" xr:uid="{F915B5D9-31DC-46A2-A5D8-C992B45486F7}"/>
    <cellStyle name="Normal 3 11 4 2" xfId="42486" xr:uid="{73922678-AE07-4C00-ADF5-680F45D90434}"/>
    <cellStyle name="Normal 3 11 5" xfId="31205" xr:uid="{0AC7A672-42D7-4B89-A524-F4CE6255B575}"/>
    <cellStyle name="Normal 3 11 5 2" xfId="45063" xr:uid="{29F866ED-8320-4008-85B7-85754CCCF6F0}"/>
    <cellStyle name="Normal 3 12" xfId="887" xr:uid="{00000000-0005-0000-0000-000002030000}"/>
    <cellStyle name="Normal 3 12 2" xfId="33597" xr:uid="{1912CC0A-0CFB-4461-B650-F7600F8880A6}"/>
    <cellStyle name="Normal 3 12 2 2" xfId="47464" xr:uid="{D3BBA789-7B54-44C1-BED2-562E89B8C540}"/>
    <cellStyle name="Normal 3 13" xfId="888" xr:uid="{00000000-0005-0000-0000-000003030000}"/>
    <cellStyle name="Normal 3 13 2" xfId="33622" xr:uid="{D51E004F-0D02-45B3-8540-427B745B2A35}"/>
    <cellStyle name="Normal 3 13 2 2" xfId="47486" xr:uid="{5AD58728-2DC2-4A47-A4A1-EB2E4F24E09A}"/>
    <cellStyle name="Normal 3 14" xfId="889" xr:uid="{00000000-0005-0000-0000-000004030000}"/>
    <cellStyle name="Normal 3 15" xfId="890" xr:uid="{00000000-0005-0000-0000-000005030000}"/>
    <cellStyle name="Normal 3 15 2" xfId="891" xr:uid="{00000000-0005-0000-0000-000006030000}"/>
    <cellStyle name="Normal 3 15 2 2" xfId="3787" xr:uid="{00000000-0005-0000-0000-000007030000}"/>
    <cellStyle name="Normal 3 15 2 2 2" xfId="8209" xr:uid="{00000000-0005-0000-0000-000007030000}"/>
    <cellStyle name="Normal 3 15 2 2 2 2" xfId="17032" xr:uid="{00000000-0005-0000-0000-000007030000}"/>
    <cellStyle name="Normal 3 15 2 2 2 3" xfId="26417" xr:uid="{959F64A4-0752-4515-AFC8-855287240736}"/>
    <cellStyle name="Normal 3 15 2 2 2 4" xfId="40372" xr:uid="{F0E34061-3EA2-465E-9BFF-7126FE9E6DB8}"/>
    <cellStyle name="Normal 3 15 2 2 3" xfId="12681" xr:uid="{00000000-0005-0000-0000-000007030000}"/>
    <cellStyle name="Normal 3 15 2 2 4" xfId="22148" xr:uid="{CB31A068-CE60-43E1-8752-5A72BA30AF51}"/>
    <cellStyle name="Normal 3 15 2 2 5" xfId="36131" xr:uid="{52D1553E-701F-401C-84C6-EC04E9C22EF8}"/>
    <cellStyle name="Normal 3 15 2 3" xfId="5427" xr:uid="{00000000-0005-0000-0000-000006030000}"/>
    <cellStyle name="Normal 3 15 2 3 2" xfId="9825" xr:uid="{00000000-0005-0000-0000-000006030000}"/>
    <cellStyle name="Normal 3 15 2 3 2 2" xfId="18645" xr:uid="{00000000-0005-0000-0000-000006030000}"/>
    <cellStyle name="Normal 3 15 2 3 2 3" xfId="28014" xr:uid="{EDDE12E0-1759-4287-92C3-8300ED168EAB}"/>
    <cellStyle name="Normal 3 15 2 3 2 4" xfId="41970" xr:uid="{B7637156-58A6-4167-BA4C-43A3A4781601}"/>
    <cellStyle name="Normal 3 15 2 3 3" xfId="14290" xr:uid="{00000000-0005-0000-0000-000006030000}"/>
    <cellStyle name="Normal 3 15 2 3 4" xfId="23756" xr:uid="{100ABEAD-761B-4224-8F8D-6A61E5C14F46}"/>
    <cellStyle name="Normal 3 15 2 3 5" xfId="37725" xr:uid="{98C2D2CC-CFF9-4FF7-9FAD-31EC4B0C7CE5}"/>
    <cellStyle name="Normal 3 15 2 4" xfId="6050" xr:uid="{00000000-0005-0000-0000-000006030000}"/>
    <cellStyle name="Normal 3 15 2 4 2" xfId="14884" xr:uid="{00000000-0005-0000-0000-000006030000}"/>
    <cellStyle name="Normal 3 15 2 4 3" xfId="24343" xr:uid="{2964F1D0-0A29-4F33-B788-ED165B448BDC}"/>
    <cellStyle name="Normal 3 15 2 4 4" xfId="38297" xr:uid="{2A52D3AD-5A49-4B14-960D-2EC8DAB33B93}"/>
    <cellStyle name="Normal 3 15 2 5" xfId="10470" xr:uid="{00000000-0005-0000-0000-000006030000}"/>
    <cellStyle name="Normal 3 15 2 6" xfId="19896" xr:uid="{5B49C115-534F-408B-A3FB-56F372048D86}"/>
    <cellStyle name="Normal 3 15 2 7" xfId="34050" xr:uid="{6F056A7F-EAA0-4A66-9F2A-770FACBA175E}"/>
    <cellStyle name="Normal 3 15 3" xfId="892" xr:uid="{00000000-0005-0000-0000-000007030000}"/>
    <cellStyle name="Normal 3 15 3 2" xfId="3786" xr:uid="{00000000-0005-0000-0000-000008030000}"/>
    <cellStyle name="Normal 3 15 3 2 2" xfId="8208" xr:uid="{00000000-0005-0000-0000-000008030000}"/>
    <cellStyle name="Normal 3 15 3 2 2 2" xfId="17031" xr:uid="{00000000-0005-0000-0000-000008030000}"/>
    <cellStyle name="Normal 3 15 3 2 2 3" xfId="26416" xr:uid="{ECA89D06-D6C4-4415-90FF-011B831CCAA1}"/>
    <cellStyle name="Normal 3 15 3 2 2 4" xfId="40371" xr:uid="{2F436EFA-4780-4FFA-BC0F-E0531E43E1CC}"/>
    <cellStyle name="Normal 3 15 3 2 3" xfId="12680" xr:uid="{00000000-0005-0000-0000-000008030000}"/>
    <cellStyle name="Normal 3 15 3 2 4" xfId="22147" xr:uid="{33BE02BE-F6AB-4B1D-AF45-80555E0A4890}"/>
    <cellStyle name="Normal 3 15 3 2 5" xfId="36130" xr:uid="{A9BC1C9A-6F77-4B4E-A2F8-00EA96D2A3F1}"/>
    <cellStyle name="Normal 3 15 3 3" xfId="5428" xr:uid="{00000000-0005-0000-0000-000007030000}"/>
    <cellStyle name="Normal 3 15 3 3 2" xfId="9826" xr:uid="{00000000-0005-0000-0000-000007030000}"/>
    <cellStyle name="Normal 3 15 3 3 2 2" xfId="18646" xr:uid="{00000000-0005-0000-0000-000007030000}"/>
    <cellStyle name="Normal 3 15 3 3 2 3" xfId="28015" xr:uid="{824868AA-1D54-45A4-9C2E-294BF0E26D66}"/>
    <cellStyle name="Normal 3 15 3 3 2 4" xfId="41971" xr:uid="{BF63153C-6743-4D9C-93C3-409C78EF3275}"/>
    <cellStyle name="Normal 3 15 3 3 3" xfId="14291" xr:uid="{00000000-0005-0000-0000-000007030000}"/>
    <cellStyle name="Normal 3 15 3 3 4" xfId="23757" xr:uid="{E1700283-8E98-4E01-89FE-2C5FB25C9F51}"/>
    <cellStyle name="Normal 3 15 3 3 5" xfId="37726" xr:uid="{F2BF57B6-F5D2-4AA6-9AE4-981778927D7E}"/>
    <cellStyle name="Normal 3 15 3 4" xfId="6051" xr:uid="{00000000-0005-0000-0000-000007030000}"/>
    <cellStyle name="Normal 3 15 3 4 2" xfId="14885" xr:uid="{00000000-0005-0000-0000-000007030000}"/>
    <cellStyle name="Normal 3 15 3 4 3" xfId="24344" xr:uid="{6CCBF650-F4CC-4A08-A51B-47D2069E06EF}"/>
    <cellStyle name="Normal 3 15 3 4 4" xfId="38298" xr:uid="{F29DC80E-FC32-4880-A94D-E389D01033AF}"/>
    <cellStyle name="Normal 3 15 3 5" xfId="10471" xr:uid="{00000000-0005-0000-0000-000007030000}"/>
    <cellStyle name="Normal 3 15 3 6" xfId="19897" xr:uid="{B4CBA3B5-01CD-486A-99B4-FFEEE1DE1901}"/>
    <cellStyle name="Normal 3 15 3 7" xfId="34051" xr:uid="{192E5533-51B7-484A-B5FF-D4F8BFBC127F}"/>
    <cellStyle name="Normal 3 15 4" xfId="3788" xr:uid="{00000000-0005-0000-0000-000006030000}"/>
    <cellStyle name="Normal 3 15 4 2" xfId="8210" xr:uid="{00000000-0005-0000-0000-000006030000}"/>
    <cellStyle name="Normal 3 15 4 2 2" xfId="17033" xr:uid="{00000000-0005-0000-0000-000006030000}"/>
    <cellStyle name="Normal 3 15 4 2 3" xfId="26418" xr:uid="{CD9D1E85-AFA5-4FB6-B812-964333C3DC6F}"/>
    <cellStyle name="Normal 3 15 4 2 4" xfId="40373" xr:uid="{DF7733CD-33EE-48C6-8A32-5A75042C958F}"/>
    <cellStyle name="Normal 3 15 4 3" xfId="12682" xr:uid="{00000000-0005-0000-0000-000006030000}"/>
    <cellStyle name="Normal 3 15 4 4" xfId="22149" xr:uid="{A87CB302-ED90-410D-8DDD-F6C11CF40BA8}"/>
    <cellStyle name="Normal 3 15 4 5" xfId="36132" xr:uid="{357A3AE5-8295-4E51-A784-536B208B899E}"/>
    <cellStyle name="Normal 3 15 5" xfId="5426" xr:uid="{00000000-0005-0000-0000-000005030000}"/>
    <cellStyle name="Normal 3 15 5 2" xfId="9824" xr:uid="{00000000-0005-0000-0000-000005030000}"/>
    <cellStyle name="Normal 3 15 5 2 2" xfId="18644" xr:uid="{00000000-0005-0000-0000-000005030000}"/>
    <cellStyle name="Normal 3 15 5 2 3" xfId="28013" xr:uid="{3061107F-A232-4E77-9806-2547FA3C2A8A}"/>
    <cellStyle name="Normal 3 15 5 2 4" xfId="41969" xr:uid="{984C3EAA-07A7-4D4F-A4CA-441691A471F2}"/>
    <cellStyle name="Normal 3 15 5 3" xfId="14289" xr:uid="{00000000-0005-0000-0000-000005030000}"/>
    <cellStyle name="Normal 3 15 5 4" xfId="23755" xr:uid="{E4F54E0C-826D-4C36-A509-E358A17D907A}"/>
    <cellStyle name="Normal 3 15 5 5" xfId="37724" xr:uid="{36AF7387-F84F-4A3C-AD17-58516B0029F5}"/>
    <cellStyle name="Normal 3 15 6" xfId="6049" xr:uid="{00000000-0005-0000-0000-000005030000}"/>
    <cellStyle name="Normal 3 15 6 2" xfId="14883" xr:uid="{00000000-0005-0000-0000-000005030000}"/>
    <cellStyle name="Normal 3 15 6 3" xfId="24342" xr:uid="{82D56116-9627-49C8-844E-B88EB660F47C}"/>
    <cellStyle name="Normal 3 15 6 4" xfId="38296" xr:uid="{1FA5D2F8-C880-4D2C-88B2-55A27DB0345F}"/>
    <cellStyle name="Normal 3 15 7" xfId="10469" xr:uid="{00000000-0005-0000-0000-000005030000}"/>
    <cellStyle name="Normal 3 15 8" xfId="19895" xr:uid="{F49AD2FA-332C-4867-870A-28D107C3E1DA}"/>
    <cellStyle name="Normal 3 15 9" xfId="34049" xr:uid="{63DBF26C-BAFA-46D0-89F0-EB3006814007}"/>
    <cellStyle name="Normal 3 2" xfId="42" xr:uid="{00000000-0005-0000-0000-000008030000}"/>
    <cellStyle name="Normal 3 2 10" xfId="894" xr:uid="{00000000-0005-0000-0000-000009030000}"/>
    <cellStyle name="Normal 3 2 10 2" xfId="3784" xr:uid="{00000000-0005-0000-0000-00000A030000}"/>
    <cellStyle name="Normal 3 2 10 2 2" xfId="8206" xr:uid="{00000000-0005-0000-0000-00000A030000}"/>
    <cellStyle name="Normal 3 2 10 2 2 2" xfId="17029" xr:uid="{00000000-0005-0000-0000-00000A030000}"/>
    <cellStyle name="Normal 3 2 10 2 2 3" xfId="26414" xr:uid="{A0165ACA-B9E8-4ECC-BED6-4044061BB730}"/>
    <cellStyle name="Normal 3 2 10 2 2 4" xfId="40369" xr:uid="{F5761CA3-A9D2-43BB-99A2-EB0255C038DD}"/>
    <cellStyle name="Normal 3 2 10 2 3" xfId="12678" xr:uid="{00000000-0005-0000-0000-00000A030000}"/>
    <cellStyle name="Normal 3 2 10 2 4" xfId="22145" xr:uid="{BE1C8B1A-BF21-4881-9D46-30C3745B2341}"/>
    <cellStyle name="Normal 3 2 10 2 5" xfId="36128" xr:uid="{2E74375D-FC85-445D-8FDC-D790037C32BC}"/>
    <cellStyle name="Normal 3 2 10 3" xfId="5430" xr:uid="{00000000-0005-0000-0000-000009030000}"/>
    <cellStyle name="Normal 3 2 10 3 2" xfId="9828" xr:uid="{00000000-0005-0000-0000-000009030000}"/>
    <cellStyle name="Normal 3 2 10 3 2 2" xfId="18648" xr:uid="{00000000-0005-0000-0000-000009030000}"/>
    <cellStyle name="Normal 3 2 10 3 2 3" xfId="28017" xr:uid="{6FE93F8D-0B07-4C72-88A4-BADC45EA009A}"/>
    <cellStyle name="Normal 3 2 10 3 2 4" xfId="41973" xr:uid="{60C31A68-160D-4174-B8B7-4677BEB77FCF}"/>
    <cellStyle name="Normal 3 2 10 3 3" xfId="14293" xr:uid="{00000000-0005-0000-0000-000009030000}"/>
    <cellStyle name="Normal 3 2 10 3 4" xfId="23759" xr:uid="{C9C3D01E-078C-45F7-B8D2-9D98D48F9F4D}"/>
    <cellStyle name="Normal 3 2 10 3 5" xfId="37728" xr:uid="{B4380716-8C16-4138-AB59-E5A26D8317F8}"/>
    <cellStyle name="Normal 3 2 10 4" xfId="6053" xr:uid="{00000000-0005-0000-0000-000009030000}"/>
    <cellStyle name="Normal 3 2 10 4 2" xfId="14887" xr:uid="{00000000-0005-0000-0000-000009030000}"/>
    <cellStyle name="Normal 3 2 10 4 3" xfId="24346" xr:uid="{730B477F-D937-4A96-90F9-78A58AB94F09}"/>
    <cellStyle name="Normal 3 2 10 4 4" xfId="38300" xr:uid="{473437E0-9F06-49AC-BA88-B54743072DA8}"/>
    <cellStyle name="Normal 3 2 10 5" xfId="10473" xr:uid="{00000000-0005-0000-0000-000009030000}"/>
    <cellStyle name="Normal 3 2 10 6" xfId="19899" xr:uid="{C33A22EE-BC5B-4A82-925D-F681C0A68D74}"/>
    <cellStyle name="Normal 3 2 10 7" xfId="34053" xr:uid="{E423981A-412A-4E08-AAE7-F8DDF1336D47}"/>
    <cellStyle name="Normal 3 2 11" xfId="895" xr:uid="{00000000-0005-0000-0000-00000A030000}"/>
    <cellStyle name="Normal 3 2 11 2" xfId="3783" xr:uid="{00000000-0005-0000-0000-00000B030000}"/>
    <cellStyle name="Normal 3 2 11 2 2" xfId="8205" xr:uid="{00000000-0005-0000-0000-00000B030000}"/>
    <cellStyle name="Normal 3 2 11 2 2 2" xfId="17028" xr:uid="{00000000-0005-0000-0000-00000B030000}"/>
    <cellStyle name="Normal 3 2 11 2 2 3" xfId="26413" xr:uid="{16C335BA-5949-4D8E-8887-5013C8E25B7F}"/>
    <cellStyle name="Normal 3 2 11 2 2 4" xfId="40368" xr:uid="{57DC68F9-2758-47A7-8391-16B2CA1B28B8}"/>
    <cellStyle name="Normal 3 2 11 2 3" xfId="12677" xr:uid="{00000000-0005-0000-0000-00000B030000}"/>
    <cellStyle name="Normal 3 2 11 2 4" xfId="22144" xr:uid="{BDCEA311-1E7C-41F6-8F79-EB3820582556}"/>
    <cellStyle name="Normal 3 2 11 2 5" xfId="36127" xr:uid="{ED8DBE46-5FD0-4D45-B914-B2CCD649594D}"/>
    <cellStyle name="Normal 3 2 11 3" xfId="5431" xr:uid="{00000000-0005-0000-0000-00000A030000}"/>
    <cellStyle name="Normal 3 2 11 3 2" xfId="9829" xr:uid="{00000000-0005-0000-0000-00000A030000}"/>
    <cellStyle name="Normal 3 2 11 3 2 2" xfId="18649" xr:uid="{00000000-0005-0000-0000-00000A030000}"/>
    <cellStyle name="Normal 3 2 11 3 2 3" xfId="28018" xr:uid="{93D66715-975D-4BF8-AD3B-A37BBFFB8C5F}"/>
    <cellStyle name="Normal 3 2 11 3 2 4" xfId="41974" xr:uid="{34D8C817-D748-4E48-AF13-3DD1F2EAD859}"/>
    <cellStyle name="Normal 3 2 11 3 3" xfId="14294" xr:uid="{00000000-0005-0000-0000-00000A030000}"/>
    <cellStyle name="Normal 3 2 11 3 4" xfId="23760" xr:uid="{309EECB0-B694-46FA-BF5F-4976CF907CD9}"/>
    <cellStyle name="Normal 3 2 11 3 5" xfId="37729" xr:uid="{B50AC200-ABA2-43D0-8520-6FC613FFA2CF}"/>
    <cellStyle name="Normal 3 2 11 4" xfId="6054" xr:uid="{00000000-0005-0000-0000-00000A030000}"/>
    <cellStyle name="Normal 3 2 11 4 2" xfId="14888" xr:uid="{00000000-0005-0000-0000-00000A030000}"/>
    <cellStyle name="Normal 3 2 11 4 3" xfId="24347" xr:uid="{76B8DA50-A728-420E-B7B3-442977977DB5}"/>
    <cellStyle name="Normal 3 2 11 4 4" xfId="38301" xr:uid="{93C44822-3E15-4F3D-95AC-A121194E3AD6}"/>
    <cellStyle name="Normal 3 2 11 5" xfId="10474" xr:uid="{00000000-0005-0000-0000-00000A030000}"/>
    <cellStyle name="Normal 3 2 11 6" xfId="19900" xr:uid="{E4F4FC95-8EB9-4550-9ABE-EE9EE42FEA94}"/>
    <cellStyle name="Normal 3 2 11 7" xfId="34054" xr:uid="{AD038DAC-CF17-42E5-924D-F094CD5B2FDB}"/>
    <cellStyle name="Normal 3 2 12" xfId="893" xr:uid="{00000000-0005-0000-0000-00000B030000}"/>
    <cellStyle name="Normal 3 2 12 2" xfId="3785" xr:uid="{00000000-0005-0000-0000-00000C030000}"/>
    <cellStyle name="Normal 3 2 12 2 2" xfId="8207" xr:uid="{00000000-0005-0000-0000-00000C030000}"/>
    <cellStyle name="Normal 3 2 12 2 2 2" xfId="17030" xr:uid="{00000000-0005-0000-0000-00000C030000}"/>
    <cellStyle name="Normal 3 2 12 2 2 3" xfId="26415" xr:uid="{08ABA8C7-639B-4460-BE05-8142AC9C73FB}"/>
    <cellStyle name="Normal 3 2 12 2 2 4" xfId="40370" xr:uid="{F3810C07-A823-4BFA-AECD-46D30386EDCB}"/>
    <cellStyle name="Normal 3 2 12 2 3" xfId="12679" xr:uid="{00000000-0005-0000-0000-00000C030000}"/>
    <cellStyle name="Normal 3 2 12 2 4" xfId="22146" xr:uid="{00668C08-7F0B-41D9-BE8F-EC3DF76C0879}"/>
    <cellStyle name="Normal 3 2 12 2 5" xfId="36129" xr:uid="{322836EE-6E5F-4744-A5D2-C828CA92FB1C}"/>
    <cellStyle name="Normal 3 2 12 3" xfId="5429" xr:uid="{00000000-0005-0000-0000-00000B030000}"/>
    <cellStyle name="Normal 3 2 12 3 2" xfId="9827" xr:uid="{00000000-0005-0000-0000-00000B030000}"/>
    <cellStyle name="Normal 3 2 12 3 2 2" xfId="18647" xr:uid="{00000000-0005-0000-0000-00000B030000}"/>
    <cellStyle name="Normal 3 2 12 3 2 3" xfId="28016" xr:uid="{B6DF79D0-BCFE-4DD5-BEA8-4A15425E5167}"/>
    <cellStyle name="Normal 3 2 12 3 2 4" xfId="41972" xr:uid="{0964F050-0B6E-40D0-82FF-CFD8BAF32B9B}"/>
    <cellStyle name="Normal 3 2 12 3 3" xfId="14292" xr:uid="{00000000-0005-0000-0000-00000B030000}"/>
    <cellStyle name="Normal 3 2 12 3 4" xfId="23758" xr:uid="{06BC57EB-C084-4351-84AF-47E5032373F3}"/>
    <cellStyle name="Normal 3 2 12 3 5" xfId="37727" xr:uid="{2C6A91A3-58E0-454A-A781-7D87850B0703}"/>
    <cellStyle name="Normal 3 2 12 4" xfId="6052" xr:uid="{00000000-0005-0000-0000-00000B030000}"/>
    <cellStyle name="Normal 3 2 12 4 2" xfId="14886" xr:uid="{00000000-0005-0000-0000-00000B030000}"/>
    <cellStyle name="Normal 3 2 12 4 3" xfId="24345" xr:uid="{A999940F-6509-40DE-87FE-DDA6D1B50277}"/>
    <cellStyle name="Normal 3 2 12 4 4" xfId="38299" xr:uid="{54888C00-024E-4C6F-9673-BA45C1304BCE}"/>
    <cellStyle name="Normal 3 2 12 5" xfId="10472" xr:uid="{00000000-0005-0000-0000-00000B030000}"/>
    <cellStyle name="Normal 3 2 12 6" xfId="19898" xr:uid="{E4CF5F66-9745-45C0-A509-AAFDBA6821EB}"/>
    <cellStyle name="Normal 3 2 12 7" xfId="34052" xr:uid="{81012BA2-2651-4050-A875-A8C40791E39C}"/>
    <cellStyle name="Normal 3 2 13" xfId="1510" xr:uid="{00000000-0005-0000-0000-000052010000}"/>
    <cellStyle name="Normal 3 2 14" xfId="5780" xr:uid="{00000000-0005-0000-0000-000008030000}"/>
    <cellStyle name="Normal 3 2 14 2" xfId="14623" xr:uid="{00000000-0005-0000-0000-000008030000}"/>
    <cellStyle name="Normal 3 2 14 3" xfId="24103" xr:uid="{590F27CB-5F9C-4DCE-9476-B33CEC4FF000}"/>
    <cellStyle name="Normal 3 2 14 4" xfId="38057" xr:uid="{AD9FB0D8-675E-4B05-A6E7-8FC235948B67}"/>
    <cellStyle name="Normal 3 2 15" xfId="10162" xr:uid="{00000000-0005-0000-0000-000008030000}"/>
    <cellStyle name="Normal 3 2 16" xfId="19628" xr:uid="{E19D5C55-F6BE-4DC9-8F24-8FF039694DEE}"/>
    <cellStyle name="Normal 3 2 17" xfId="33812" xr:uid="{6B814C45-C157-4145-9D4C-267DD77C98E4}"/>
    <cellStyle name="Normal 3 2 2" xfId="43" xr:uid="{00000000-0005-0000-0000-00000C030000}"/>
    <cellStyle name="Normal 3 2 2 10" xfId="3913" xr:uid="{00000000-0005-0000-0000-000053010000}"/>
    <cellStyle name="Normal 3 2 2 10 2" xfId="8320" xr:uid="{00000000-0005-0000-0000-000053010000}"/>
    <cellStyle name="Normal 3 2 2 10 2 2" xfId="17142" xr:uid="{00000000-0005-0000-0000-000053010000}"/>
    <cellStyle name="Normal 3 2 2 10 2 3" xfId="26523" xr:uid="{16C3B8A1-A4EC-499A-8E01-55CC501628BE}"/>
    <cellStyle name="Normal 3 2 2 10 2 4" xfId="40477" xr:uid="{E24A14C3-4AFB-4A46-A233-8ECB41780AC7}"/>
    <cellStyle name="Normal 3 2 2 10 3" xfId="12791" xr:uid="{00000000-0005-0000-0000-000053010000}"/>
    <cellStyle name="Normal 3 2 2 10 4" xfId="22263" xr:uid="{E0A1CAAE-4BD3-43FE-A373-8E82907BB2F8}"/>
    <cellStyle name="Normal 3 2 2 10 5" xfId="36236" xr:uid="{41670A45-00FE-4AEB-96C6-1D76A352BFA7}"/>
    <cellStyle name="Normal 3 2 2 11" xfId="5781" xr:uid="{00000000-0005-0000-0000-00000C030000}"/>
    <cellStyle name="Normal 3 2 2 11 2" xfId="14624" xr:uid="{00000000-0005-0000-0000-00000C030000}"/>
    <cellStyle name="Normal 3 2 2 11 3" xfId="24104" xr:uid="{B2AC8266-751F-42D8-9881-A067A46A9A87}"/>
    <cellStyle name="Normal 3 2 2 11 4" xfId="38058" xr:uid="{56BE5AAD-63E0-42BF-B8D0-94E467100337}"/>
    <cellStyle name="Normal 3 2 2 12" xfId="10163" xr:uid="{00000000-0005-0000-0000-00000C030000}"/>
    <cellStyle name="Normal 3 2 2 12 2" xfId="28344" xr:uid="{1FFD8F9F-3C1A-4592-991D-E308C467C102}"/>
    <cellStyle name="Normal 3 2 2 12 3" xfId="42314" xr:uid="{9FB9F113-5A82-4246-A6CE-EC1622BEBCF1}"/>
    <cellStyle name="Normal 3 2 2 13" xfId="31040" xr:uid="{0C7DEA72-7B98-4FE8-B189-8455C1BBB2EB}"/>
    <cellStyle name="Normal 3 2 2 13 2" xfId="44889" xr:uid="{A27E0101-FA8A-4547-BD95-321B4608A8D2}"/>
    <cellStyle name="Normal 3 2 2 14" xfId="19629" xr:uid="{B76FF39C-6C50-4B96-8C7E-E217A9C5DCD3}"/>
    <cellStyle name="Normal 3 2 2 15" xfId="33813" xr:uid="{9A4C3EE8-03F4-436A-A1AB-7BAE185EB564}"/>
    <cellStyle name="Normal 3 2 2 2" xfId="44" xr:uid="{00000000-0005-0000-0000-00000D030000}"/>
    <cellStyle name="Normal 3 2 2 2 10" xfId="31068" xr:uid="{8DD6FAEC-B867-49EE-9B65-CCF6AF9A31F0}"/>
    <cellStyle name="Normal 3 2 2 2 10 2" xfId="44917" xr:uid="{3D8D94C9-E329-4273-A0DF-206FFD5B83A7}"/>
    <cellStyle name="Normal 3 2 2 2 11" xfId="19630" xr:uid="{D2C9ED86-7213-414B-B61C-19E6EC1A9C83}"/>
    <cellStyle name="Normal 3 2 2 2 12" xfId="33814" xr:uid="{9340265E-56DD-4959-91FF-F88034CABB82}"/>
    <cellStyle name="Normal 3 2 2 2 2" xfId="203" xr:uid="{00000000-0005-0000-0000-00000E030000}"/>
    <cellStyle name="Normal 3 2 2 2 2 10" xfId="19696" xr:uid="{10087ABA-0247-409F-B37A-10184796050D}"/>
    <cellStyle name="Normal 3 2 2 2 2 11" xfId="33871" xr:uid="{613B7901-0166-488D-B26E-0C2B372AD9ED}"/>
    <cellStyle name="Normal 3 2 2 2 2 2" xfId="899" xr:uid="{00000000-0005-0000-0000-00000F030000}"/>
    <cellStyle name="Normal 3 2 2 2 2 2 2" xfId="3779" xr:uid="{00000000-0005-0000-0000-000010030000}"/>
    <cellStyle name="Normal 3 2 2 2 2 2 2 2" xfId="8201" xr:uid="{00000000-0005-0000-0000-000010030000}"/>
    <cellStyle name="Normal 3 2 2 2 2 2 2 2 2" xfId="17024" xr:uid="{00000000-0005-0000-0000-000010030000}"/>
    <cellStyle name="Normal 3 2 2 2 2 2 2 2 3" xfId="26409" xr:uid="{AF9EC28B-EFB1-43BA-B13B-FDF1F33A9B6B}"/>
    <cellStyle name="Normal 3 2 2 2 2 2 2 2 4" xfId="40364" xr:uid="{60B14E6A-0CED-4730-AE8D-E20B1E2FB82B}"/>
    <cellStyle name="Normal 3 2 2 2 2 2 2 3" xfId="12673" xr:uid="{00000000-0005-0000-0000-000010030000}"/>
    <cellStyle name="Normal 3 2 2 2 2 2 2 4" xfId="22140" xr:uid="{4905159F-AD2C-40E3-9424-C3277FF1CABA}"/>
    <cellStyle name="Normal 3 2 2 2 2 2 2 5" xfId="36123" xr:uid="{9A771EFD-1450-41DD-A921-89459F8B7E70}"/>
    <cellStyle name="Normal 3 2 2 2 2 2 3" xfId="5435" xr:uid="{00000000-0005-0000-0000-00000F030000}"/>
    <cellStyle name="Normal 3 2 2 2 2 2 3 2" xfId="9833" xr:uid="{00000000-0005-0000-0000-00000F030000}"/>
    <cellStyle name="Normal 3 2 2 2 2 2 3 2 2" xfId="18653" xr:uid="{00000000-0005-0000-0000-00000F030000}"/>
    <cellStyle name="Normal 3 2 2 2 2 2 3 2 3" xfId="28022" xr:uid="{902A314D-491D-4481-95DD-E600120C44F9}"/>
    <cellStyle name="Normal 3 2 2 2 2 2 3 2 4" xfId="41978" xr:uid="{218177D2-11F0-4D08-B64B-28A7B3989499}"/>
    <cellStyle name="Normal 3 2 2 2 2 2 3 3" xfId="14298" xr:uid="{00000000-0005-0000-0000-00000F030000}"/>
    <cellStyle name="Normal 3 2 2 2 2 2 3 4" xfId="23764" xr:uid="{C8B85DAB-6A8B-41FF-A6C4-54711E12CF90}"/>
    <cellStyle name="Normal 3 2 2 2 2 2 3 5" xfId="37733" xr:uid="{28374E7E-0841-4E5C-B7CD-FAE693045F99}"/>
    <cellStyle name="Normal 3 2 2 2 2 2 4" xfId="6058" xr:uid="{00000000-0005-0000-0000-00000F030000}"/>
    <cellStyle name="Normal 3 2 2 2 2 2 4 2" xfId="14892" xr:uid="{00000000-0005-0000-0000-00000F030000}"/>
    <cellStyle name="Normal 3 2 2 2 2 2 4 3" xfId="24351" xr:uid="{AD8CD982-F6D3-47F0-90CF-7C1ABAFEE08E}"/>
    <cellStyle name="Normal 3 2 2 2 2 2 4 4" xfId="38305" xr:uid="{EAC28D0E-546C-4189-A409-29AEEA8BC394}"/>
    <cellStyle name="Normal 3 2 2 2 2 2 5" xfId="10478" xr:uid="{00000000-0005-0000-0000-00000F030000}"/>
    <cellStyle name="Normal 3 2 2 2 2 2 6" xfId="19904" xr:uid="{3F115B4C-DF5B-474B-B3CB-B2EF6057EBA3}"/>
    <cellStyle name="Normal 3 2 2 2 2 2 7" xfId="34058" xr:uid="{6F2AFE22-9C2E-4876-BF3E-5B240AF5B12F}"/>
    <cellStyle name="Normal 3 2 2 2 2 3" xfId="900" xr:uid="{00000000-0005-0000-0000-000010030000}"/>
    <cellStyle name="Normal 3 2 2 2 2 3 2" xfId="3778" xr:uid="{00000000-0005-0000-0000-000011030000}"/>
    <cellStyle name="Normal 3 2 2 2 2 3 2 2" xfId="8200" xr:uid="{00000000-0005-0000-0000-000011030000}"/>
    <cellStyle name="Normal 3 2 2 2 2 3 2 2 2" xfId="17023" xr:uid="{00000000-0005-0000-0000-000011030000}"/>
    <cellStyle name="Normal 3 2 2 2 2 3 2 2 3" xfId="26408" xr:uid="{74127C38-95D3-4BB9-8887-349F93189BDA}"/>
    <cellStyle name="Normal 3 2 2 2 2 3 2 2 4" xfId="40363" xr:uid="{19F77AE2-F125-4775-99C4-02AE9C13CE98}"/>
    <cellStyle name="Normal 3 2 2 2 2 3 2 3" xfId="12672" xr:uid="{00000000-0005-0000-0000-000011030000}"/>
    <cellStyle name="Normal 3 2 2 2 2 3 2 4" xfId="22139" xr:uid="{2EA178AE-ABD6-43F7-8151-190E7042E322}"/>
    <cellStyle name="Normal 3 2 2 2 2 3 2 5" xfId="36122" xr:uid="{D698F759-82D0-40DA-BDF4-53550D2ABC88}"/>
    <cellStyle name="Normal 3 2 2 2 2 3 3" xfId="5436" xr:uid="{00000000-0005-0000-0000-000010030000}"/>
    <cellStyle name="Normal 3 2 2 2 2 3 3 2" xfId="9834" xr:uid="{00000000-0005-0000-0000-000010030000}"/>
    <cellStyle name="Normal 3 2 2 2 2 3 3 2 2" xfId="18654" xr:uid="{00000000-0005-0000-0000-000010030000}"/>
    <cellStyle name="Normal 3 2 2 2 2 3 3 2 3" xfId="28023" xr:uid="{A305EDAB-723E-46FF-B54C-9EF8876540ED}"/>
    <cellStyle name="Normal 3 2 2 2 2 3 3 2 4" xfId="41979" xr:uid="{C6CA10AA-C021-4C25-A3E0-E25DD4C5EAEA}"/>
    <cellStyle name="Normal 3 2 2 2 2 3 3 3" xfId="14299" xr:uid="{00000000-0005-0000-0000-000010030000}"/>
    <cellStyle name="Normal 3 2 2 2 2 3 3 4" xfId="23765" xr:uid="{9B26B4E5-4592-4BF0-8307-0EDBA5C383FE}"/>
    <cellStyle name="Normal 3 2 2 2 2 3 3 5" xfId="37734" xr:uid="{094E2C90-A230-471E-876F-FB54728A077B}"/>
    <cellStyle name="Normal 3 2 2 2 2 3 4" xfId="6059" xr:uid="{00000000-0005-0000-0000-000010030000}"/>
    <cellStyle name="Normal 3 2 2 2 2 3 4 2" xfId="14893" xr:uid="{00000000-0005-0000-0000-000010030000}"/>
    <cellStyle name="Normal 3 2 2 2 2 3 4 3" xfId="24352" xr:uid="{40FD43CD-B092-4FC7-AE9F-014515D94C7F}"/>
    <cellStyle name="Normal 3 2 2 2 2 3 4 4" xfId="38306" xr:uid="{AE282FA3-DA21-4F0E-ADFD-E75C35744C61}"/>
    <cellStyle name="Normal 3 2 2 2 2 3 5" xfId="10479" xr:uid="{00000000-0005-0000-0000-000010030000}"/>
    <cellStyle name="Normal 3 2 2 2 2 3 6" xfId="19905" xr:uid="{A451CF54-504F-4827-A0AF-4632054CCCDC}"/>
    <cellStyle name="Normal 3 2 2 2 2 3 7" xfId="34059" xr:uid="{5B94008C-2761-4463-A5DD-0308B33A2869}"/>
    <cellStyle name="Normal 3 2 2 2 2 4" xfId="898" xr:uid="{00000000-0005-0000-0000-000011030000}"/>
    <cellStyle name="Normal 3 2 2 2 2 4 2" xfId="3780" xr:uid="{00000000-0005-0000-0000-000012030000}"/>
    <cellStyle name="Normal 3 2 2 2 2 4 2 2" xfId="8202" xr:uid="{00000000-0005-0000-0000-000012030000}"/>
    <cellStyle name="Normal 3 2 2 2 2 4 2 2 2" xfId="17025" xr:uid="{00000000-0005-0000-0000-000012030000}"/>
    <cellStyle name="Normal 3 2 2 2 2 4 2 2 3" xfId="26410" xr:uid="{C94C1F45-3C69-4E80-BE25-C24083811DD0}"/>
    <cellStyle name="Normal 3 2 2 2 2 4 2 2 4" xfId="40365" xr:uid="{32A3E195-7895-496C-A5B1-F3B34809D9DE}"/>
    <cellStyle name="Normal 3 2 2 2 2 4 2 3" xfId="12674" xr:uid="{00000000-0005-0000-0000-000012030000}"/>
    <cellStyle name="Normal 3 2 2 2 2 4 2 4" xfId="22141" xr:uid="{C0993B81-E2D4-4E10-88F9-2BBFB0251B73}"/>
    <cellStyle name="Normal 3 2 2 2 2 4 2 5" xfId="36124" xr:uid="{1A52D9CC-780D-4A11-8ECD-EF212DF85F85}"/>
    <cellStyle name="Normal 3 2 2 2 2 4 3" xfId="5434" xr:uid="{00000000-0005-0000-0000-000011030000}"/>
    <cellStyle name="Normal 3 2 2 2 2 4 3 2" xfId="9832" xr:uid="{00000000-0005-0000-0000-000011030000}"/>
    <cellStyle name="Normal 3 2 2 2 2 4 3 2 2" xfId="18652" xr:uid="{00000000-0005-0000-0000-000011030000}"/>
    <cellStyle name="Normal 3 2 2 2 2 4 3 2 3" xfId="28021" xr:uid="{DADD08D7-0B17-4CCC-8BBD-7A45A9D8BA95}"/>
    <cellStyle name="Normal 3 2 2 2 2 4 3 2 4" xfId="41977" xr:uid="{74E0563B-B339-4CE9-AAC5-88EFE7A4E37A}"/>
    <cellStyle name="Normal 3 2 2 2 2 4 3 3" xfId="14297" xr:uid="{00000000-0005-0000-0000-000011030000}"/>
    <cellStyle name="Normal 3 2 2 2 2 4 3 4" xfId="23763" xr:uid="{321E42C5-68C3-43B5-8C25-06B762BA83D3}"/>
    <cellStyle name="Normal 3 2 2 2 2 4 3 5" xfId="37732" xr:uid="{A503482C-8864-4015-B86E-9DE4C89891BC}"/>
    <cellStyle name="Normal 3 2 2 2 2 4 4" xfId="6057" xr:uid="{00000000-0005-0000-0000-000011030000}"/>
    <cellStyle name="Normal 3 2 2 2 2 4 4 2" xfId="14891" xr:uid="{00000000-0005-0000-0000-000011030000}"/>
    <cellStyle name="Normal 3 2 2 2 2 4 4 3" xfId="24350" xr:uid="{E48C00EF-D1FE-46C4-A4BF-59D8DAE33C7A}"/>
    <cellStyle name="Normal 3 2 2 2 2 4 4 4" xfId="38304" xr:uid="{8CBA115B-5EE8-4511-A939-30453A4675CE}"/>
    <cellStyle name="Normal 3 2 2 2 2 4 5" xfId="10477" xr:uid="{00000000-0005-0000-0000-000011030000}"/>
    <cellStyle name="Normal 3 2 2 2 2 4 6" xfId="19903" xr:uid="{9118837F-FE3E-4443-9218-C1DEA568B143}"/>
    <cellStyle name="Normal 3 2 2 2 2 4 7" xfId="34057" xr:uid="{744BBD18-349E-4898-BE67-78C6C0ED063B}"/>
    <cellStyle name="Normal 3 2 2 2 2 5" xfId="1739" xr:uid="{00000000-0005-0000-0000-000055010000}"/>
    <cellStyle name="Normal 3 2 2 2 2 5 2" xfId="6541" xr:uid="{00000000-0005-0000-0000-000055010000}"/>
    <cellStyle name="Normal 3 2 2 2 2 5 2 2" xfId="15372" xr:uid="{00000000-0005-0000-0000-000055010000}"/>
    <cellStyle name="Normal 3 2 2 2 2 5 2 3" xfId="24807" xr:uid="{28356BF3-746E-44E9-B059-CA9DFC2B57C6}"/>
    <cellStyle name="Normal 3 2 2 2 2 5 2 4" xfId="38761" xr:uid="{0858C6E6-C2C2-48D0-95EE-878E072BDAF0}"/>
    <cellStyle name="Normal 3 2 2 2 2 5 3" xfId="10986" xr:uid="{00000000-0005-0000-0000-000055010000}"/>
    <cellStyle name="Normal 3 2 2 2 2 5 4" xfId="20396" xr:uid="{CECF8F93-DDAD-465E-9F86-8FC4BC4C3627}"/>
    <cellStyle name="Normal 3 2 2 2 2 5 5" xfId="34525" xr:uid="{03DC45B5-8896-4717-9E42-5AEA6EE43EA1}"/>
    <cellStyle name="Normal 3 2 2 2 2 6" xfId="4025" xr:uid="{00000000-0005-0000-0000-000055010000}"/>
    <cellStyle name="Normal 3 2 2 2 2 6 2" xfId="8429" xr:uid="{00000000-0005-0000-0000-000055010000}"/>
    <cellStyle name="Normal 3 2 2 2 2 6 2 2" xfId="17251" xr:uid="{00000000-0005-0000-0000-000055010000}"/>
    <cellStyle name="Normal 3 2 2 2 2 6 2 3" xfId="26632" xr:uid="{3BC127B4-B42D-471A-B71D-6F777FF7E09F}"/>
    <cellStyle name="Normal 3 2 2 2 2 6 2 4" xfId="40586" xr:uid="{09E7D67F-6B6C-4301-97FB-D30C848B251C}"/>
    <cellStyle name="Normal 3 2 2 2 2 6 3" xfId="12900" xr:uid="{00000000-0005-0000-0000-000055010000}"/>
    <cellStyle name="Normal 3 2 2 2 2 6 4" xfId="22372" xr:uid="{71C578BA-7DE9-42A1-BF12-C07D23DB1669}"/>
    <cellStyle name="Normal 3 2 2 2 2 6 5" xfId="36345" xr:uid="{4BBCB222-DF8C-4482-909A-D721D758C8A4}"/>
    <cellStyle name="Normal 3 2 2 2 2 7" xfId="5848" xr:uid="{00000000-0005-0000-0000-00000E030000}"/>
    <cellStyle name="Normal 3 2 2 2 2 7 2" xfId="14689" xr:uid="{00000000-0005-0000-0000-00000E030000}"/>
    <cellStyle name="Normal 3 2 2 2 2 7 3" xfId="24162" xr:uid="{D93EA509-C990-49D6-95E8-728CDD9CACBB}"/>
    <cellStyle name="Normal 3 2 2 2 2 7 4" xfId="38116" xr:uid="{8FB5A408-DE2E-46AC-94BE-D69BAE5F233B}"/>
    <cellStyle name="Normal 3 2 2 2 2 8" xfId="10235" xr:uid="{00000000-0005-0000-0000-00000E030000}"/>
    <cellStyle name="Normal 3 2 2 2 2 8 2" xfId="28453" xr:uid="{0A346C0D-FA64-4635-B397-CF5BB2E31171}"/>
    <cellStyle name="Normal 3 2 2 2 2 8 3" xfId="42423" xr:uid="{C8037A13-BE93-4189-91B7-30AFB2485D01}"/>
    <cellStyle name="Normal 3 2 2 2 2 9" xfId="31146" xr:uid="{A74623E1-EDF9-4C49-8EB0-233CCCC24ACC}"/>
    <cellStyle name="Normal 3 2 2 2 2 9 2" xfId="44995" xr:uid="{632278AB-2B39-41B6-A671-BB24885BD9EF}"/>
    <cellStyle name="Normal 3 2 2 2 3" xfId="202" xr:uid="{00000000-0005-0000-0000-000012030000}"/>
    <cellStyle name="Normal 3 2 2 2 3 2" xfId="901" xr:uid="{00000000-0005-0000-0000-000013030000}"/>
    <cellStyle name="Normal 3 2 2 2 3 2 2" xfId="3777" xr:uid="{00000000-0005-0000-0000-000014030000}"/>
    <cellStyle name="Normal 3 2 2 2 3 2 2 2" xfId="8199" xr:uid="{00000000-0005-0000-0000-000014030000}"/>
    <cellStyle name="Normal 3 2 2 2 3 2 2 2 2" xfId="17022" xr:uid="{00000000-0005-0000-0000-000014030000}"/>
    <cellStyle name="Normal 3 2 2 2 3 2 2 2 3" xfId="26407" xr:uid="{3FBCD411-C7AB-4C09-9A3F-89F647001262}"/>
    <cellStyle name="Normal 3 2 2 2 3 2 2 2 4" xfId="40362" xr:uid="{256AA830-80B1-4BA0-A3C9-1F026814FB4D}"/>
    <cellStyle name="Normal 3 2 2 2 3 2 2 3" xfId="12671" xr:uid="{00000000-0005-0000-0000-000014030000}"/>
    <cellStyle name="Normal 3 2 2 2 3 2 2 4" xfId="22138" xr:uid="{9A9C7E97-A9C4-4CCA-B5C6-7F108CCCAD1C}"/>
    <cellStyle name="Normal 3 2 2 2 3 2 2 5" xfId="36121" xr:uid="{91EDB04A-1C53-4B5B-AD6C-5472C5068DFA}"/>
    <cellStyle name="Normal 3 2 2 2 3 2 3" xfId="5437" xr:uid="{00000000-0005-0000-0000-000013030000}"/>
    <cellStyle name="Normal 3 2 2 2 3 2 3 2" xfId="9835" xr:uid="{00000000-0005-0000-0000-000013030000}"/>
    <cellStyle name="Normal 3 2 2 2 3 2 3 2 2" xfId="18655" xr:uid="{00000000-0005-0000-0000-000013030000}"/>
    <cellStyle name="Normal 3 2 2 2 3 2 3 2 3" xfId="28024" xr:uid="{87256FD7-12BC-47E3-B00F-8A8190FD76F7}"/>
    <cellStyle name="Normal 3 2 2 2 3 2 3 2 4" xfId="41980" xr:uid="{8D9E9794-DF7A-4F95-AD1F-E7763EB8D972}"/>
    <cellStyle name="Normal 3 2 2 2 3 2 3 3" xfId="14300" xr:uid="{00000000-0005-0000-0000-000013030000}"/>
    <cellStyle name="Normal 3 2 2 2 3 2 3 4" xfId="23766" xr:uid="{4A2E47A2-6E6A-44E5-B403-0164346EDC3E}"/>
    <cellStyle name="Normal 3 2 2 2 3 2 3 5" xfId="37735" xr:uid="{33E5D032-7D46-448E-985C-48A635A62D93}"/>
    <cellStyle name="Normal 3 2 2 2 3 2 4" xfId="6060" xr:uid="{00000000-0005-0000-0000-000013030000}"/>
    <cellStyle name="Normal 3 2 2 2 3 2 4 2" xfId="14894" xr:uid="{00000000-0005-0000-0000-000013030000}"/>
    <cellStyle name="Normal 3 2 2 2 3 2 4 3" xfId="24353" xr:uid="{A878CC77-0770-4CBC-97A4-4B73D58D5690}"/>
    <cellStyle name="Normal 3 2 2 2 3 2 4 4" xfId="38307" xr:uid="{E9B6D1D9-D1ED-4DAB-813D-DAEB72C39531}"/>
    <cellStyle name="Normal 3 2 2 2 3 2 5" xfId="10480" xr:uid="{00000000-0005-0000-0000-000013030000}"/>
    <cellStyle name="Normal 3 2 2 2 3 2 6" xfId="19906" xr:uid="{77C2149A-8580-494F-8CA5-C2002DF0676A}"/>
    <cellStyle name="Normal 3 2 2 2 3 2 7" xfId="34060" xr:uid="{4CA08F61-FC34-4353-8548-C6F8A19A348F}"/>
    <cellStyle name="Normal 3 2 2 2 3 3" xfId="3362" xr:uid="{00000000-0005-0000-0000-000013030000}"/>
    <cellStyle name="Normal 3 2 2 2 3 3 2" xfId="7829" xr:uid="{00000000-0005-0000-0000-000013030000}"/>
    <cellStyle name="Normal 3 2 2 2 3 3 2 2" xfId="16655" xr:uid="{00000000-0005-0000-0000-000013030000}"/>
    <cellStyle name="Normal 3 2 2 2 3 3 2 3" xfId="26070" xr:uid="{A454C86F-9B39-42A2-B8A9-0F2B55B5DC61}"/>
    <cellStyle name="Normal 3 2 2 2 3 3 2 4" xfId="40023" xr:uid="{8809BA6E-1BDD-4A7B-BAFD-DF8AFB628B59}"/>
    <cellStyle name="Normal 3 2 2 2 3 3 3" xfId="12308" xr:uid="{00000000-0005-0000-0000-000013030000}"/>
    <cellStyle name="Normal 3 2 2 2 3 3 4" xfId="21764" xr:uid="{07211D2A-298E-4408-B9BF-AF7EE6F8D549}"/>
    <cellStyle name="Normal 3 2 2 2 3 3 5" xfId="35786" xr:uid="{FF55F6FF-A9EF-45CE-871C-70D0A97B5092}"/>
    <cellStyle name="Normal 3 2 2 2 3 4" xfId="4164" xr:uid="{00000000-0005-0000-0000-000012030000}"/>
    <cellStyle name="Normal 3 2 2 2 3 4 2" xfId="8564" xr:uid="{00000000-0005-0000-0000-000012030000}"/>
    <cellStyle name="Normal 3 2 2 2 3 4 2 2" xfId="17386" xr:uid="{00000000-0005-0000-0000-000012030000}"/>
    <cellStyle name="Normal 3 2 2 2 3 4 2 3" xfId="26764" xr:uid="{D47CCD58-9CE3-4FF6-9148-CE09BB8BD911}"/>
    <cellStyle name="Normal 3 2 2 2 3 4 2 4" xfId="40720" xr:uid="{ABBCA37E-3245-4F3C-A90B-33237ABACACD}"/>
    <cellStyle name="Normal 3 2 2 2 3 4 3" xfId="13033" xr:uid="{00000000-0005-0000-0000-000012030000}"/>
    <cellStyle name="Normal 3 2 2 2 3 4 4" xfId="22506" xr:uid="{06E98706-88D0-4CF6-8624-A800D0E7531E}"/>
    <cellStyle name="Normal 3 2 2 2 3 4 5" xfId="36477" xr:uid="{F2CA4B3C-D110-4726-B77A-693F490410B4}"/>
    <cellStyle name="Normal 3 2 2 2 3 5" xfId="5847" xr:uid="{00000000-0005-0000-0000-000012030000}"/>
    <cellStyle name="Normal 3 2 2 2 3 5 2" xfId="14688" xr:uid="{00000000-0005-0000-0000-000012030000}"/>
    <cellStyle name="Normal 3 2 2 2 3 5 3" xfId="24161" xr:uid="{FB72F463-BEF6-425E-892B-D5ADB5939B56}"/>
    <cellStyle name="Normal 3 2 2 2 3 5 4" xfId="38115" xr:uid="{6FE7EE4E-6AFE-44AA-BEEB-B5859F2D9663}"/>
    <cellStyle name="Normal 3 2 2 2 3 6" xfId="10234" xr:uid="{00000000-0005-0000-0000-000012030000}"/>
    <cellStyle name="Normal 3 2 2 2 3 7" xfId="19695" xr:uid="{B0822681-42C0-461D-A288-778FE6A91867}"/>
    <cellStyle name="Normal 3 2 2 2 3 8" xfId="33870" xr:uid="{04C8B730-3720-4B15-93C9-E74A29872DA2}"/>
    <cellStyle name="Normal 3 2 2 2 4" xfId="902" xr:uid="{00000000-0005-0000-0000-000014030000}"/>
    <cellStyle name="Normal 3 2 2 2 4 2" xfId="3776" xr:uid="{00000000-0005-0000-0000-000015030000}"/>
    <cellStyle name="Normal 3 2 2 2 4 2 2" xfId="8198" xr:uid="{00000000-0005-0000-0000-000015030000}"/>
    <cellStyle name="Normal 3 2 2 2 4 2 2 2" xfId="17021" xr:uid="{00000000-0005-0000-0000-000015030000}"/>
    <cellStyle name="Normal 3 2 2 2 4 2 2 3" xfId="26406" xr:uid="{2F727609-E493-46BE-AF9C-5E024651306F}"/>
    <cellStyle name="Normal 3 2 2 2 4 2 2 4" xfId="40361" xr:uid="{00CB66FB-61D3-4314-ABB0-A20231260D2F}"/>
    <cellStyle name="Normal 3 2 2 2 4 2 3" xfId="12670" xr:uid="{00000000-0005-0000-0000-000015030000}"/>
    <cellStyle name="Normal 3 2 2 2 4 2 4" xfId="22137" xr:uid="{2AE4F23F-7A33-40CC-8CCB-E8F93C3E55BE}"/>
    <cellStyle name="Normal 3 2 2 2 4 2 5" xfId="36120" xr:uid="{65B8819B-B727-4125-83F7-21B21D9FB0A1}"/>
    <cellStyle name="Normal 3 2 2 2 4 3" xfId="5438" xr:uid="{00000000-0005-0000-0000-000014030000}"/>
    <cellStyle name="Normal 3 2 2 2 4 3 2" xfId="9836" xr:uid="{00000000-0005-0000-0000-000014030000}"/>
    <cellStyle name="Normal 3 2 2 2 4 3 2 2" xfId="18656" xr:uid="{00000000-0005-0000-0000-000014030000}"/>
    <cellStyle name="Normal 3 2 2 2 4 3 2 3" xfId="28025" xr:uid="{06311754-FFDB-4AE9-96DE-9BEFD3D4A4CC}"/>
    <cellStyle name="Normal 3 2 2 2 4 3 2 4" xfId="41981" xr:uid="{A1DCAA6D-36BB-4496-83C9-39C778B61EA2}"/>
    <cellStyle name="Normal 3 2 2 2 4 3 3" xfId="14301" xr:uid="{00000000-0005-0000-0000-000014030000}"/>
    <cellStyle name="Normal 3 2 2 2 4 3 4" xfId="23767" xr:uid="{0E08F960-8B70-49A6-AD59-7774CAFFE478}"/>
    <cellStyle name="Normal 3 2 2 2 4 3 5" xfId="37736" xr:uid="{1AB8AA85-5446-4191-9B77-9DDA36096C2E}"/>
    <cellStyle name="Normal 3 2 2 2 4 4" xfId="6061" xr:uid="{00000000-0005-0000-0000-000014030000}"/>
    <cellStyle name="Normal 3 2 2 2 4 4 2" xfId="14895" xr:uid="{00000000-0005-0000-0000-000014030000}"/>
    <cellStyle name="Normal 3 2 2 2 4 4 3" xfId="24354" xr:uid="{AC9635CF-4CEE-4C62-810E-5B573D3AB22B}"/>
    <cellStyle name="Normal 3 2 2 2 4 4 4" xfId="38308" xr:uid="{AA6F5AC2-71D2-4BC5-AB88-11AC89659E57}"/>
    <cellStyle name="Normal 3 2 2 2 4 5" xfId="10481" xr:uid="{00000000-0005-0000-0000-000014030000}"/>
    <cellStyle name="Normal 3 2 2 2 4 6" xfId="19907" xr:uid="{41FA996A-E5AD-4F51-8040-582C25C54298}"/>
    <cellStyle name="Normal 3 2 2 2 4 7" xfId="34061" xr:uid="{A781D377-4637-45F4-AD01-68AE813DD1D3}"/>
    <cellStyle name="Normal 3 2 2 2 5" xfId="897" xr:uid="{00000000-0005-0000-0000-000015030000}"/>
    <cellStyle name="Normal 3 2 2 2 5 2" xfId="3781" xr:uid="{00000000-0005-0000-0000-000016030000}"/>
    <cellStyle name="Normal 3 2 2 2 5 2 2" xfId="8203" xr:uid="{00000000-0005-0000-0000-000016030000}"/>
    <cellStyle name="Normal 3 2 2 2 5 2 2 2" xfId="17026" xr:uid="{00000000-0005-0000-0000-000016030000}"/>
    <cellStyle name="Normal 3 2 2 2 5 2 2 3" xfId="26411" xr:uid="{3A35BB05-4985-4122-945D-2BD074C8769C}"/>
    <cellStyle name="Normal 3 2 2 2 5 2 2 4" xfId="40366" xr:uid="{0DC46BF1-BC49-4B03-927F-FA469E12053D}"/>
    <cellStyle name="Normal 3 2 2 2 5 2 3" xfId="12675" xr:uid="{00000000-0005-0000-0000-000016030000}"/>
    <cellStyle name="Normal 3 2 2 2 5 2 4" xfId="22142" xr:uid="{0D813BF0-3D3A-46A5-8FDA-92C6CE97E4D9}"/>
    <cellStyle name="Normal 3 2 2 2 5 2 5" xfId="36125" xr:uid="{D67D689B-BF55-4CF7-B90A-BA67971507B5}"/>
    <cellStyle name="Normal 3 2 2 2 5 3" xfId="5433" xr:uid="{00000000-0005-0000-0000-000015030000}"/>
    <cellStyle name="Normal 3 2 2 2 5 3 2" xfId="9831" xr:uid="{00000000-0005-0000-0000-000015030000}"/>
    <cellStyle name="Normal 3 2 2 2 5 3 2 2" xfId="18651" xr:uid="{00000000-0005-0000-0000-000015030000}"/>
    <cellStyle name="Normal 3 2 2 2 5 3 2 3" xfId="28020" xr:uid="{AAEA1E40-7460-459B-8558-78F544FDD910}"/>
    <cellStyle name="Normal 3 2 2 2 5 3 2 4" xfId="41976" xr:uid="{47464EDE-589C-4542-8C4C-21F0CD08A069}"/>
    <cellStyle name="Normal 3 2 2 2 5 3 3" xfId="14296" xr:uid="{00000000-0005-0000-0000-000015030000}"/>
    <cellStyle name="Normal 3 2 2 2 5 3 4" xfId="23762" xr:uid="{E31C9ED6-D6AD-4AC1-96C6-C46293A1F7DE}"/>
    <cellStyle name="Normal 3 2 2 2 5 3 5" xfId="37731" xr:uid="{01FCF6F7-BBC1-4C38-9EE2-54A89603E5FB}"/>
    <cellStyle name="Normal 3 2 2 2 5 4" xfId="6056" xr:uid="{00000000-0005-0000-0000-000015030000}"/>
    <cellStyle name="Normal 3 2 2 2 5 4 2" xfId="14890" xr:uid="{00000000-0005-0000-0000-000015030000}"/>
    <cellStyle name="Normal 3 2 2 2 5 4 3" xfId="24349" xr:uid="{693BCBC8-2342-4147-B0FB-978BA118A82C}"/>
    <cellStyle name="Normal 3 2 2 2 5 4 4" xfId="38303" xr:uid="{35084757-161C-4A22-B77B-21B0622F56CD}"/>
    <cellStyle name="Normal 3 2 2 2 5 5" xfId="10476" xr:uid="{00000000-0005-0000-0000-000015030000}"/>
    <cellStyle name="Normal 3 2 2 2 5 6" xfId="19902" xr:uid="{B59BC2EE-A0F4-4A1E-87CB-BAFBD2CB25BD}"/>
    <cellStyle name="Normal 3 2 2 2 5 7" xfId="34056" xr:uid="{EF1B2E40-D160-44BC-B8E2-4247040944F6}"/>
    <cellStyle name="Normal 3 2 2 2 6" xfId="1646" xr:uid="{00000000-0005-0000-0000-000054010000}"/>
    <cellStyle name="Normal 3 2 2 2 6 2" xfId="6463" xr:uid="{00000000-0005-0000-0000-000054010000}"/>
    <cellStyle name="Normal 3 2 2 2 6 2 2" xfId="15294" xr:uid="{00000000-0005-0000-0000-000054010000}"/>
    <cellStyle name="Normal 3 2 2 2 6 2 3" xfId="24729" xr:uid="{1D2ED7FD-4783-4005-B6DB-848772768510}"/>
    <cellStyle name="Normal 3 2 2 2 6 2 4" xfId="38683" xr:uid="{3ECC1F87-3FCC-4380-9EF8-FB704022D36B}"/>
    <cellStyle name="Normal 3 2 2 2 6 3" xfId="10904" xr:uid="{00000000-0005-0000-0000-000054010000}"/>
    <cellStyle name="Normal 3 2 2 2 6 4" xfId="20318" xr:uid="{79E3621D-1110-4565-BCCF-4CE71DC33A7A}"/>
    <cellStyle name="Normal 3 2 2 2 6 5" xfId="34447" xr:uid="{8723AA2F-BFF9-4B6A-ACF5-4749E1447D00}"/>
    <cellStyle name="Normal 3 2 2 2 7" xfId="3945" xr:uid="{00000000-0005-0000-0000-000054010000}"/>
    <cellStyle name="Normal 3 2 2 2 7 2" xfId="8351" xr:uid="{00000000-0005-0000-0000-000054010000}"/>
    <cellStyle name="Normal 3 2 2 2 7 2 2" xfId="17173" xr:uid="{00000000-0005-0000-0000-000054010000}"/>
    <cellStyle name="Normal 3 2 2 2 7 2 3" xfId="26554" xr:uid="{ADD165D7-F344-4504-896C-6641EA7654D2}"/>
    <cellStyle name="Normal 3 2 2 2 7 2 4" xfId="40508" xr:uid="{35C3D7A0-35D4-4C4A-A3B3-3BAAAFF9BAB0}"/>
    <cellStyle name="Normal 3 2 2 2 7 3" xfId="12822" xr:uid="{00000000-0005-0000-0000-000054010000}"/>
    <cellStyle name="Normal 3 2 2 2 7 4" xfId="22294" xr:uid="{7AFB053F-690F-406D-9820-CE28A766478F}"/>
    <cellStyle name="Normal 3 2 2 2 7 5" xfId="36267" xr:uid="{CD48EA89-C264-4471-A079-2EB0C3DD10EB}"/>
    <cellStyle name="Normal 3 2 2 2 8" xfId="5782" xr:uid="{00000000-0005-0000-0000-00000D030000}"/>
    <cellStyle name="Normal 3 2 2 2 8 2" xfId="14625" xr:uid="{00000000-0005-0000-0000-00000D030000}"/>
    <cellStyle name="Normal 3 2 2 2 8 3" xfId="24105" xr:uid="{D8CBE554-BE20-45A9-8E1A-85FE2A8C8C60}"/>
    <cellStyle name="Normal 3 2 2 2 8 4" xfId="38059" xr:uid="{42F9FA7D-324C-45A9-9ACB-6EA5EC72A651}"/>
    <cellStyle name="Normal 3 2 2 2 9" xfId="10164" xr:uid="{00000000-0005-0000-0000-00000D030000}"/>
    <cellStyle name="Normal 3 2 2 2 9 2" xfId="28375" xr:uid="{AB67FF07-C525-4E8C-BF11-213557C75BF1}"/>
    <cellStyle name="Normal 3 2 2 2 9 3" xfId="42345" xr:uid="{0335E35A-8A0A-4137-A46D-32C7BBED7AD0}"/>
    <cellStyle name="Normal 3 2 2 3" xfId="109" xr:uid="{00000000-0005-0000-0000-000016030000}"/>
    <cellStyle name="Normal 3 2 2 3 2" xfId="204" xr:uid="{00000000-0005-0000-0000-000017030000}"/>
    <cellStyle name="Normal 3 2 2 3 2 10" xfId="33872" xr:uid="{CDF9260E-07E1-4ACF-B5E2-6E5924EE06EC}"/>
    <cellStyle name="Normal 3 2 2 3 2 2" xfId="904" xr:uid="{00000000-0005-0000-0000-000018030000}"/>
    <cellStyle name="Normal 3 2 2 3 2 2 2" xfId="3774" xr:uid="{00000000-0005-0000-0000-000019030000}"/>
    <cellStyle name="Normal 3 2 2 3 2 2 2 2" xfId="8196" xr:uid="{00000000-0005-0000-0000-000019030000}"/>
    <cellStyle name="Normal 3 2 2 3 2 2 2 2 2" xfId="17019" xr:uid="{00000000-0005-0000-0000-000019030000}"/>
    <cellStyle name="Normal 3 2 2 3 2 2 2 2 3" xfId="26404" xr:uid="{66E0ADDD-EB08-4E39-95CA-6A7A447EAEC4}"/>
    <cellStyle name="Normal 3 2 2 3 2 2 2 2 4" xfId="40359" xr:uid="{40543580-4248-4ADA-A5A2-1D3C7C05D6FA}"/>
    <cellStyle name="Normal 3 2 2 3 2 2 2 3" xfId="12668" xr:uid="{00000000-0005-0000-0000-000019030000}"/>
    <cellStyle name="Normal 3 2 2 3 2 2 2 4" xfId="22135" xr:uid="{BB1C82B9-A3A2-45C9-8BA2-F16BAD9433F0}"/>
    <cellStyle name="Normal 3 2 2 3 2 2 2 5" xfId="36118" xr:uid="{4F509C7E-AC3F-46AD-BBFB-1EDCDE39A110}"/>
    <cellStyle name="Normal 3 2 2 3 2 2 3" xfId="5440" xr:uid="{00000000-0005-0000-0000-000018030000}"/>
    <cellStyle name="Normal 3 2 2 3 2 2 3 2" xfId="9838" xr:uid="{00000000-0005-0000-0000-000018030000}"/>
    <cellStyle name="Normal 3 2 2 3 2 2 3 2 2" xfId="18658" xr:uid="{00000000-0005-0000-0000-000018030000}"/>
    <cellStyle name="Normal 3 2 2 3 2 2 3 2 3" xfId="28027" xr:uid="{4F1BDF5A-1017-456D-B283-E77B25319D8B}"/>
    <cellStyle name="Normal 3 2 2 3 2 2 3 2 4" xfId="41983" xr:uid="{C51C7B26-65DD-41CF-B1B5-1C186B85C167}"/>
    <cellStyle name="Normal 3 2 2 3 2 2 3 3" xfId="14303" xr:uid="{00000000-0005-0000-0000-000018030000}"/>
    <cellStyle name="Normal 3 2 2 3 2 2 3 4" xfId="23769" xr:uid="{79B34D83-B62F-47A7-8B46-DC3EC5EC057D}"/>
    <cellStyle name="Normal 3 2 2 3 2 2 3 5" xfId="37738" xr:uid="{7D8516AD-C61A-41A5-915F-6DA84857C85D}"/>
    <cellStyle name="Normal 3 2 2 3 2 2 4" xfId="6063" xr:uid="{00000000-0005-0000-0000-000018030000}"/>
    <cellStyle name="Normal 3 2 2 3 2 2 4 2" xfId="14897" xr:uid="{00000000-0005-0000-0000-000018030000}"/>
    <cellStyle name="Normal 3 2 2 3 2 2 4 3" xfId="24356" xr:uid="{E1CDFA17-9D83-4396-81B3-37C2479A95AD}"/>
    <cellStyle name="Normal 3 2 2 3 2 2 4 4" xfId="38310" xr:uid="{8CF8230D-504A-46B2-919A-C377641A9CE9}"/>
    <cellStyle name="Normal 3 2 2 3 2 2 5" xfId="10483" xr:uid="{00000000-0005-0000-0000-000018030000}"/>
    <cellStyle name="Normal 3 2 2 3 2 2 6" xfId="19909" xr:uid="{D8158975-EF97-4634-9C49-36D0BA5EB6A2}"/>
    <cellStyle name="Normal 3 2 2 3 2 2 7" xfId="34063" xr:uid="{292CF6EF-6856-4D5F-905C-76E3686397FA}"/>
    <cellStyle name="Normal 3 2 2 3 2 3" xfId="905" xr:uid="{00000000-0005-0000-0000-000019030000}"/>
    <cellStyle name="Normal 3 2 2 3 2 3 2" xfId="3773" xr:uid="{00000000-0005-0000-0000-00001A030000}"/>
    <cellStyle name="Normal 3 2 2 3 2 3 2 2" xfId="8195" xr:uid="{00000000-0005-0000-0000-00001A030000}"/>
    <cellStyle name="Normal 3 2 2 3 2 3 2 2 2" xfId="17018" xr:uid="{00000000-0005-0000-0000-00001A030000}"/>
    <cellStyle name="Normal 3 2 2 3 2 3 2 2 3" xfId="26403" xr:uid="{F0BC88A1-D253-4B26-9216-6F60CF1F28F3}"/>
    <cellStyle name="Normal 3 2 2 3 2 3 2 2 4" xfId="40358" xr:uid="{C5F990F2-5293-42D0-ACD4-E4C4BA8ECB4E}"/>
    <cellStyle name="Normal 3 2 2 3 2 3 2 3" xfId="12667" xr:uid="{00000000-0005-0000-0000-00001A030000}"/>
    <cellStyle name="Normal 3 2 2 3 2 3 2 4" xfId="22134" xr:uid="{1B5CA1D5-34A5-4638-A551-F3DDDEB0F19C}"/>
    <cellStyle name="Normal 3 2 2 3 2 3 2 5" xfId="36117" xr:uid="{E08E7E53-FF88-450B-8E1D-4394D473399D}"/>
    <cellStyle name="Normal 3 2 2 3 2 3 3" xfId="5441" xr:uid="{00000000-0005-0000-0000-000019030000}"/>
    <cellStyle name="Normal 3 2 2 3 2 3 3 2" xfId="9839" xr:uid="{00000000-0005-0000-0000-000019030000}"/>
    <cellStyle name="Normal 3 2 2 3 2 3 3 2 2" xfId="18659" xr:uid="{00000000-0005-0000-0000-000019030000}"/>
    <cellStyle name="Normal 3 2 2 3 2 3 3 2 3" xfId="28028" xr:uid="{89963887-2702-4166-BF56-FA39C3D06FC2}"/>
    <cellStyle name="Normal 3 2 2 3 2 3 3 2 4" xfId="41984" xr:uid="{22BA114E-981A-4D4E-9CBE-E2A2E1C03F66}"/>
    <cellStyle name="Normal 3 2 2 3 2 3 3 3" xfId="14304" xr:uid="{00000000-0005-0000-0000-000019030000}"/>
    <cellStyle name="Normal 3 2 2 3 2 3 3 4" xfId="23770" xr:uid="{053813A6-65D8-4055-8E96-9F52BE7B4880}"/>
    <cellStyle name="Normal 3 2 2 3 2 3 3 5" xfId="37739" xr:uid="{C3CBFF7B-6160-4D9B-93FB-D0F4102311E4}"/>
    <cellStyle name="Normal 3 2 2 3 2 3 4" xfId="6064" xr:uid="{00000000-0005-0000-0000-000019030000}"/>
    <cellStyle name="Normal 3 2 2 3 2 3 4 2" xfId="14898" xr:uid="{00000000-0005-0000-0000-000019030000}"/>
    <cellStyle name="Normal 3 2 2 3 2 3 4 3" xfId="24357" xr:uid="{D0344643-F0F4-4F99-9D42-37B4BA8CC5F3}"/>
    <cellStyle name="Normal 3 2 2 3 2 3 4 4" xfId="38311" xr:uid="{E44D3B91-866C-4C19-BBD2-3783CC68E885}"/>
    <cellStyle name="Normal 3 2 2 3 2 3 5" xfId="10484" xr:uid="{00000000-0005-0000-0000-000019030000}"/>
    <cellStyle name="Normal 3 2 2 3 2 3 6" xfId="19910" xr:uid="{EC99513C-20A3-4330-97A3-BDA202E94117}"/>
    <cellStyle name="Normal 3 2 2 3 2 3 7" xfId="34064" xr:uid="{27D6846F-4BCD-4CF1-ADE2-A9ABBF4A959F}"/>
    <cellStyle name="Normal 3 2 2 3 2 4" xfId="903" xr:uid="{00000000-0005-0000-0000-00001A030000}"/>
    <cellStyle name="Normal 3 2 2 3 2 4 2" xfId="3775" xr:uid="{00000000-0005-0000-0000-00001B030000}"/>
    <cellStyle name="Normal 3 2 2 3 2 4 2 2" xfId="8197" xr:uid="{00000000-0005-0000-0000-00001B030000}"/>
    <cellStyle name="Normal 3 2 2 3 2 4 2 2 2" xfId="17020" xr:uid="{00000000-0005-0000-0000-00001B030000}"/>
    <cellStyle name="Normal 3 2 2 3 2 4 2 2 3" xfId="26405" xr:uid="{931E6B9B-1530-4901-AA3E-D8DF79A53F3E}"/>
    <cellStyle name="Normal 3 2 2 3 2 4 2 2 4" xfId="40360" xr:uid="{83038930-8A08-4203-A5D9-AD5F3E272C75}"/>
    <cellStyle name="Normal 3 2 2 3 2 4 2 3" xfId="12669" xr:uid="{00000000-0005-0000-0000-00001B030000}"/>
    <cellStyle name="Normal 3 2 2 3 2 4 2 4" xfId="22136" xr:uid="{FD74DA22-D9D0-440A-B11C-8B95ACEF749B}"/>
    <cellStyle name="Normal 3 2 2 3 2 4 2 5" xfId="36119" xr:uid="{F5F6D64D-466C-4C0D-B9BB-C878AC6A31ED}"/>
    <cellStyle name="Normal 3 2 2 3 2 4 3" xfId="5439" xr:uid="{00000000-0005-0000-0000-00001A030000}"/>
    <cellStyle name="Normal 3 2 2 3 2 4 3 2" xfId="9837" xr:uid="{00000000-0005-0000-0000-00001A030000}"/>
    <cellStyle name="Normal 3 2 2 3 2 4 3 2 2" xfId="18657" xr:uid="{00000000-0005-0000-0000-00001A030000}"/>
    <cellStyle name="Normal 3 2 2 3 2 4 3 2 3" xfId="28026" xr:uid="{FA7F4123-6B1A-468E-AD64-B368AEFE8294}"/>
    <cellStyle name="Normal 3 2 2 3 2 4 3 2 4" xfId="41982" xr:uid="{340FF6A8-BF5C-4D6A-8382-206F58463A51}"/>
    <cellStyle name="Normal 3 2 2 3 2 4 3 3" xfId="14302" xr:uid="{00000000-0005-0000-0000-00001A030000}"/>
    <cellStyle name="Normal 3 2 2 3 2 4 3 4" xfId="23768" xr:uid="{579B8F01-6BF1-49E1-934E-C0D17CA9B034}"/>
    <cellStyle name="Normal 3 2 2 3 2 4 3 5" xfId="37737" xr:uid="{8EF2A3A8-9A33-47BE-A091-20322F364625}"/>
    <cellStyle name="Normal 3 2 2 3 2 4 4" xfId="6062" xr:uid="{00000000-0005-0000-0000-00001A030000}"/>
    <cellStyle name="Normal 3 2 2 3 2 4 4 2" xfId="14896" xr:uid="{00000000-0005-0000-0000-00001A030000}"/>
    <cellStyle name="Normal 3 2 2 3 2 4 4 3" xfId="24355" xr:uid="{C8E4490D-35BC-40C7-A3EC-21099E561FB0}"/>
    <cellStyle name="Normal 3 2 2 3 2 4 4 4" xfId="38309" xr:uid="{1EB1B8E0-1FBB-4400-AC1E-D29F666C0B47}"/>
    <cellStyle name="Normal 3 2 2 3 2 4 5" xfId="10482" xr:uid="{00000000-0005-0000-0000-00001A030000}"/>
    <cellStyle name="Normal 3 2 2 3 2 4 6" xfId="19908" xr:uid="{77853967-D622-41D6-A1EA-01561EE4608C}"/>
    <cellStyle name="Normal 3 2 2 3 2 4 7" xfId="34062" xr:uid="{9D31D9FC-622F-494E-8691-CABECFBA9ED4}"/>
    <cellStyle name="Normal 3 2 2 3 2 5" xfId="3859" xr:uid="{00000000-0005-0000-0000-000018030000}"/>
    <cellStyle name="Normal 3 2 2 3 2 5 2" xfId="8269" xr:uid="{00000000-0005-0000-0000-000018030000}"/>
    <cellStyle name="Normal 3 2 2 3 2 5 2 2" xfId="17092" xr:uid="{00000000-0005-0000-0000-000018030000}"/>
    <cellStyle name="Normal 3 2 2 3 2 5 2 3" xfId="26474" xr:uid="{03F1809E-3EC5-4616-88AC-8D5E31001A88}"/>
    <cellStyle name="Normal 3 2 2 3 2 5 2 4" xfId="40429" xr:uid="{1E922AFD-F60C-4897-BD47-9612EE384063}"/>
    <cellStyle name="Normal 3 2 2 3 2 5 3" xfId="12741" xr:uid="{00000000-0005-0000-0000-000018030000}"/>
    <cellStyle name="Normal 3 2 2 3 2 5 4" xfId="22213" xr:uid="{8F45C57E-E189-446B-8E12-F84EF9671930}"/>
    <cellStyle name="Normal 3 2 2 3 2 5 5" xfId="36188" xr:uid="{5ACAC2B1-A022-41C2-A31D-49AF20B9E277}"/>
    <cellStyle name="Normal 3 2 2 3 2 6" xfId="4057" xr:uid="{00000000-0005-0000-0000-000017030000}"/>
    <cellStyle name="Normal 3 2 2 3 2 6 2" xfId="8459" xr:uid="{00000000-0005-0000-0000-000017030000}"/>
    <cellStyle name="Normal 3 2 2 3 2 6 2 2" xfId="17281" xr:uid="{00000000-0005-0000-0000-000017030000}"/>
    <cellStyle name="Normal 3 2 2 3 2 6 2 3" xfId="26662" xr:uid="{228497B5-F36C-455E-ADAB-B5F1CABE8990}"/>
    <cellStyle name="Normal 3 2 2 3 2 6 2 4" xfId="40616" xr:uid="{230408EB-ED72-4F56-B797-CC485C31ABC9}"/>
    <cellStyle name="Normal 3 2 2 3 2 6 3" xfId="12930" xr:uid="{00000000-0005-0000-0000-000017030000}"/>
    <cellStyle name="Normal 3 2 2 3 2 6 4" xfId="22402" xr:uid="{7A9571B3-64C1-4EF9-ACF1-E6D03BF8A6D6}"/>
    <cellStyle name="Normal 3 2 2 3 2 6 5" xfId="36375" xr:uid="{174AC269-EF60-44C0-8E84-9E69A196F2C8}"/>
    <cellStyle name="Normal 3 2 2 3 2 7" xfId="5849" xr:uid="{00000000-0005-0000-0000-000017030000}"/>
    <cellStyle name="Normal 3 2 2 3 2 7 2" xfId="14690" xr:uid="{00000000-0005-0000-0000-000017030000}"/>
    <cellStyle name="Normal 3 2 2 3 2 7 3" xfId="24163" xr:uid="{DBBFC75D-C6E0-4C62-AB58-A168F8A04079}"/>
    <cellStyle name="Normal 3 2 2 3 2 7 4" xfId="38117" xr:uid="{F14A8FAA-0558-4199-AFAA-2479B59EA52B}"/>
    <cellStyle name="Normal 3 2 2 3 2 8" xfId="10236" xr:uid="{00000000-0005-0000-0000-000017030000}"/>
    <cellStyle name="Normal 3 2 2 3 2 9" xfId="19697" xr:uid="{C6BBC1A3-A488-4594-9A08-07F3509D550E}"/>
    <cellStyle name="Normal 3 2 2 3 3" xfId="1711" xr:uid="{00000000-0005-0000-0000-000056010000}"/>
    <cellStyle name="Normal 3 2 2 3 3 2" xfId="6513" xr:uid="{00000000-0005-0000-0000-000056010000}"/>
    <cellStyle name="Normal 3 2 2 3 3 2 2" xfId="15344" xr:uid="{00000000-0005-0000-0000-000056010000}"/>
    <cellStyle name="Normal 3 2 2 3 3 2 3" xfId="24779" xr:uid="{73AE71BC-5CA8-48DD-96B8-73E2F6BEE7BB}"/>
    <cellStyle name="Normal 3 2 2 3 3 2 4" xfId="38733" xr:uid="{1B4F0918-03EF-4BD4-AD60-62F9640D5844}"/>
    <cellStyle name="Normal 3 2 2 3 3 3" xfId="10958" xr:uid="{00000000-0005-0000-0000-000056010000}"/>
    <cellStyle name="Normal 3 2 2 3 3 4" xfId="20368" xr:uid="{D46704AD-5D37-4575-B10A-009B5126F5BA}"/>
    <cellStyle name="Normal 3 2 2 3 3 5" xfId="34497" xr:uid="{BC96EA5A-94B6-4BCC-8020-5452015215AB}"/>
    <cellStyle name="Normal 3 2 2 3 4" xfId="3997" xr:uid="{00000000-0005-0000-0000-000056010000}"/>
    <cellStyle name="Normal 3 2 2 3 4 2" xfId="8401" xr:uid="{00000000-0005-0000-0000-000056010000}"/>
    <cellStyle name="Normal 3 2 2 3 4 2 2" xfId="17223" xr:uid="{00000000-0005-0000-0000-000056010000}"/>
    <cellStyle name="Normal 3 2 2 3 4 2 3" xfId="26604" xr:uid="{636DEF0F-C620-4246-8C6A-EE2276041E60}"/>
    <cellStyle name="Normal 3 2 2 3 4 2 4" xfId="40558" xr:uid="{C2E78994-ADE3-4F54-9DE3-CDD9E9FF81A6}"/>
    <cellStyle name="Normal 3 2 2 3 4 3" xfId="12872" xr:uid="{00000000-0005-0000-0000-000056010000}"/>
    <cellStyle name="Normal 3 2 2 3 4 4" xfId="22344" xr:uid="{5E4CD49D-E7BC-462C-BC01-7FE0621512C3}"/>
    <cellStyle name="Normal 3 2 2 3 4 5" xfId="36317" xr:uid="{139E1620-119D-413B-9A9A-64B630F3BD4B}"/>
    <cellStyle name="Normal 3 2 2 3 5" xfId="28425" xr:uid="{7898EBAD-C06F-4FB1-A386-0DA66129E9CE}"/>
    <cellStyle name="Normal 3 2 2 3 5 2" xfId="42395" xr:uid="{105EAF3A-ADD7-4FFD-B2E2-29FB736EDEF0}"/>
    <cellStyle name="Normal 3 2 2 3 6" xfId="31118" xr:uid="{FEC3B97A-84D0-4C96-AD8A-B8F25AD3B4DA}"/>
    <cellStyle name="Normal 3 2 2 3 6 2" xfId="44967" xr:uid="{8FF958F2-3858-4D67-983D-56FD25B36B5E}"/>
    <cellStyle name="Normal 3 2 2 4" xfId="205" xr:uid="{00000000-0005-0000-0000-00001B030000}"/>
    <cellStyle name="Normal 3 2 2 4 10" xfId="19698" xr:uid="{7BBE34F3-4D5A-48CC-B14B-7C8D3673220D}"/>
    <cellStyle name="Normal 3 2 2 4 11" xfId="33873" xr:uid="{9403FEA9-3534-4025-B6B8-40ED16CE8BA1}"/>
    <cellStyle name="Normal 3 2 2 4 2" xfId="907" xr:uid="{00000000-0005-0000-0000-00001C030000}"/>
    <cellStyle name="Normal 3 2 2 4 2 2" xfId="3771" xr:uid="{00000000-0005-0000-0000-00001D030000}"/>
    <cellStyle name="Normal 3 2 2 4 2 2 2" xfId="8193" xr:uid="{00000000-0005-0000-0000-00001D030000}"/>
    <cellStyle name="Normal 3 2 2 4 2 2 2 2" xfId="17016" xr:uid="{00000000-0005-0000-0000-00001D030000}"/>
    <cellStyle name="Normal 3 2 2 4 2 2 2 3" xfId="26401" xr:uid="{EDF7ABD0-ADA8-4423-B0AF-BD6D6AABF107}"/>
    <cellStyle name="Normal 3 2 2 4 2 2 2 4" xfId="40356" xr:uid="{A5C38BA6-5664-40E4-A484-BF320D3C4A15}"/>
    <cellStyle name="Normal 3 2 2 4 2 2 3" xfId="12665" xr:uid="{00000000-0005-0000-0000-00001D030000}"/>
    <cellStyle name="Normal 3 2 2 4 2 2 4" xfId="22132" xr:uid="{B34ECE01-4CC4-458C-97AF-A0EE87C9ECDD}"/>
    <cellStyle name="Normal 3 2 2 4 2 2 5" xfId="36115" xr:uid="{16BF7C22-8E1B-46F4-AF95-42B45C19E192}"/>
    <cellStyle name="Normal 3 2 2 4 2 3" xfId="5443" xr:uid="{00000000-0005-0000-0000-00001C030000}"/>
    <cellStyle name="Normal 3 2 2 4 2 3 2" xfId="9841" xr:uid="{00000000-0005-0000-0000-00001C030000}"/>
    <cellStyle name="Normal 3 2 2 4 2 3 2 2" xfId="18661" xr:uid="{00000000-0005-0000-0000-00001C030000}"/>
    <cellStyle name="Normal 3 2 2 4 2 3 2 3" xfId="28030" xr:uid="{A9BEA934-36A5-4090-8466-B808EE2C44CA}"/>
    <cellStyle name="Normal 3 2 2 4 2 3 2 4" xfId="41986" xr:uid="{951DAC4E-0803-4E3A-9DE6-06D7EFAB36F8}"/>
    <cellStyle name="Normal 3 2 2 4 2 3 3" xfId="14306" xr:uid="{00000000-0005-0000-0000-00001C030000}"/>
    <cellStyle name="Normal 3 2 2 4 2 3 4" xfId="23772" xr:uid="{12D22F3A-A086-4C7E-B7CC-7F0674B82B37}"/>
    <cellStyle name="Normal 3 2 2 4 2 3 5" xfId="37741" xr:uid="{E72DAF4E-79BD-40FE-8939-E25503B886F5}"/>
    <cellStyle name="Normal 3 2 2 4 2 4" xfId="6066" xr:uid="{00000000-0005-0000-0000-00001C030000}"/>
    <cellStyle name="Normal 3 2 2 4 2 4 2" xfId="14900" xr:uid="{00000000-0005-0000-0000-00001C030000}"/>
    <cellStyle name="Normal 3 2 2 4 2 4 3" xfId="24359" xr:uid="{9CAD1CF7-57DF-4689-8911-D0A2D2A49819}"/>
    <cellStyle name="Normal 3 2 2 4 2 4 4" xfId="38313" xr:uid="{0B32ACDC-FCC4-4C5D-A201-99B1A0E3724E}"/>
    <cellStyle name="Normal 3 2 2 4 2 5" xfId="10486" xr:uid="{00000000-0005-0000-0000-00001C030000}"/>
    <cellStyle name="Normal 3 2 2 4 2 6" xfId="19912" xr:uid="{27E779C0-9DA3-4971-A6E4-50DB9A62B28C}"/>
    <cellStyle name="Normal 3 2 2 4 2 7" xfId="34066" xr:uid="{FDE8C1FF-BBDF-4F4A-993C-C03CD761F3F2}"/>
    <cellStyle name="Normal 3 2 2 4 3" xfId="908" xr:uid="{00000000-0005-0000-0000-00001D030000}"/>
    <cellStyle name="Normal 3 2 2 4 3 2" xfId="3770" xr:uid="{00000000-0005-0000-0000-00001E030000}"/>
    <cellStyle name="Normal 3 2 2 4 3 2 2" xfId="8192" xr:uid="{00000000-0005-0000-0000-00001E030000}"/>
    <cellStyle name="Normal 3 2 2 4 3 2 2 2" xfId="17015" xr:uid="{00000000-0005-0000-0000-00001E030000}"/>
    <cellStyle name="Normal 3 2 2 4 3 2 2 3" xfId="26400" xr:uid="{D5C38C37-5D71-4902-90C4-7FE33303F561}"/>
    <cellStyle name="Normal 3 2 2 4 3 2 2 4" xfId="40355" xr:uid="{59DB9609-0824-4C40-9D37-0317CC2C6922}"/>
    <cellStyle name="Normal 3 2 2 4 3 2 3" xfId="12664" xr:uid="{00000000-0005-0000-0000-00001E030000}"/>
    <cellStyle name="Normal 3 2 2 4 3 2 4" xfId="22131" xr:uid="{12735B60-8B75-4344-B72E-3CDA8C23C846}"/>
    <cellStyle name="Normal 3 2 2 4 3 2 5" xfId="36114" xr:uid="{9381AF2F-F0EF-43AA-B93E-1607EF47E3BC}"/>
    <cellStyle name="Normal 3 2 2 4 3 3" xfId="5444" xr:uid="{00000000-0005-0000-0000-00001D030000}"/>
    <cellStyle name="Normal 3 2 2 4 3 3 2" xfId="9842" xr:uid="{00000000-0005-0000-0000-00001D030000}"/>
    <cellStyle name="Normal 3 2 2 4 3 3 2 2" xfId="18662" xr:uid="{00000000-0005-0000-0000-00001D030000}"/>
    <cellStyle name="Normal 3 2 2 4 3 3 2 3" xfId="28031" xr:uid="{3C3A8ADC-5B10-4DEA-B71A-25671ED4CF1C}"/>
    <cellStyle name="Normal 3 2 2 4 3 3 2 4" xfId="41987" xr:uid="{A4AD80F1-0422-4FEB-BD79-B78F187BABE6}"/>
    <cellStyle name="Normal 3 2 2 4 3 3 3" xfId="14307" xr:uid="{00000000-0005-0000-0000-00001D030000}"/>
    <cellStyle name="Normal 3 2 2 4 3 3 4" xfId="23773" xr:uid="{11FD6BDB-5311-4AFB-BFF4-0E356B37250B}"/>
    <cellStyle name="Normal 3 2 2 4 3 3 5" xfId="37742" xr:uid="{A131100D-DF25-4538-A31A-FFA89C05C2E4}"/>
    <cellStyle name="Normal 3 2 2 4 3 4" xfId="6067" xr:uid="{00000000-0005-0000-0000-00001D030000}"/>
    <cellStyle name="Normal 3 2 2 4 3 4 2" xfId="14901" xr:uid="{00000000-0005-0000-0000-00001D030000}"/>
    <cellStyle name="Normal 3 2 2 4 3 4 3" xfId="24360" xr:uid="{2184DCCA-E240-462D-B02C-7F290CF0E1DE}"/>
    <cellStyle name="Normal 3 2 2 4 3 4 4" xfId="38314" xr:uid="{905AC941-611F-42E5-AB5C-49FC1AC13E9F}"/>
    <cellStyle name="Normal 3 2 2 4 3 5" xfId="10487" xr:uid="{00000000-0005-0000-0000-00001D030000}"/>
    <cellStyle name="Normal 3 2 2 4 3 6" xfId="19913" xr:uid="{53E31711-0524-49E9-AAE3-9A61112DB9AB}"/>
    <cellStyle name="Normal 3 2 2 4 3 7" xfId="34067" xr:uid="{BA4D8AFB-32B0-47D1-88DE-705659DF2431}"/>
    <cellStyle name="Normal 3 2 2 4 4" xfId="906" xr:uid="{00000000-0005-0000-0000-00001E030000}"/>
    <cellStyle name="Normal 3 2 2 4 4 2" xfId="3772" xr:uid="{00000000-0005-0000-0000-00001F030000}"/>
    <cellStyle name="Normal 3 2 2 4 4 2 2" xfId="8194" xr:uid="{00000000-0005-0000-0000-00001F030000}"/>
    <cellStyle name="Normal 3 2 2 4 4 2 2 2" xfId="17017" xr:uid="{00000000-0005-0000-0000-00001F030000}"/>
    <cellStyle name="Normal 3 2 2 4 4 2 2 3" xfId="26402" xr:uid="{A3C6FF8A-48D4-41B1-845E-2A64E40DBACB}"/>
    <cellStyle name="Normal 3 2 2 4 4 2 2 4" xfId="40357" xr:uid="{E7319CF1-91C8-45B1-8815-9866EDD6421F}"/>
    <cellStyle name="Normal 3 2 2 4 4 2 3" xfId="12666" xr:uid="{00000000-0005-0000-0000-00001F030000}"/>
    <cellStyle name="Normal 3 2 2 4 4 2 4" xfId="22133" xr:uid="{DA6C72FE-5234-46A6-894E-638BA171D5D0}"/>
    <cellStyle name="Normal 3 2 2 4 4 2 5" xfId="36116" xr:uid="{89975008-8BAA-4728-A817-DABFD8C97D47}"/>
    <cellStyle name="Normal 3 2 2 4 4 3" xfId="5442" xr:uid="{00000000-0005-0000-0000-00001E030000}"/>
    <cellStyle name="Normal 3 2 2 4 4 3 2" xfId="9840" xr:uid="{00000000-0005-0000-0000-00001E030000}"/>
    <cellStyle name="Normal 3 2 2 4 4 3 2 2" xfId="18660" xr:uid="{00000000-0005-0000-0000-00001E030000}"/>
    <cellStyle name="Normal 3 2 2 4 4 3 2 3" xfId="28029" xr:uid="{515EB88F-4E51-4165-AD36-DDD1324B493D}"/>
    <cellStyle name="Normal 3 2 2 4 4 3 2 4" xfId="41985" xr:uid="{C3416330-846F-42D4-9357-CCD03ED1E95A}"/>
    <cellStyle name="Normal 3 2 2 4 4 3 3" xfId="14305" xr:uid="{00000000-0005-0000-0000-00001E030000}"/>
    <cellStyle name="Normal 3 2 2 4 4 3 4" xfId="23771" xr:uid="{A98A175F-F149-4C2A-BE39-0E416EFF4178}"/>
    <cellStyle name="Normal 3 2 2 4 4 3 5" xfId="37740" xr:uid="{1D666903-5FEF-44E7-B3CE-706D801F765D}"/>
    <cellStyle name="Normal 3 2 2 4 4 4" xfId="6065" xr:uid="{00000000-0005-0000-0000-00001E030000}"/>
    <cellStyle name="Normal 3 2 2 4 4 4 2" xfId="14899" xr:uid="{00000000-0005-0000-0000-00001E030000}"/>
    <cellStyle name="Normal 3 2 2 4 4 4 3" xfId="24358" xr:uid="{F3739FF6-423D-4209-B805-C1C6FD90ED3C}"/>
    <cellStyle name="Normal 3 2 2 4 4 4 4" xfId="38312" xr:uid="{618001BF-C722-48E1-A2B6-3C7E277829A2}"/>
    <cellStyle name="Normal 3 2 2 4 4 5" xfId="10485" xr:uid="{00000000-0005-0000-0000-00001E030000}"/>
    <cellStyle name="Normal 3 2 2 4 4 6" xfId="19911" xr:uid="{95BFD7B0-FAA1-4BA1-B89F-DE519DB4CFD8}"/>
    <cellStyle name="Normal 3 2 2 4 4 7" xfId="34065" xr:uid="{E3F0A81B-07A8-4CA0-BC7E-978DC03FC9CB}"/>
    <cellStyle name="Normal 3 2 2 4 5" xfId="1776" xr:uid="{00000000-0005-0000-0000-000057010000}"/>
    <cellStyle name="Normal 3 2 2 4 5 2" xfId="6562" xr:uid="{00000000-0005-0000-0000-000057010000}"/>
    <cellStyle name="Normal 3 2 2 4 5 2 2" xfId="15393" xr:uid="{00000000-0005-0000-0000-000057010000}"/>
    <cellStyle name="Normal 3 2 2 4 5 2 3" xfId="24827" xr:uid="{593C1281-AB69-442F-939A-8B411DA11B13}"/>
    <cellStyle name="Normal 3 2 2 4 5 2 4" xfId="38781" xr:uid="{8919AEA9-3B9E-4943-A1D6-D483833D55C3}"/>
    <cellStyle name="Normal 3 2 2 4 5 3" xfId="11010" xr:uid="{00000000-0005-0000-0000-000057010000}"/>
    <cellStyle name="Normal 3 2 2 4 5 4" xfId="20416" xr:uid="{55CE331A-206A-423D-B7CA-240D90D0A976}"/>
    <cellStyle name="Normal 3 2 2 4 5 5" xfId="34545" xr:uid="{F2F7CA22-46A8-4B39-B6C1-23922AA03AA6}"/>
    <cellStyle name="Normal 3 2 2 4 6" xfId="4044" xr:uid="{00000000-0005-0000-0000-000057010000}"/>
    <cellStyle name="Normal 3 2 2 4 6 2" xfId="8448" xr:uid="{00000000-0005-0000-0000-000057010000}"/>
    <cellStyle name="Normal 3 2 2 4 6 2 2" xfId="17270" xr:uid="{00000000-0005-0000-0000-000057010000}"/>
    <cellStyle name="Normal 3 2 2 4 6 2 3" xfId="26651" xr:uid="{60AF8772-2CFC-48A5-8AAA-17033019579F}"/>
    <cellStyle name="Normal 3 2 2 4 6 2 4" xfId="40605" xr:uid="{8E7AFDB3-22FA-4ECD-8BD2-B6019E7358AA}"/>
    <cellStyle name="Normal 3 2 2 4 6 3" xfId="12919" xr:uid="{00000000-0005-0000-0000-000057010000}"/>
    <cellStyle name="Normal 3 2 2 4 6 4" xfId="22391" xr:uid="{E4428B11-9242-4813-B501-B104B9DFA2A1}"/>
    <cellStyle name="Normal 3 2 2 4 6 5" xfId="36364" xr:uid="{28C875C5-BAFE-464E-AD1B-F50D93D320CA}"/>
    <cellStyle name="Normal 3 2 2 4 7" xfId="5850" xr:uid="{00000000-0005-0000-0000-00001B030000}"/>
    <cellStyle name="Normal 3 2 2 4 7 2" xfId="14691" xr:uid="{00000000-0005-0000-0000-00001B030000}"/>
    <cellStyle name="Normal 3 2 2 4 7 3" xfId="24164" xr:uid="{9310F199-CAFF-4706-8EF5-96F808EB1086}"/>
    <cellStyle name="Normal 3 2 2 4 7 4" xfId="38118" xr:uid="{24B60AEB-5E07-4EBB-9895-B3A93C48A8EA}"/>
    <cellStyle name="Normal 3 2 2 4 8" xfId="10237" xr:uid="{00000000-0005-0000-0000-00001B030000}"/>
    <cellStyle name="Normal 3 2 2 4 8 2" xfId="28473" xr:uid="{366A00DD-EB5E-4867-9A84-6A465B5A5310}"/>
    <cellStyle name="Normal 3 2 2 4 8 3" xfId="42443" xr:uid="{2F34A4E2-84A2-4250-8A15-1FD7643DBB31}"/>
    <cellStyle name="Normal 3 2 2 4 9" xfId="31165" xr:uid="{3D2D1B4C-71BE-41A8-B79C-863A41341A59}"/>
    <cellStyle name="Normal 3 2 2 4 9 2" xfId="45014" xr:uid="{E28FAFF9-5A3C-472D-A480-A55DF289CC99}"/>
    <cellStyle name="Normal 3 2 2 5" xfId="206" xr:uid="{00000000-0005-0000-0000-00001F030000}"/>
    <cellStyle name="Normal 3 2 2 5 2" xfId="3156" xr:uid="{00000000-0005-0000-0000-00009B040000}"/>
    <cellStyle name="Normal 3 2 2 5 2 2" xfId="7666" xr:uid="{00000000-0005-0000-0000-00009B040000}"/>
    <cellStyle name="Normal 3 2 2 5 2 2 2" xfId="16492" xr:uid="{00000000-0005-0000-0000-00009B040000}"/>
    <cellStyle name="Normal 3 2 2 5 2 2 3" xfId="25918" xr:uid="{C8D3FB51-3D15-4253-8878-F257D7387DED}"/>
    <cellStyle name="Normal 3 2 2 5 2 2 4" xfId="39870" xr:uid="{33781B98-3FB1-4274-8B4B-28385894C1EB}"/>
    <cellStyle name="Normal 3 2 2 5 2 3" xfId="12138" xr:uid="{00000000-0005-0000-0000-00009B040000}"/>
    <cellStyle name="Normal 3 2 2 5 2 4" xfId="21601" xr:uid="{3CF47F92-CBF9-4252-A95B-C6E4A7CD9A05}"/>
    <cellStyle name="Normal 3 2 2 5 2 5" xfId="35633" xr:uid="{0528F076-B931-4753-A9EC-7A6E9C3A2F35}"/>
    <cellStyle name="Normal 3 2 2 5 3" xfId="5163" xr:uid="{00000000-0005-0000-0000-00009B040000}"/>
    <cellStyle name="Normal 3 2 2 5 3 2" xfId="9561" xr:uid="{00000000-0005-0000-0000-00009B040000}"/>
    <cellStyle name="Normal 3 2 2 5 3 2 2" xfId="18383" xr:uid="{00000000-0005-0000-0000-00009B040000}"/>
    <cellStyle name="Normal 3 2 2 5 3 2 3" xfId="27761" xr:uid="{711D3D44-5377-4ED3-9FB6-172B75A1B503}"/>
    <cellStyle name="Normal 3 2 2 5 3 2 4" xfId="41717" xr:uid="{7974D6D2-8636-4690-B536-50660A7ACBD7}"/>
    <cellStyle name="Normal 3 2 2 5 3 3" xfId="14030" xr:uid="{00000000-0005-0000-0000-00009B040000}"/>
    <cellStyle name="Normal 3 2 2 5 3 4" xfId="23503" xr:uid="{9FDC238A-A11D-41EC-AD55-1FB313640B81}"/>
    <cellStyle name="Normal 3 2 2 5 3 5" xfId="37474" xr:uid="{B70B322C-A2D9-40C7-AEFA-3284E0E31DBF}"/>
    <cellStyle name="Normal 3 2 2 5 4" xfId="29649" xr:uid="{34CA51CC-7E28-406E-BF7A-5BB9FAD40203}"/>
    <cellStyle name="Normal 3 2 2 5 4 2" xfId="43530" xr:uid="{A57372B2-92A7-46FF-B589-31BA99BF90C4}"/>
    <cellStyle name="Normal 3 2 2 5 5" xfId="32251" xr:uid="{3FE1BA34-65BE-4EC2-ABEF-05515C5C7137}"/>
    <cellStyle name="Normal 3 2 2 5 5 2" xfId="46118" xr:uid="{7917FE67-DF15-4AB0-87E3-187E7E7BEE3D}"/>
    <cellStyle name="Normal 3 2 2 6" xfId="201" xr:uid="{00000000-0005-0000-0000-000020030000}"/>
    <cellStyle name="Normal 3 2 2 6 2" xfId="909" xr:uid="{00000000-0005-0000-0000-000021030000}"/>
    <cellStyle name="Normal 3 2 2 6 2 2" xfId="3769" xr:uid="{00000000-0005-0000-0000-000022030000}"/>
    <cellStyle name="Normal 3 2 2 6 2 2 2" xfId="8191" xr:uid="{00000000-0005-0000-0000-000022030000}"/>
    <cellStyle name="Normal 3 2 2 6 2 2 2 2" xfId="17014" xr:uid="{00000000-0005-0000-0000-000022030000}"/>
    <cellStyle name="Normal 3 2 2 6 2 2 2 3" xfId="26399" xr:uid="{40C34651-EC40-47F3-ADC0-C0EB2F43FD77}"/>
    <cellStyle name="Normal 3 2 2 6 2 2 2 4" xfId="40354" xr:uid="{08DC8C98-A73E-4B34-B784-21382595771C}"/>
    <cellStyle name="Normal 3 2 2 6 2 2 3" xfId="12663" xr:uid="{00000000-0005-0000-0000-000022030000}"/>
    <cellStyle name="Normal 3 2 2 6 2 2 4" xfId="22130" xr:uid="{32D13586-17AC-47FD-AE7B-3622A1F20049}"/>
    <cellStyle name="Normal 3 2 2 6 2 2 5" xfId="36113" xr:uid="{45549ADD-BB19-4B97-968C-6EC1FB9EE1AA}"/>
    <cellStyle name="Normal 3 2 2 6 2 3" xfId="5445" xr:uid="{00000000-0005-0000-0000-000021030000}"/>
    <cellStyle name="Normal 3 2 2 6 2 3 2" xfId="9843" xr:uid="{00000000-0005-0000-0000-000021030000}"/>
    <cellStyle name="Normal 3 2 2 6 2 3 2 2" xfId="18663" xr:uid="{00000000-0005-0000-0000-000021030000}"/>
    <cellStyle name="Normal 3 2 2 6 2 3 2 3" xfId="28032" xr:uid="{5D83D32B-FA86-42C8-AD05-936BA9744968}"/>
    <cellStyle name="Normal 3 2 2 6 2 3 2 4" xfId="41988" xr:uid="{A39EC28F-E8B9-411A-AFBC-420F5B1B98BF}"/>
    <cellStyle name="Normal 3 2 2 6 2 3 3" xfId="14308" xr:uid="{00000000-0005-0000-0000-000021030000}"/>
    <cellStyle name="Normal 3 2 2 6 2 3 4" xfId="23774" xr:uid="{15129642-38FC-4530-B254-1D5628C15371}"/>
    <cellStyle name="Normal 3 2 2 6 2 3 5" xfId="37743" xr:uid="{DE4972F3-EF21-496C-89E4-D1FA363F3CAD}"/>
    <cellStyle name="Normal 3 2 2 6 2 4" xfId="6068" xr:uid="{00000000-0005-0000-0000-000021030000}"/>
    <cellStyle name="Normal 3 2 2 6 2 4 2" xfId="14902" xr:uid="{00000000-0005-0000-0000-000021030000}"/>
    <cellStyle name="Normal 3 2 2 6 2 4 3" xfId="24361" xr:uid="{1643A5AB-BB47-45CE-B432-4532780D4167}"/>
    <cellStyle name="Normal 3 2 2 6 2 4 4" xfId="38315" xr:uid="{32696401-FDC5-42B0-86FC-F8541BA662C6}"/>
    <cellStyle name="Normal 3 2 2 6 2 5" xfId="10488" xr:uid="{00000000-0005-0000-0000-000021030000}"/>
    <cellStyle name="Normal 3 2 2 6 2 6" xfId="19914" xr:uid="{671CBF40-6BD0-438B-A060-C824E8ED5AAC}"/>
    <cellStyle name="Normal 3 2 2 6 2 7" xfId="34068" xr:uid="{F78499C4-85D0-4AA6-AABD-B36ECB40A621}"/>
    <cellStyle name="Normal 3 2 2 6 3" xfId="3385" xr:uid="{00000000-0005-0000-0000-000021030000}"/>
    <cellStyle name="Normal 3 2 2 6 3 2" xfId="7847" xr:uid="{00000000-0005-0000-0000-000021030000}"/>
    <cellStyle name="Normal 3 2 2 6 3 2 2" xfId="16673" xr:uid="{00000000-0005-0000-0000-000021030000}"/>
    <cellStyle name="Normal 3 2 2 6 3 2 3" xfId="26088" xr:uid="{4262D33C-57A7-4659-969C-A795C3B0ED2F}"/>
    <cellStyle name="Normal 3 2 2 6 3 2 4" xfId="40041" xr:uid="{462B072D-64E0-433E-8BA9-C80151003204}"/>
    <cellStyle name="Normal 3 2 2 6 3 3" xfId="12326" xr:uid="{00000000-0005-0000-0000-000021030000}"/>
    <cellStyle name="Normal 3 2 2 6 3 4" xfId="21785" xr:uid="{E8F11484-BB81-4276-A858-B0EE04234DBD}"/>
    <cellStyle name="Normal 3 2 2 6 3 5" xfId="35804" xr:uid="{52B56207-2E97-47C3-9DCF-AA26D49B77CF}"/>
    <cellStyle name="Normal 3 2 2 6 4" xfId="4165" xr:uid="{00000000-0005-0000-0000-000020030000}"/>
    <cellStyle name="Normal 3 2 2 6 4 2" xfId="8565" xr:uid="{00000000-0005-0000-0000-000020030000}"/>
    <cellStyle name="Normal 3 2 2 6 4 2 2" xfId="17387" xr:uid="{00000000-0005-0000-0000-000020030000}"/>
    <cellStyle name="Normal 3 2 2 6 4 2 3" xfId="26765" xr:uid="{893FB421-9350-45F5-900F-B7EB35784DF5}"/>
    <cellStyle name="Normal 3 2 2 6 4 2 4" xfId="40721" xr:uid="{4689B184-14FE-4030-B470-2865D1B0EC97}"/>
    <cellStyle name="Normal 3 2 2 6 4 3" xfId="13034" xr:uid="{00000000-0005-0000-0000-000020030000}"/>
    <cellStyle name="Normal 3 2 2 6 4 4" xfId="22507" xr:uid="{BAB37D0D-17E0-488A-8A4E-9A17E33D3D58}"/>
    <cellStyle name="Normal 3 2 2 6 4 5" xfId="36478" xr:uid="{8489247B-3770-4E0A-BB5D-38AAD9B23A03}"/>
    <cellStyle name="Normal 3 2 2 6 5" xfId="5846" xr:uid="{00000000-0005-0000-0000-000020030000}"/>
    <cellStyle name="Normal 3 2 2 6 5 2" xfId="14687" xr:uid="{00000000-0005-0000-0000-000020030000}"/>
    <cellStyle name="Normal 3 2 2 6 5 3" xfId="24160" xr:uid="{EAB57806-0586-4CD7-83E4-9FE1408AC040}"/>
    <cellStyle name="Normal 3 2 2 6 5 4" xfId="38114" xr:uid="{2B40BC13-E351-4797-9FF0-50CAE0CDE2DE}"/>
    <cellStyle name="Normal 3 2 2 6 6" xfId="10233" xr:uid="{00000000-0005-0000-0000-000020030000}"/>
    <cellStyle name="Normal 3 2 2 6 6 2" xfId="30837" xr:uid="{F7EB7E61-05FC-4C13-9ECF-F2355778A2E9}"/>
    <cellStyle name="Normal 3 2 2 6 6 3" xfId="44711" xr:uid="{4CA5232A-5378-407E-BA44-5D48570F497B}"/>
    <cellStyle name="Normal 3 2 2 6 7" xfId="33429" xr:uid="{43B39DEB-1DD3-4733-84C4-39C1DEC52BE7}"/>
    <cellStyle name="Normal 3 2 2 6 7 2" xfId="47296" xr:uid="{6E021631-FC7A-4631-A83E-61BDBE97EDCC}"/>
    <cellStyle name="Normal 3 2 2 6 8" xfId="19694" xr:uid="{E848CCCF-C55E-4FBE-9AF8-F52194327000}"/>
    <cellStyle name="Normal 3 2 2 6 9" xfId="33869" xr:uid="{95B1D199-22D6-4626-9C1E-41742549632C}"/>
    <cellStyle name="Normal 3 2 2 7" xfId="910" xr:uid="{00000000-0005-0000-0000-000022030000}"/>
    <cellStyle name="Normal 3 2 2 7 2" xfId="3768" xr:uid="{00000000-0005-0000-0000-000023030000}"/>
    <cellStyle name="Normal 3 2 2 7 2 2" xfId="8190" xr:uid="{00000000-0005-0000-0000-000023030000}"/>
    <cellStyle name="Normal 3 2 2 7 2 2 2" xfId="17013" xr:uid="{00000000-0005-0000-0000-000023030000}"/>
    <cellStyle name="Normal 3 2 2 7 2 2 3" xfId="26398" xr:uid="{0B57BAE8-C330-4341-9254-BE2C101A5FFF}"/>
    <cellStyle name="Normal 3 2 2 7 2 2 4" xfId="40353" xr:uid="{0AB2B8EA-B410-450C-A05A-C549A515582E}"/>
    <cellStyle name="Normal 3 2 2 7 2 3" xfId="12662" xr:uid="{00000000-0005-0000-0000-000023030000}"/>
    <cellStyle name="Normal 3 2 2 7 2 4" xfId="22129" xr:uid="{07986931-3B03-4870-889C-5281D65017A2}"/>
    <cellStyle name="Normal 3 2 2 7 2 5" xfId="36112" xr:uid="{00C85475-36F6-48CE-9118-C0ADED9F953B}"/>
    <cellStyle name="Normal 3 2 2 7 3" xfId="5446" xr:uid="{00000000-0005-0000-0000-000022030000}"/>
    <cellStyle name="Normal 3 2 2 7 3 2" xfId="9844" xr:uid="{00000000-0005-0000-0000-000022030000}"/>
    <cellStyle name="Normal 3 2 2 7 3 2 2" xfId="18664" xr:uid="{00000000-0005-0000-0000-000022030000}"/>
    <cellStyle name="Normal 3 2 2 7 3 2 3" xfId="28033" xr:uid="{69E50DD8-2183-426C-9EE5-46B7A788C2A3}"/>
    <cellStyle name="Normal 3 2 2 7 3 2 4" xfId="41989" xr:uid="{630EEAAB-A897-47AE-86DE-60DE9426B634}"/>
    <cellStyle name="Normal 3 2 2 7 3 3" xfId="14309" xr:uid="{00000000-0005-0000-0000-000022030000}"/>
    <cellStyle name="Normal 3 2 2 7 3 4" xfId="23775" xr:uid="{B573EBE0-39FC-4679-B31B-C23190997116}"/>
    <cellStyle name="Normal 3 2 2 7 3 5" xfId="37744" xr:uid="{54129A2B-6670-4AEE-B4F5-E795A6EBA288}"/>
    <cellStyle name="Normal 3 2 2 7 4" xfId="6069" xr:uid="{00000000-0005-0000-0000-000022030000}"/>
    <cellStyle name="Normal 3 2 2 7 4 2" xfId="14903" xr:uid="{00000000-0005-0000-0000-000022030000}"/>
    <cellStyle name="Normal 3 2 2 7 4 3" xfId="24362" xr:uid="{1723EFD6-A864-4126-9A2A-E365C62FF4F1}"/>
    <cellStyle name="Normal 3 2 2 7 4 4" xfId="38316" xr:uid="{F0DCD846-E8E0-418D-BDBC-63E5BF03CD1D}"/>
    <cellStyle name="Normal 3 2 2 7 5" xfId="10489" xr:uid="{00000000-0005-0000-0000-000022030000}"/>
    <cellStyle name="Normal 3 2 2 7 5 2" xfId="33634" xr:uid="{6AF71557-0E71-48B6-A576-650A56176FA5}"/>
    <cellStyle name="Normal 3 2 2 7 5 3" xfId="47498" xr:uid="{5D7AEBAD-5CA0-4637-8E6B-FCA0B5A9A17B}"/>
    <cellStyle name="Normal 3 2 2 7 6" xfId="19915" xr:uid="{E7426A66-3E9C-4487-A6EA-41FEE882C92D}"/>
    <cellStyle name="Normal 3 2 2 7 7" xfId="34069" xr:uid="{57373D21-4D6F-4522-AE79-46025AE880B7}"/>
    <cellStyle name="Normal 3 2 2 8" xfId="896" xr:uid="{00000000-0005-0000-0000-000023030000}"/>
    <cellStyle name="Normal 3 2 2 8 2" xfId="3782" xr:uid="{00000000-0005-0000-0000-000024030000}"/>
    <cellStyle name="Normal 3 2 2 8 2 2" xfId="8204" xr:uid="{00000000-0005-0000-0000-000024030000}"/>
    <cellStyle name="Normal 3 2 2 8 2 2 2" xfId="17027" xr:uid="{00000000-0005-0000-0000-000024030000}"/>
    <cellStyle name="Normal 3 2 2 8 2 2 3" xfId="26412" xr:uid="{79812099-AC1B-4506-BC6F-4A7A1A5616A9}"/>
    <cellStyle name="Normal 3 2 2 8 2 2 4" xfId="40367" xr:uid="{A459E8C9-0A69-4A5F-8695-355B648C55D7}"/>
    <cellStyle name="Normal 3 2 2 8 2 3" xfId="12676" xr:uid="{00000000-0005-0000-0000-000024030000}"/>
    <cellStyle name="Normal 3 2 2 8 2 4" xfId="22143" xr:uid="{21C43387-B307-497D-B418-178826767867}"/>
    <cellStyle name="Normal 3 2 2 8 2 5" xfId="36126" xr:uid="{6C316DE2-4482-4D94-972D-39D635990A9C}"/>
    <cellStyle name="Normal 3 2 2 8 3" xfId="5432" xr:uid="{00000000-0005-0000-0000-000023030000}"/>
    <cellStyle name="Normal 3 2 2 8 3 2" xfId="9830" xr:uid="{00000000-0005-0000-0000-000023030000}"/>
    <cellStyle name="Normal 3 2 2 8 3 2 2" xfId="18650" xr:uid="{00000000-0005-0000-0000-000023030000}"/>
    <cellStyle name="Normal 3 2 2 8 3 2 3" xfId="28019" xr:uid="{00F9DB07-8877-4C86-895E-EE37002433A1}"/>
    <cellStyle name="Normal 3 2 2 8 3 2 4" xfId="41975" xr:uid="{ED92E68A-EE59-4378-8DDC-FC3A1A0475A5}"/>
    <cellStyle name="Normal 3 2 2 8 3 3" xfId="14295" xr:uid="{00000000-0005-0000-0000-000023030000}"/>
    <cellStyle name="Normal 3 2 2 8 3 4" xfId="23761" xr:uid="{C05F26E3-E9C9-4092-B60A-7066A20A884C}"/>
    <cellStyle name="Normal 3 2 2 8 3 5" xfId="37730" xr:uid="{49F2AF88-E449-4D89-A8E6-13033B867C50}"/>
    <cellStyle name="Normal 3 2 2 8 4" xfId="6055" xr:uid="{00000000-0005-0000-0000-000023030000}"/>
    <cellStyle name="Normal 3 2 2 8 4 2" xfId="14889" xr:uid="{00000000-0005-0000-0000-000023030000}"/>
    <cellStyle name="Normal 3 2 2 8 4 3" xfId="24348" xr:uid="{51D5806F-C7B8-4BF9-851A-E45EF526A0F0}"/>
    <cellStyle name="Normal 3 2 2 8 4 4" xfId="38302" xr:uid="{0112F2EC-4E2A-4762-9148-3898B1452E02}"/>
    <cellStyle name="Normal 3 2 2 8 5" xfId="10475" xr:uid="{00000000-0005-0000-0000-000023030000}"/>
    <cellStyle name="Normal 3 2 2 8 6" xfId="19901" xr:uid="{5F4ACB15-2F1F-4D76-8058-29D9F9B433B9}"/>
    <cellStyle name="Normal 3 2 2 8 7" xfId="34055" xr:uid="{0061D40A-7CFC-4679-9FDB-A9166B89850E}"/>
    <cellStyle name="Normal 3 2 2 9" xfId="1591" xr:uid="{00000000-0005-0000-0000-000053010000}"/>
    <cellStyle name="Normal 3 2 2 9 2" xfId="6429" xr:uid="{00000000-0005-0000-0000-000053010000}"/>
    <cellStyle name="Normal 3 2 2 9 2 2" xfId="15260" xr:uid="{00000000-0005-0000-0000-000053010000}"/>
    <cellStyle name="Normal 3 2 2 9 2 3" xfId="24699" xr:uid="{C38D35F5-CEEA-4443-8B12-819BC12CBA73}"/>
    <cellStyle name="Normal 3 2 2 9 2 4" xfId="38652" xr:uid="{72F415EF-DF73-4675-A2DD-79BBF34731C8}"/>
    <cellStyle name="Normal 3 2 2 9 3" xfId="10869" xr:uid="{00000000-0005-0000-0000-000053010000}"/>
    <cellStyle name="Normal 3 2 2 9 4" xfId="20285" xr:uid="{B4E6F315-7F0D-446C-9FC4-265FFD4E9C19}"/>
    <cellStyle name="Normal 3 2 2 9 5" xfId="34417" xr:uid="{79B4E9E8-E46C-48C7-AC8B-86995778957D}"/>
    <cellStyle name="Normal 3 2 3" xfId="45" xr:uid="{00000000-0005-0000-0000-000024030000}"/>
    <cellStyle name="Normal 3 2 3 10" xfId="911" xr:uid="{00000000-0005-0000-0000-000025030000}"/>
    <cellStyle name="Normal 3 2 3 10 2" xfId="3767" xr:uid="{00000000-0005-0000-0000-000026030000}"/>
    <cellStyle name="Normal 3 2 3 10 2 2" xfId="8189" xr:uid="{00000000-0005-0000-0000-000026030000}"/>
    <cellStyle name="Normal 3 2 3 10 2 2 2" xfId="17012" xr:uid="{00000000-0005-0000-0000-000026030000}"/>
    <cellStyle name="Normal 3 2 3 10 2 2 3" xfId="26397" xr:uid="{9281CCDF-9143-4035-B278-AC8B6991BEC0}"/>
    <cellStyle name="Normal 3 2 3 10 2 2 4" xfId="40352" xr:uid="{917834F9-CCBF-4979-B007-8283E2D78E5A}"/>
    <cellStyle name="Normal 3 2 3 10 2 3" xfId="12661" xr:uid="{00000000-0005-0000-0000-000026030000}"/>
    <cellStyle name="Normal 3 2 3 10 2 4" xfId="22128" xr:uid="{DB7A2532-41DE-49F8-B7D5-1B5C6DCCBA20}"/>
    <cellStyle name="Normal 3 2 3 10 2 5" xfId="36111" xr:uid="{66FD0C3E-DF19-4562-9729-EF4DFA6DFD13}"/>
    <cellStyle name="Normal 3 2 3 10 3" xfId="5447" xr:uid="{00000000-0005-0000-0000-000025030000}"/>
    <cellStyle name="Normal 3 2 3 10 3 2" xfId="9845" xr:uid="{00000000-0005-0000-0000-000025030000}"/>
    <cellStyle name="Normal 3 2 3 10 3 2 2" xfId="18665" xr:uid="{00000000-0005-0000-0000-000025030000}"/>
    <cellStyle name="Normal 3 2 3 10 3 2 3" xfId="28034" xr:uid="{4F4AC120-E732-4A79-9E15-99C1D05BA050}"/>
    <cellStyle name="Normal 3 2 3 10 3 2 4" xfId="41990" xr:uid="{22895E73-635F-4200-AB83-B418DB32D943}"/>
    <cellStyle name="Normal 3 2 3 10 3 3" xfId="14310" xr:uid="{00000000-0005-0000-0000-000025030000}"/>
    <cellStyle name="Normal 3 2 3 10 3 4" xfId="23776" xr:uid="{A331D0DA-8C50-4CF7-A02A-D6656E4D61D5}"/>
    <cellStyle name="Normal 3 2 3 10 3 5" xfId="37745" xr:uid="{40019DE1-5367-43F8-9B9C-3385DB85C540}"/>
    <cellStyle name="Normal 3 2 3 10 4" xfId="6070" xr:uid="{00000000-0005-0000-0000-000025030000}"/>
    <cellStyle name="Normal 3 2 3 10 4 2" xfId="14904" xr:uid="{00000000-0005-0000-0000-000025030000}"/>
    <cellStyle name="Normal 3 2 3 10 4 3" xfId="24363" xr:uid="{C83C98EA-E631-4DB9-93AF-4813110DEB38}"/>
    <cellStyle name="Normal 3 2 3 10 4 4" xfId="38317" xr:uid="{2040119E-57E1-4F37-96AC-660CF54BA5DD}"/>
    <cellStyle name="Normal 3 2 3 10 5" xfId="10490" xr:uid="{00000000-0005-0000-0000-000025030000}"/>
    <cellStyle name="Normal 3 2 3 10 6" xfId="19916" xr:uid="{D2D4C7CE-8E64-4D42-87F7-BF53B82B95DF}"/>
    <cellStyle name="Normal 3 2 3 10 7" xfId="34070" xr:uid="{225798AB-C3E2-4C00-A2E0-0CEB2C7AC7CF}"/>
    <cellStyle name="Normal 3 2 3 11" xfId="1645" xr:uid="{00000000-0005-0000-0000-000058010000}"/>
    <cellStyle name="Normal 3 2 3 11 2" xfId="6462" xr:uid="{00000000-0005-0000-0000-000058010000}"/>
    <cellStyle name="Normal 3 2 3 11 2 2" xfId="15293" xr:uid="{00000000-0005-0000-0000-000058010000}"/>
    <cellStyle name="Normal 3 2 3 11 2 3" xfId="24728" xr:uid="{44C4B193-C571-46B9-BDD9-ABD5B6B03A45}"/>
    <cellStyle name="Normal 3 2 3 11 2 4" xfId="38682" xr:uid="{6039FF92-CBF2-42AD-AD56-08CC2F025435}"/>
    <cellStyle name="Normal 3 2 3 11 3" xfId="10903" xr:uid="{00000000-0005-0000-0000-000058010000}"/>
    <cellStyle name="Normal 3 2 3 11 4" xfId="20317" xr:uid="{235C47E8-9CCA-47F2-85C4-A21B735F29B0}"/>
    <cellStyle name="Normal 3 2 3 11 5" xfId="34446" xr:uid="{F28B2C80-FF78-4758-A9CB-7659CE61B069}"/>
    <cellStyle name="Normal 3 2 3 12" xfId="3944" xr:uid="{00000000-0005-0000-0000-000058010000}"/>
    <cellStyle name="Normal 3 2 3 12 2" xfId="8350" xr:uid="{00000000-0005-0000-0000-000058010000}"/>
    <cellStyle name="Normal 3 2 3 12 2 2" xfId="17172" xr:uid="{00000000-0005-0000-0000-000058010000}"/>
    <cellStyle name="Normal 3 2 3 12 2 3" xfId="26553" xr:uid="{AC221174-3BD8-47BB-9885-C68A9746F637}"/>
    <cellStyle name="Normal 3 2 3 12 2 4" xfId="40507" xr:uid="{D118B41F-DD61-4771-A4A3-9C154CCE832D}"/>
    <cellStyle name="Normal 3 2 3 12 3" xfId="12821" xr:uid="{00000000-0005-0000-0000-000058010000}"/>
    <cellStyle name="Normal 3 2 3 12 4" xfId="22293" xr:uid="{80151FDD-DED8-4AF4-843D-0820BF2F473F}"/>
    <cellStyle name="Normal 3 2 3 12 5" xfId="36266" xr:uid="{8B9823BC-9405-4E01-93AA-3CA7722176B1}"/>
    <cellStyle name="Normal 3 2 3 13" xfId="5783" xr:uid="{00000000-0005-0000-0000-000024030000}"/>
    <cellStyle name="Normal 3 2 3 13 2" xfId="14626" xr:uid="{00000000-0005-0000-0000-000024030000}"/>
    <cellStyle name="Normal 3 2 3 13 3" xfId="24106" xr:uid="{6B274C81-0692-4D3C-9EE4-C5D97714E3A3}"/>
    <cellStyle name="Normal 3 2 3 13 4" xfId="38060" xr:uid="{4A303F3B-4953-49CA-B065-0518D4BCAA08}"/>
    <cellStyle name="Normal 3 2 3 14" xfId="10165" xr:uid="{00000000-0005-0000-0000-000024030000}"/>
    <cellStyle name="Normal 3 2 3 14 2" xfId="28374" xr:uid="{E12F640E-BF63-4A6F-9468-038E0CA3E2AC}"/>
    <cellStyle name="Normal 3 2 3 14 3" xfId="42344" xr:uid="{8EC101B8-5B65-4C42-8F1F-9958CF4D519D}"/>
    <cellStyle name="Normal 3 2 3 15" xfId="19590" xr:uid="{9936C597-1BD5-4FA2-B487-A76E1C10C92F}"/>
    <cellStyle name="Normal 3 2 3 15 2" xfId="31067" xr:uid="{8F319C9C-DB26-4FCD-860D-B389BDD0E296}"/>
    <cellStyle name="Normal 3 2 3 15 3" xfId="33798" xr:uid="{89021AB1-53B0-4BB3-A6AE-7449BEC4BB0B}"/>
    <cellStyle name="Normal 3 2 3 15 4" xfId="44916" xr:uid="{B91C3A1E-75B6-410B-A9D6-BE20E4721615}"/>
    <cellStyle name="Normal 3 2 3 16" xfId="19631" xr:uid="{D2BC48CC-6373-4A20-892C-D194BF425607}"/>
    <cellStyle name="Normal 3 2 3 17" xfId="33815" xr:uid="{BC787401-EA3B-4659-9730-5EEBBFD4B286}"/>
    <cellStyle name="Normal 3 2 3 2" xfId="46" xr:uid="{00000000-0005-0000-0000-000026030000}"/>
    <cellStyle name="Normal 3 2 3 2 10" xfId="31145" xr:uid="{94263EDD-F485-48FA-9104-B2AF998E51DC}"/>
    <cellStyle name="Normal 3 2 3 2 10 2" xfId="44994" xr:uid="{B5B73044-5E23-49E9-A6AB-18340F901AF4}"/>
    <cellStyle name="Normal 3 2 3 2 11" xfId="19632" xr:uid="{BB7C1011-4083-426E-9022-E44EE482DCFD}"/>
    <cellStyle name="Normal 3 2 3 2 12" xfId="33816" xr:uid="{96405F11-9B40-4927-A750-3E663DBCFCE0}"/>
    <cellStyle name="Normal 3 2 3 2 2" xfId="110" xr:uid="{00000000-0005-0000-0000-000027030000}"/>
    <cellStyle name="Normal 3 2 3 2 2 10" xfId="19661" xr:uid="{6AC7CC58-FCC2-464B-A99C-A19C6EAAA920}"/>
    <cellStyle name="Normal 3 2 3 2 2 11" xfId="33840" xr:uid="{545F4739-3A7B-4FF0-A811-492E84D5A853}"/>
    <cellStyle name="Normal 3 2 3 2 2 2" xfId="209" xr:uid="{00000000-0005-0000-0000-000028030000}"/>
    <cellStyle name="Normal 3 2 3 2 2 2 2" xfId="914" xr:uid="{00000000-0005-0000-0000-000029030000}"/>
    <cellStyle name="Normal 3 2 3 2 2 2 2 2" xfId="3764" xr:uid="{00000000-0005-0000-0000-00002A030000}"/>
    <cellStyle name="Normal 3 2 3 2 2 2 2 2 2" xfId="8186" xr:uid="{00000000-0005-0000-0000-00002A030000}"/>
    <cellStyle name="Normal 3 2 3 2 2 2 2 2 2 2" xfId="17009" xr:uid="{00000000-0005-0000-0000-00002A030000}"/>
    <cellStyle name="Normal 3 2 3 2 2 2 2 2 2 3" xfId="26394" xr:uid="{7E13134F-63A6-40D0-A1AE-F220ACED8BD8}"/>
    <cellStyle name="Normal 3 2 3 2 2 2 2 2 2 4" xfId="40349" xr:uid="{61E344F0-ED68-43CA-8EA3-F734956E42FD}"/>
    <cellStyle name="Normal 3 2 3 2 2 2 2 2 3" xfId="12658" xr:uid="{00000000-0005-0000-0000-00002A030000}"/>
    <cellStyle name="Normal 3 2 3 2 2 2 2 2 4" xfId="22125" xr:uid="{2ECCE3E8-21D7-4EC9-AEBA-6A36FBBA58BD}"/>
    <cellStyle name="Normal 3 2 3 2 2 2 2 2 5" xfId="36108" xr:uid="{181A5F12-8293-4D71-91B9-64B098737F79}"/>
    <cellStyle name="Normal 3 2 3 2 2 2 2 3" xfId="5450" xr:uid="{00000000-0005-0000-0000-000029030000}"/>
    <cellStyle name="Normal 3 2 3 2 2 2 2 3 2" xfId="9848" xr:uid="{00000000-0005-0000-0000-000029030000}"/>
    <cellStyle name="Normal 3 2 3 2 2 2 2 3 2 2" xfId="18668" xr:uid="{00000000-0005-0000-0000-000029030000}"/>
    <cellStyle name="Normal 3 2 3 2 2 2 2 3 2 3" xfId="28037" xr:uid="{85437506-45AA-4F8E-ABEB-FF7C9EE94D9C}"/>
    <cellStyle name="Normal 3 2 3 2 2 2 2 3 2 4" xfId="41993" xr:uid="{309FE7C8-ABF9-44E2-98BC-7277DFC696E6}"/>
    <cellStyle name="Normal 3 2 3 2 2 2 2 3 3" xfId="14313" xr:uid="{00000000-0005-0000-0000-000029030000}"/>
    <cellStyle name="Normal 3 2 3 2 2 2 2 3 4" xfId="23779" xr:uid="{12813B28-EF2A-4659-B70E-43DDF525EE9A}"/>
    <cellStyle name="Normal 3 2 3 2 2 2 2 3 5" xfId="37748" xr:uid="{FFCA6D5F-3D90-42BE-B2AF-8BB4608BCA4C}"/>
    <cellStyle name="Normal 3 2 3 2 2 2 2 4" xfId="6073" xr:uid="{00000000-0005-0000-0000-000029030000}"/>
    <cellStyle name="Normal 3 2 3 2 2 2 2 4 2" xfId="14907" xr:uid="{00000000-0005-0000-0000-000029030000}"/>
    <cellStyle name="Normal 3 2 3 2 2 2 2 4 3" xfId="24366" xr:uid="{815AACCB-CC1D-4AEE-B4B7-5C3B8E127CE0}"/>
    <cellStyle name="Normal 3 2 3 2 2 2 2 4 4" xfId="38320" xr:uid="{1CAD5EBB-9446-4E22-9B74-C4D0B0F207DB}"/>
    <cellStyle name="Normal 3 2 3 2 2 2 2 5" xfId="10493" xr:uid="{00000000-0005-0000-0000-000029030000}"/>
    <cellStyle name="Normal 3 2 3 2 2 2 2 6" xfId="19919" xr:uid="{DE2347A4-D846-4229-90B0-FA715E95A31B}"/>
    <cellStyle name="Normal 3 2 3 2 2 2 2 7" xfId="34073" xr:uid="{516548A5-02B8-484C-B087-96CA00D867A0}"/>
    <cellStyle name="Normal 3 2 3 2 2 2 3" xfId="3856" xr:uid="{00000000-0005-0000-0000-000029030000}"/>
    <cellStyle name="Normal 3 2 3 2 2 2 3 2" xfId="8266" xr:uid="{00000000-0005-0000-0000-000029030000}"/>
    <cellStyle name="Normal 3 2 3 2 2 2 3 2 2" xfId="17089" xr:uid="{00000000-0005-0000-0000-000029030000}"/>
    <cellStyle name="Normal 3 2 3 2 2 2 3 2 3" xfId="26471" xr:uid="{A260E708-29F1-4D39-862D-850A617125A6}"/>
    <cellStyle name="Normal 3 2 3 2 2 2 3 2 4" xfId="40426" xr:uid="{A030F35C-19F1-465D-820D-FCB7697831C6}"/>
    <cellStyle name="Normal 3 2 3 2 2 2 3 3" xfId="12738" xr:uid="{00000000-0005-0000-0000-000029030000}"/>
    <cellStyle name="Normal 3 2 3 2 2 2 3 4" xfId="22210" xr:uid="{DB32BA5D-68A5-4783-95DB-8A389E79E4F9}"/>
    <cellStyle name="Normal 3 2 3 2 2 2 3 5" xfId="36185" xr:uid="{DC312CCC-49E4-4A15-9F11-8C2D0782C7D3}"/>
    <cellStyle name="Normal 3 2 3 2 2 2 4" xfId="3884" xr:uid="{00000000-0005-0000-0000-000028030000}"/>
    <cellStyle name="Normal 3 2 3 2 2 2 4 2" xfId="8291" xr:uid="{00000000-0005-0000-0000-000028030000}"/>
    <cellStyle name="Normal 3 2 3 2 2 2 4 2 2" xfId="17114" xr:uid="{00000000-0005-0000-0000-000028030000}"/>
    <cellStyle name="Normal 3 2 3 2 2 2 4 2 3" xfId="26494" xr:uid="{03657B6A-050D-4B9C-AAB1-7AD2DF75BFAD}"/>
    <cellStyle name="Normal 3 2 3 2 2 2 4 2 4" xfId="40449" xr:uid="{6D378A40-5326-4710-ADC2-299741DE7CE8}"/>
    <cellStyle name="Normal 3 2 3 2 2 2 4 3" xfId="12763" xr:uid="{00000000-0005-0000-0000-000028030000}"/>
    <cellStyle name="Normal 3 2 3 2 2 2 4 4" xfId="22235" xr:uid="{187A6960-DAAC-4D3F-AD29-01DD4D4F8BE1}"/>
    <cellStyle name="Normal 3 2 3 2 2 2 4 5" xfId="36208" xr:uid="{C67097E9-A5C5-490E-8FFF-09F269A0C7DE}"/>
    <cellStyle name="Normal 3 2 3 2 2 2 5" xfId="5853" xr:uid="{00000000-0005-0000-0000-000028030000}"/>
    <cellStyle name="Normal 3 2 3 2 2 2 5 2" xfId="14694" xr:uid="{00000000-0005-0000-0000-000028030000}"/>
    <cellStyle name="Normal 3 2 3 2 2 2 5 3" xfId="24167" xr:uid="{84748618-D8C3-4211-A7D9-A3B9132FAAA0}"/>
    <cellStyle name="Normal 3 2 3 2 2 2 5 4" xfId="38121" xr:uid="{60C49F4C-4A8D-4305-AD44-88EBB9CE9C6F}"/>
    <cellStyle name="Normal 3 2 3 2 2 2 6" xfId="10240" xr:uid="{00000000-0005-0000-0000-000028030000}"/>
    <cellStyle name="Normal 3 2 3 2 2 2 7" xfId="19701" xr:uid="{01B1611F-3997-463E-AA8D-233346628086}"/>
    <cellStyle name="Normal 3 2 3 2 2 2 8" xfId="33876" xr:uid="{AC387EC2-6A6C-4D26-A173-491DA2B5210D}"/>
    <cellStyle name="Normal 3 2 3 2 2 3" xfId="915" xr:uid="{00000000-0005-0000-0000-00002A030000}"/>
    <cellStyle name="Normal 3 2 3 2 2 3 2" xfId="3762" xr:uid="{00000000-0005-0000-0000-00002B030000}"/>
    <cellStyle name="Normal 3 2 3 2 2 3 2 2" xfId="8184" xr:uid="{00000000-0005-0000-0000-00002B030000}"/>
    <cellStyle name="Normal 3 2 3 2 2 3 2 2 2" xfId="17007" xr:uid="{00000000-0005-0000-0000-00002B030000}"/>
    <cellStyle name="Normal 3 2 3 2 2 3 2 2 3" xfId="26392" xr:uid="{D2D6784F-9CD7-4FFA-B209-2A23367772EF}"/>
    <cellStyle name="Normal 3 2 3 2 2 3 2 2 4" xfId="40347" xr:uid="{8FF6E274-BAD3-4D7E-A206-D3E9F081A264}"/>
    <cellStyle name="Normal 3 2 3 2 2 3 2 3" xfId="12656" xr:uid="{00000000-0005-0000-0000-00002B030000}"/>
    <cellStyle name="Normal 3 2 3 2 2 3 2 4" xfId="22123" xr:uid="{AD493F2B-4DE5-408A-B0DE-ADC38304DD1E}"/>
    <cellStyle name="Normal 3 2 3 2 2 3 2 5" xfId="36106" xr:uid="{D0D77DF1-B763-4870-BC7F-E0F5B684C969}"/>
    <cellStyle name="Normal 3 2 3 2 2 3 3" xfId="5451" xr:uid="{00000000-0005-0000-0000-00002A030000}"/>
    <cellStyle name="Normal 3 2 3 2 2 3 3 2" xfId="9849" xr:uid="{00000000-0005-0000-0000-00002A030000}"/>
    <cellStyle name="Normal 3 2 3 2 2 3 3 2 2" xfId="18669" xr:uid="{00000000-0005-0000-0000-00002A030000}"/>
    <cellStyle name="Normal 3 2 3 2 2 3 3 2 3" xfId="28038" xr:uid="{CA98AEE0-826F-4E84-A1E9-8FBB81AECF73}"/>
    <cellStyle name="Normal 3 2 3 2 2 3 3 2 4" xfId="41994" xr:uid="{26CD6AA1-1747-4832-B2E9-3CF1C54D0A0B}"/>
    <cellStyle name="Normal 3 2 3 2 2 3 3 3" xfId="14314" xr:uid="{00000000-0005-0000-0000-00002A030000}"/>
    <cellStyle name="Normal 3 2 3 2 2 3 3 4" xfId="23780" xr:uid="{A550374F-873B-4AAD-9CE9-A7C493AEB13E}"/>
    <cellStyle name="Normal 3 2 3 2 2 3 3 5" xfId="37749" xr:uid="{45BE909A-B082-4A21-A022-4B0D9E6508BA}"/>
    <cellStyle name="Normal 3 2 3 2 2 3 4" xfId="6074" xr:uid="{00000000-0005-0000-0000-00002A030000}"/>
    <cellStyle name="Normal 3 2 3 2 2 3 4 2" xfId="14908" xr:uid="{00000000-0005-0000-0000-00002A030000}"/>
    <cellStyle name="Normal 3 2 3 2 2 3 4 3" xfId="24367" xr:uid="{ED6F94FD-AA83-4B21-8396-BF00872B3F4F}"/>
    <cellStyle name="Normal 3 2 3 2 2 3 4 4" xfId="38321" xr:uid="{C10FFF34-CF66-4F1C-9ABA-2C569D20A2A3}"/>
    <cellStyle name="Normal 3 2 3 2 2 3 5" xfId="10494" xr:uid="{00000000-0005-0000-0000-00002A030000}"/>
    <cellStyle name="Normal 3 2 3 2 2 3 6" xfId="19920" xr:uid="{A84BBE26-4F30-42A8-8693-2038C6DBC925}"/>
    <cellStyle name="Normal 3 2 3 2 2 3 7" xfId="34074" xr:uid="{DD479BCD-0B0C-4435-90A5-5F2009892388}"/>
    <cellStyle name="Normal 3 2 3 2 2 4" xfId="913" xr:uid="{00000000-0005-0000-0000-00002B030000}"/>
    <cellStyle name="Normal 3 2 3 2 2 4 2" xfId="3765" xr:uid="{00000000-0005-0000-0000-00002C030000}"/>
    <cellStyle name="Normal 3 2 3 2 2 4 2 2" xfId="8187" xr:uid="{00000000-0005-0000-0000-00002C030000}"/>
    <cellStyle name="Normal 3 2 3 2 2 4 2 2 2" xfId="17010" xr:uid="{00000000-0005-0000-0000-00002C030000}"/>
    <cellStyle name="Normal 3 2 3 2 2 4 2 2 3" xfId="26395" xr:uid="{BF5B36DC-FF8E-4AAC-8F28-7B81F83AAFE5}"/>
    <cellStyle name="Normal 3 2 3 2 2 4 2 2 4" xfId="40350" xr:uid="{8EB89CF5-905C-4D09-8EB6-27E7389CE0F5}"/>
    <cellStyle name="Normal 3 2 3 2 2 4 2 3" xfId="12659" xr:uid="{00000000-0005-0000-0000-00002C030000}"/>
    <cellStyle name="Normal 3 2 3 2 2 4 2 4" xfId="22126" xr:uid="{B1E6D870-A321-40FB-9A44-F2DE35519061}"/>
    <cellStyle name="Normal 3 2 3 2 2 4 2 5" xfId="36109" xr:uid="{53921496-62FE-46A7-BB1F-52039D03E0A6}"/>
    <cellStyle name="Normal 3 2 3 2 2 4 3" xfId="5449" xr:uid="{00000000-0005-0000-0000-00002B030000}"/>
    <cellStyle name="Normal 3 2 3 2 2 4 3 2" xfId="9847" xr:uid="{00000000-0005-0000-0000-00002B030000}"/>
    <cellStyle name="Normal 3 2 3 2 2 4 3 2 2" xfId="18667" xr:uid="{00000000-0005-0000-0000-00002B030000}"/>
    <cellStyle name="Normal 3 2 3 2 2 4 3 2 3" xfId="28036" xr:uid="{24F5C25C-7810-4BF5-9A0C-51502303CBC9}"/>
    <cellStyle name="Normal 3 2 3 2 2 4 3 2 4" xfId="41992" xr:uid="{4E9DB50A-6663-41B6-A590-8C456D64820A}"/>
    <cellStyle name="Normal 3 2 3 2 2 4 3 3" xfId="14312" xr:uid="{00000000-0005-0000-0000-00002B030000}"/>
    <cellStyle name="Normal 3 2 3 2 2 4 3 4" xfId="23778" xr:uid="{C67A1C05-BB6E-4F8A-8593-FFA420C054D4}"/>
    <cellStyle name="Normal 3 2 3 2 2 4 3 5" xfId="37747" xr:uid="{3EA79E9F-7067-4C3C-908E-713866838564}"/>
    <cellStyle name="Normal 3 2 3 2 2 4 4" xfId="6072" xr:uid="{00000000-0005-0000-0000-00002B030000}"/>
    <cellStyle name="Normal 3 2 3 2 2 4 4 2" xfId="14906" xr:uid="{00000000-0005-0000-0000-00002B030000}"/>
    <cellStyle name="Normal 3 2 3 2 2 4 4 3" xfId="24365" xr:uid="{767712F3-C948-48D1-921F-7970E89AD262}"/>
    <cellStyle name="Normal 3 2 3 2 2 4 4 4" xfId="38319" xr:uid="{E4C80674-A1AB-4AAE-ADE1-CA4C1C7C86BD}"/>
    <cellStyle name="Normal 3 2 3 2 2 4 5" xfId="10492" xr:uid="{00000000-0005-0000-0000-00002B030000}"/>
    <cellStyle name="Normal 3 2 3 2 2 4 6" xfId="19918" xr:uid="{8C6F3F4A-F85D-462F-8404-8C2619FAFF60}"/>
    <cellStyle name="Normal 3 2 3 2 2 4 7" xfId="34072" xr:uid="{762F822D-43CD-44A1-BB04-AD4608E2436A}"/>
    <cellStyle name="Normal 3 2 3 2 2 5" xfId="1928" xr:uid="{00000000-0005-0000-0000-00005A010000}"/>
    <cellStyle name="Normal 3 2 3 2 2 5 2" xfId="6584" xr:uid="{00000000-0005-0000-0000-00005A010000}"/>
    <cellStyle name="Normal 3 2 3 2 2 5 2 2" xfId="15413" xr:uid="{00000000-0005-0000-0000-00005A010000}"/>
    <cellStyle name="Normal 3 2 3 2 2 5 2 3" xfId="24842" xr:uid="{48AB055D-E093-4107-A588-3803CF757331}"/>
    <cellStyle name="Normal 3 2 3 2 2 5 2 4" xfId="38795" xr:uid="{3E0E45E7-C7FC-425E-A731-C9D395B077AF}"/>
    <cellStyle name="Normal 3 2 3 2 2 5 3" xfId="11040" xr:uid="{00000000-0005-0000-0000-00005A010000}"/>
    <cellStyle name="Normal 3 2 3 2 2 5 4" xfId="20477" xr:uid="{A20AD459-F1D5-4FE3-8CF4-0D0986600B16}"/>
    <cellStyle name="Normal 3 2 3 2 2 5 5" xfId="34558" xr:uid="{DBC9CD3F-DEE2-4A6D-A3BC-C18CF4809425}"/>
    <cellStyle name="Normal 3 2 3 2 2 6" xfId="4068" xr:uid="{00000000-0005-0000-0000-00005A010000}"/>
    <cellStyle name="Normal 3 2 3 2 2 6 2" xfId="8468" xr:uid="{00000000-0005-0000-0000-00005A010000}"/>
    <cellStyle name="Normal 3 2 3 2 2 6 2 2" xfId="17290" xr:uid="{00000000-0005-0000-0000-00005A010000}"/>
    <cellStyle name="Normal 3 2 3 2 2 6 2 3" xfId="26670" xr:uid="{21CB87CE-FF35-4374-96A8-EEFA01BD071D}"/>
    <cellStyle name="Normal 3 2 3 2 2 6 2 4" xfId="40625" xr:uid="{C8FF0EB2-D3AE-40E5-87CE-B877191259E0}"/>
    <cellStyle name="Normal 3 2 3 2 2 6 3" xfId="12938" xr:uid="{00000000-0005-0000-0000-00005A010000}"/>
    <cellStyle name="Normal 3 2 3 2 2 6 4" xfId="22411" xr:uid="{B554E1A2-F453-4206-B802-D97280EE13A1}"/>
    <cellStyle name="Normal 3 2 3 2 2 6 5" xfId="36383" xr:uid="{C566BC1B-907C-4C54-B573-23158B8E5F7D}"/>
    <cellStyle name="Normal 3 2 3 2 2 7" xfId="5815" xr:uid="{00000000-0005-0000-0000-000027030000}"/>
    <cellStyle name="Normal 3 2 3 2 2 7 2" xfId="14656" xr:uid="{00000000-0005-0000-0000-000027030000}"/>
    <cellStyle name="Normal 3 2 3 2 2 7 3" xfId="24131" xr:uid="{60D85029-A9DB-4B12-A771-D711187B4B7D}"/>
    <cellStyle name="Normal 3 2 3 2 2 7 4" xfId="38085" xr:uid="{51D3F090-70A8-4668-BE54-D90D8C1827E3}"/>
    <cellStyle name="Normal 3 2 3 2 2 8" xfId="10196" xr:uid="{00000000-0005-0000-0000-000027030000}"/>
    <cellStyle name="Normal 3 2 3 2 2 8 2" xfId="28532" xr:uid="{5F13AFC7-A6A0-4FDD-B5A2-4DEA2D6A60E9}"/>
    <cellStyle name="Normal 3 2 3 2 2 8 3" xfId="42457" xr:uid="{92F6067C-4BD4-4C93-9C50-4277B24D0092}"/>
    <cellStyle name="Normal 3 2 3 2 2 9" xfId="31176" xr:uid="{53BBD9E8-8342-4F01-8565-12E5C3798848}"/>
    <cellStyle name="Normal 3 2 3 2 2 9 2" xfId="45034" xr:uid="{7D74FFB5-CBA4-4BEC-9561-77DCCAECD969}"/>
    <cellStyle name="Normal 3 2 3 2 3" xfId="208" xr:uid="{00000000-0005-0000-0000-00002C030000}"/>
    <cellStyle name="Normal 3 2 3 2 3 2" xfId="917" xr:uid="{00000000-0005-0000-0000-00002D030000}"/>
    <cellStyle name="Normal 3 2 3 2 3 2 2" xfId="3451" xr:uid="{00000000-0005-0000-0000-00002E030000}"/>
    <cellStyle name="Normal 3 2 3 2 3 2 2 2" xfId="7897" xr:uid="{00000000-0005-0000-0000-00002E030000}"/>
    <cellStyle name="Normal 3 2 3 2 3 2 2 2 2" xfId="16722" xr:uid="{00000000-0005-0000-0000-00002E030000}"/>
    <cellStyle name="Normal 3 2 3 2 3 2 2 2 3" xfId="26133" xr:uid="{D3F542C8-7FB5-4197-A9B3-FB0871421CFF}"/>
    <cellStyle name="Normal 3 2 3 2 3 2 2 2 4" xfId="40086" xr:uid="{FE42CAFB-D5EC-4EB6-8B53-C972C7841773}"/>
    <cellStyle name="Normal 3 2 3 2 3 2 2 3" xfId="12375" xr:uid="{00000000-0005-0000-0000-00002E030000}"/>
    <cellStyle name="Normal 3 2 3 2 3 2 2 4" xfId="21837" xr:uid="{440186FC-03A9-4EF7-89FC-70661050143B}"/>
    <cellStyle name="Normal 3 2 3 2 3 2 2 5" xfId="35849" xr:uid="{B4D58031-BC64-4DDA-BB9F-97074801D6F5}"/>
    <cellStyle name="Normal 3 2 3 2 3 2 3" xfId="5453" xr:uid="{00000000-0005-0000-0000-00002D030000}"/>
    <cellStyle name="Normal 3 2 3 2 3 2 3 2" xfId="9851" xr:uid="{00000000-0005-0000-0000-00002D030000}"/>
    <cellStyle name="Normal 3 2 3 2 3 2 3 2 2" xfId="18671" xr:uid="{00000000-0005-0000-0000-00002D030000}"/>
    <cellStyle name="Normal 3 2 3 2 3 2 3 2 3" xfId="28040" xr:uid="{E6CEF6CF-8601-4437-82C8-A54C99070130}"/>
    <cellStyle name="Normal 3 2 3 2 3 2 3 2 4" xfId="41996" xr:uid="{FF6A3854-3A6A-4182-B661-7FBE493BCEE5}"/>
    <cellStyle name="Normal 3 2 3 2 3 2 3 3" xfId="14316" xr:uid="{00000000-0005-0000-0000-00002D030000}"/>
    <cellStyle name="Normal 3 2 3 2 3 2 3 4" xfId="23782" xr:uid="{46B32A07-1E10-456E-9AF4-A43062D42EEC}"/>
    <cellStyle name="Normal 3 2 3 2 3 2 3 5" xfId="37751" xr:uid="{3190653C-F194-4D2D-BF41-D7F1D2ED0661}"/>
    <cellStyle name="Normal 3 2 3 2 3 2 4" xfId="6076" xr:uid="{00000000-0005-0000-0000-00002D030000}"/>
    <cellStyle name="Normal 3 2 3 2 3 2 4 2" xfId="14910" xr:uid="{00000000-0005-0000-0000-00002D030000}"/>
    <cellStyle name="Normal 3 2 3 2 3 2 4 3" xfId="24369" xr:uid="{24E1BC9F-D1C7-4503-A7FD-3F8E410DB28F}"/>
    <cellStyle name="Normal 3 2 3 2 3 2 4 4" xfId="38323" xr:uid="{A5F4C3BE-9D2E-4A4B-B4E4-AC8362169AD5}"/>
    <cellStyle name="Normal 3 2 3 2 3 2 5" xfId="10496" xr:uid="{00000000-0005-0000-0000-00002D030000}"/>
    <cellStyle name="Normal 3 2 3 2 3 2 6" xfId="19922" xr:uid="{7A0D2FE6-BBAF-42DB-8EBB-698E1951BC1F}"/>
    <cellStyle name="Normal 3 2 3 2 3 2 7" xfId="34076" xr:uid="{AA44A2D5-E727-4C60-8737-619ED849F832}"/>
    <cellStyle name="Normal 3 2 3 2 3 3" xfId="916" xr:uid="{00000000-0005-0000-0000-00002E030000}"/>
    <cellStyle name="Normal 3 2 3 2 3 3 2" xfId="3763" xr:uid="{00000000-0005-0000-0000-00002F030000}"/>
    <cellStyle name="Normal 3 2 3 2 3 3 2 2" xfId="8185" xr:uid="{00000000-0005-0000-0000-00002F030000}"/>
    <cellStyle name="Normal 3 2 3 2 3 3 2 2 2" xfId="17008" xr:uid="{00000000-0005-0000-0000-00002F030000}"/>
    <cellStyle name="Normal 3 2 3 2 3 3 2 2 3" xfId="26393" xr:uid="{56420353-4484-4F05-BA3A-35358A7947E6}"/>
    <cellStyle name="Normal 3 2 3 2 3 3 2 2 4" xfId="40348" xr:uid="{B977CC4D-4E98-4F9B-85A0-63143553C70A}"/>
    <cellStyle name="Normal 3 2 3 2 3 3 2 3" xfId="12657" xr:uid="{00000000-0005-0000-0000-00002F030000}"/>
    <cellStyle name="Normal 3 2 3 2 3 3 2 4" xfId="22124" xr:uid="{C459101C-916D-4DB9-B3D8-2EBE64FFFEAE}"/>
    <cellStyle name="Normal 3 2 3 2 3 3 2 5" xfId="36107" xr:uid="{6271EBE7-438C-47DC-A392-ACE09700B46D}"/>
    <cellStyle name="Normal 3 2 3 2 3 3 3" xfId="5452" xr:uid="{00000000-0005-0000-0000-00002E030000}"/>
    <cellStyle name="Normal 3 2 3 2 3 3 3 2" xfId="9850" xr:uid="{00000000-0005-0000-0000-00002E030000}"/>
    <cellStyle name="Normal 3 2 3 2 3 3 3 2 2" xfId="18670" xr:uid="{00000000-0005-0000-0000-00002E030000}"/>
    <cellStyle name="Normal 3 2 3 2 3 3 3 2 3" xfId="28039" xr:uid="{F9653318-0FF2-4E95-8907-AE3FF64FCED5}"/>
    <cellStyle name="Normal 3 2 3 2 3 3 3 2 4" xfId="41995" xr:uid="{80C49AA7-2700-4ECB-9DA6-280710CB8108}"/>
    <cellStyle name="Normal 3 2 3 2 3 3 3 3" xfId="14315" xr:uid="{00000000-0005-0000-0000-00002E030000}"/>
    <cellStyle name="Normal 3 2 3 2 3 3 3 4" xfId="23781" xr:uid="{61BB6A31-23FF-4A5D-84F1-F6919075AF85}"/>
    <cellStyle name="Normal 3 2 3 2 3 3 3 5" xfId="37750" xr:uid="{041FED83-A1C1-4247-B71C-5A38B3A6ACFA}"/>
    <cellStyle name="Normal 3 2 3 2 3 3 4" xfId="6075" xr:uid="{00000000-0005-0000-0000-00002E030000}"/>
    <cellStyle name="Normal 3 2 3 2 3 3 4 2" xfId="14909" xr:uid="{00000000-0005-0000-0000-00002E030000}"/>
    <cellStyle name="Normal 3 2 3 2 3 3 4 3" xfId="24368" xr:uid="{133E1683-8386-45E1-A436-EE372B895EB3}"/>
    <cellStyle name="Normal 3 2 3 2 3 3 4 4" xfId="38322" xr:uid="{B680620D-E266-434E-94B0-C8C107E8C111}"/>
    <cellStyle name="Normal 3 2 3 2 3 3 5" xfId="10495" xr:uid="{00000000-0005-0000-0000-00002E030000}"/>
    <cellStyle name="Normal 3 2 3 2 3 3 6" xfId="19921" xr:uid="{C33C3AC0-3550-45C8-A0AC-B402EAFDBD20}"/>
    <cellStyle name="Normal 3 2 3 2 3 3 7" xfId="34075" xr:uid="{AAF3FA63-DEED-48C0-A96F-AB556E9205FD}"/>
    <cellStyle name="Normal 3 2 3 2 3 4" xfId="3857" xr:uid="{00000000-0005-0000-0000-00002D030000}"/>
    <cellStyle name="Normal 3 2 3 2 3 4 2" xfId="8267" xr:uid="{00000000-0005-0000-0000-00002D030000}"/>
    <cellStyle name="Normal 3 2 3 2 3 4 2 2" xfId="17090" xr:uid="{00000000-0005-0000-0000-00002D030000}"/>
    <cellStyle name="Normal 3 2 3 2 3 4 2 3" xfId="26472" xr:uid="{E0DBE1EB-08FF-4D0A-9DFC-1092A14D5C2A}"/>
    <cellStyle name="Normal 3 2 3 2 3 4 2 4" xfId="40427" xr:uid="{43EE333E-A86C-40FF-99E9-543200D5E09F}"/>
    <cellStyle name="Normal 3 2 3 2 3 4 3" xfId="12739" xr:uid="{00000000-0005-0000-0000-00002D030000}"/>
    <cellStyle name="Normal 3 2 3 2 3 4 4" xfId="22211" xr:uid="{A2C3417C-1E8B-4D50-8D42-BE833A2E83AF}"/>
    <cellStyle name="Normal 3 2 3 2 3 4 5" xfId="36186" xr:uid="{A612C019-FDDB-49A2-81A2-7E40FEB1FCC1}"/>
    <cellStyle name="Normal 3 2 3 2 3 5" xfId="5308" xr:uid="{00000000-0005-0000-0000-00002C030000}"/>
    <cellStyle name="Normal 3 2 3 2 3 5 2" xfId="9706" xr:uid="{00000000-0005-0000-0000-00002C030000}"/>
    <cellStyle name="Normal 3 2 3 2 3 5 2 2" xfId="18528" xr:uid="{00000000-0005-0000-0000-00002C030000}"/>
    <cellStyle name="Normal 3 2 3 2 3 5 2 3" xfId="27903" xr:uid="{56B23F80-A7DC-4CBB-8CD1-148F50DCECA9}"/>
    <cellStyle name="Normal 3 2 3 2 3 5 2 4" xfId="41860" xr:uid="{EB70C201-39CB-42A3-BA38-29F524A9365B}"/>
    <cellStyle name="Normal 3 2 3 2 3 5 3" xfId="14174" xr:uid="{00000000-0005-0000-0000-00002C030000}"/>
    <cellStyle name="Normal 3 2 3 2 3 5 4" xfId="23646" xr:uid="{7B995C6C-A27E-4555-95B4-0CE65F043906}"/>
    <cellStyle name="Normal 3 2 3 2 3 5 5" xfId="37616" xr:uid="{109D5E8F-B7E4-4BE1-994A-92FF23F4A2B8}"/>
    <cellStyle name="Normal 3 2 3 2 3 6" xfId="5852" xr:uid="{00000000-0005-0000-0000-00002C030000}"/>
    <cellStyle name="Normal 3 2 3 2 3 6 2" xfId="14693" xr:uid="{00000000-0005-0000-0000-00002C030000}"/>
    <cellStyle name="Normal 3 2 3 2 3 6 3" xfId="24166" xr:uid="{4F677159-41CB-4C6E-A681-54A2AEB43316}"/>
    <cellStyle name="Normal 3 2 3 2 3 6 4" xfId="38120" xr:uid="{D60D280B-A6C1-46E6-A653-7DD206021025}"/>
    <cellStyle name="Normal 3 2 3 2 3 7" xfId="10239" xr:uid="{00000000-0005-0000-0000-00002C030000}"/>
    <cellStyle name="Normal 3 2 3 2 3 8" xfId="19700" xr:uid="{867EAC5E-E21B-4C01-AC55-52AAF37348E0}"/>
    <cellStyle name="Normal 3 2 3 2 3 9" xfId="33875" xr:uid="{6FED1E80-1042-44FB-B10F-36416DB05AFF}"/>
    <cellStyle name="Normal 3 2 3 2 4" xfId="918" xr:uid="{00000000-0005-0000-0000-00002F030000}"/>
    <cellStyle name="Normal 3 2 3 2 4 2" xfId="3761" xr:uid="{00000000-0005-0000-0000-000030030000}"/>
    <cellStyle name="Normal 3 2 3 2 4 2 2" xfId="8183" xr:uid="{00000000-0005-0000-0000-000030030000}"/>
    <cellStyle name="Normal 3 2 3 2 4 2 2 2" xfId="17006" xr:uid="{00000000-0005-0000-0000-000030030000}"/>
    <cellStyle name="Normal 3 2 3 2 4 2 2 3" xfId="26391" xr:uid="{A1DA3251-D727-4D4A-BC18-530DDF6F2E4D}"/>
    <cellStyle name="Normal 3 2 3 2 4 2 2 4" xfId="40346" xr:uid="{E2513F31-FEAE-454B-AC3B-C72A8BA4DA63}"/>
    <cellStyle name="Normal 3 2 3 2 4 2 3" xfId="12655" xr:uid="{00000000-0005-0000-0000-000030030000}"/>
    <cellStyle name="Normal 3 2 3 2 4 2 4" xfId="22122" xr:uid="{FA40735A-636C-47D4-87FD-C1281C9657AC}"/>
    <cellStyle name="Normal 3 2 3 2 4 2 5" xfId="36105" xr:uid="{D95AD28D-B68A-4EE2-96C5-E199643E6390}"/>
    <cellStyle name="Normal 3 2 3 2 4 3" xfId="5454" xr:uid="{00000000-0005-0000-0000-00002F030000}"/>
    <cellStyle name="Normal 3 2 3 2 4 3 2" xfId="9852" xr:uid="{00000000-0005-0000-0000-00002F030000}"/>
    <cellStyle name="Normal 3 2 3 2 4 3 2 2" xfId="18672" xr:uid="{00000000-0005-0000-0000-00002F030000}"/>
    <cellStyle name="Normal 3 2 3 2 4 3 2 3" xfId="28041" xr:uid="{4F83FEF0-7882-43A5-9141-7145A2EF2032}"/>
    <cellStyle name="Normal 3 2 3 2 4 3 2 4" xfId="41997" xr:uid="{004AD072-8EFC-4909-8B57-91167F24FD01}"/>
    <cellStyle name="Normal 3 2 3 2 4 3 3" xfId="14317" xr:uid="{00000000-0005-0000-0000-00002F030000}"/>
    <cellStyle name="Normal 3 2 3 2 4 3 4" xfId="23783" xr:uid="{8F23B6B6-698E-43FD-9F83-F252B4D086D3}"/>
    <cellStyle name="Normal 3 2 3 2 4 3 5" xfId="37752" xr:uid="{0DC83DE4-DD4D-4537-98E7-E70725F9BA43}"/>
    <cellStyle name="Normal 3 2 3 2 4 4" xfId="6077" xr:uid="{00000000-0005-0000-0000-00002F030000}"/>
    <cellStyle name="Normal 3 2 3 2 4 4 2" xfId="14911" xr:uid="{00000000-0005-0000-0000-00002F030000}"/>
    <cellStyle name="Normal 3 2 3 2 4 4 3" xfId="24370" xr:uid="{3A776E74-EA42-497A-8993-85C3F6391E25}"/>
    <cellStyle name="Normal 3 2 3 2 4 4 4" xfId="38324" xr:uid="{7E2B3CE9-47DB-4FB4-970D-BB4EF0A5C92D}"/>
    <cellStyle name="Normal 3 2 3 2 4 5" xfId="10497" xr:uid="{00000000-0005-0000-0000-00002F030000}"/>
    <cellStyle name="Normal 3 2 3 2 4 6" xfId="19923" xr:uid="{88A86F6F-9603-463C-A5EB-37516C63EEFF}"/>
    <cellStyle name="Normal 3 2 3 2 4 7" xfId="34077" xr:uid="{8C73D1BB-91BC-40A8-A594-E92469ACB535}"/>
    <cellStyle name="Normal 3 2 3 2 5" xfId="912" xr:uid="{00000000-0005-0000-0000-000030030000}"/>
    <cellStyle name="Normal 3 2 3 2 5 2" xfId="3766" xr:uid="{00000000-0005-0000-0000-000031030000}"/>
    <cellStyle name="Normal 3 2 3 2 5 2 2" xfId="8188" xr:uid="{00000000-0005-0000-0000-000031030000}"/>
    <cellStyle name="Normal 3 2 3 2 5 2 2 2" xfId="17011" xr:uid="{00000000-0005-0000-0000-000031030000}"/>
    <cellStyle name="Normal 3 2 3 2 5 2 2 3" xfId="26396" xr:uid="{3212EBCC-DBB6-4A57-95D5-89DC624C9E4F}"/>
    <cellStyle name="Normal 3 2 3 2 5 2 2 4" xfId="40351" xr:uid="{2FAE61BE-F8A8-4E64-8FF4-BDE249BAF877}"/>
    <cellStyle name="Normal 3 2 3 2 5 2 3" xfId="12660" xr:uid="{00000000-0005-0000-0000-000031030000}"/>
    <cellStyle name="Normal 3 2 3 2 5 2 4" xfId="22127" xr:uid="{4658BB11-1AF2-4358-BD6F-648C3B837093}"/>
    <cellStyle name="Normal 3 2 3 2 5 2 5" xfId="36110" xr:uid="{B5924611-A1E6-46BB-B2E4-AD325845D691}"/>
    <cellStyle name="Normal 3 2 3 2 5 3" xfId="5448" xr:uid="{00000000-0005-0000-0000-000030030000}"/>
    <cellStyle name="Normal 3 2 3 2 5 3 2" xfId="9846" xr:uid="{00000000-0005-0000-0000-000030030000}"/>
    <cellStyle name="Normal 3 2 3 2 5 3 2 2" xfId="18666" xr:uid="{00000000-0005-0000-0000-000030030000}"/>
    <cellStyle name="Normal 3 2 3 2 5 3 2 3" xfId="28035" xr:uid="{5339E07B-5F6A-4DAE-890E-189EBCEFF4B2}"/>
    <cellStyle name="Normal 3 2 3 2 5 3 2 4" xfId="41991" xr:uid="{5DAEFF41-21DA-4E60-8647-01DA8F134C85}"/>
    <cellStyle name="Normal 3 2 3 2 5 3 3" xfId="14311" xr:uid="{00000000-0005-0000-0000-000030030000}"/>
    <cellStyle name="Normal 3 2 3 2 5 3 4" xfId="23777" xr:uid="{D97A252B-4753-48EB-B2A4-762B52820EDF}"/>
    <cellStyle name="Normal 3 2 3 2 5 3 5" xfId="37746" xr:uid="{A2FC1F85-8C0F-48EE-8CDA-7CA09DA6848B}"/>
    <cellStyle name="Normal 3 2 3 2 5 4" xfId="6071" xr:uid="{00000000-0005-0000-0000-000030030000}"/>
    <cellStyle name="Normal 3 2 3 2 5 4 2" xfId="14905" xr:uid="{00000000-0005-0000-0000-000030030000}"/>
    <cellStyle name="Normal 3 2 3 2 5 4 3" xfId="24364" xr:uid="{0F36A7F3-33A4-4AD0-8514-BB857899B20D}"/>
    <cellStyle name="Normal 3 2 3 2 5 4 4" xfId="38318" xr:uid="{1A6E2EA3-EA25-4E2E-815C-F35997CD8D70}"/>
    <cellStyle name="Normal 3 2 3 2 5 5" xfId="10491" xr:uid="{00000000-0005-0000-0000-000030030000}"/>
    <cellStyle name="Normal 3 2 3 2 5 6" xfId="19917" xr:uid="{BFC09EE2-60AC-45E9-B8ED-1E6215322C9C}"/>
    <cellStyle name="Normal 3 2 3 2 5 7" xfId="34071" xr:uid="{D1C9A320-DBBC-4767-B1E8-060D78BB2C20}"/>
    <cellStyle name="Normal 3 2 3 2 6" xfId="1738" xr:uid="{00000000-0005-0000-0000-000059010000}"/>
    <cellStyle name="Normal 3 2 3 2 6 2" xfId="6540" xr:uid="{00000000-0005-0000-0000-000059010000}"/>
    <cellStyle name="Normal 3 2 3 2 6 2 2" xfId="15371" xr:uid="{00000000-0005-0000-0000-000059010000}"/>
    <cellStyle name="Normal 3 2 3 2 6 2 3" xfId="24806" xr:uid="{0D5DE686-BF76-4D25-87DA-6B8FE2D6B3DE}"/>
    <cellStyle name="Normal 3 2 3 2 6 2 4" xfId="38760" xr:uid="{1C24C59D-4FEC-47C2-B9D0-D1B87C080248}"/>
    <cellStyle name="Normal 3 2 3 2 6 3" xfId="10985" xr:uid="{00000000-0005-0000-0000-000059010000}"/>
    <cellStyle name="Normal 3 2 3 2 6 4" xfId="20395" xr:uid="{18A96BED-2DAF-46BA-A3B1-41B7DF56F530}"/>
    <cellStyle name="Normal 3 2 3 2 6 5" xfId="34524" xr:uid="{B99CF897-5FDD-4A62-BBC8-3EBE5C5AC782}"/>
    <cellStyle name="Normal 3 2 3 2 7" xfId="4024" xr:uid="{00000000-0005-0000-0000-000059010000}"/>
    <cellStyle name="Normal 3 2 3 2 7 2" xfId="8428" xr:uid="{00000000-0005-0000-0000-000059010000}"/>
    <cellStyle name="Normal 3 2 3 2 7 2 2" xfId="17250" xr:uid="{00000000-0005-0000-0000-000059010000}"/>
    <cellStyle name="Normal 3 2 3 2 7 2 3" xfId="26631" xr:uid="{2675D24A-79CA-44FA-95C9-80C7AF6EBE2C}"/>
    <cellStyle name="Normal 3 2 3 2 7 2 4" xfId="40585" xr:uid="{F6F87A4A-85A4-4582-9430-53AE8194C479}"/>
    <cellStyle name="Normal 3 2 3 2 7 3" xfId="12899" xr:uid="{00000000-0005-0000-0000-000059010000}"/>
    <cellStyle name="Normal 3 2 3 2 7 4" xfId="22371" xr:uid="{2804DF8E-8D2D-474A-BBBB-D885654471CC}"/>
    <cellStyle name="Normal 3 2 3 2 7 5" xfId="36344" xr:uid="{B680B29D-7806-46AF-8D31-1E23592E9C6A}"/>
    <cellStyle name="Normal 3 2 3 2 8" xfId="5784" xr:uid="{00000000-0005-0000-0000-000026030000}"/>
    <cellStyle name="Normal 3 2 3 2 8 2" xfId="14627" xr:uid="{00000000-0005-0000-0000-000026030000}"/>
    <cellStyle name="Normal 3 2 3 2 8 3" xfId="24107" xr:uid="{2E5E08F4-1CCF-4193-BDB1-58681F2A6CFC}"/>
    <cellStyle name="Normal 3 2 3 2 8 4" xfId="38061" xr:uid="{44D49673-1B0E-4AC6-9C68-A577A681D30C}"/>
    <cellStyle name="Normal 3 2 3 2 9" xfId="10166" xr:uid="{00000000-0005-0000-0000-000026030000}"/>
    <cellStyle name="Normal 3 2 3 2 9 2" xfId="28452" xr:uid="{F62404E9-3AEE-4400-947B-712F1270FCE1}"/>
    <cellStyle name="Normal 3 2 3 2 9 3" xfId="42422" xr:uid="{F33028E1-7AB5-4B49-942B-1D45F1553990}"/>
    <cellStyle name="Normal 3 2 3 3" xfId="47" xr:uid="{00000000-0005-0000-0000-000031030000}"/>
    <cellStyle name="Normal 3 2 3 3 10" xfId="31177" xr:uid="{9F601176-87EE-4BE5-954D-20E597D4FC35}"/>
    <cellStyle name="Normal 3 2 3 3 10 2" xfId="45035" xr:uid="{A7747673-AA0F-4632-8C37-B4D5D76E2179}"/>
    <cellStyle name="Normal 3 2 3 3 11" xfId="19633" xr:uid="{A61AF47A-8302-468C-9625-935B7B720C8D}"/>
    <cellStyle name="Normal 3 2 3 3 12" xfId="33817" xr:uid="{01C58DD6-3B33-4388-B133-F608CEE63FBF}"/>
    <cellStyle name="Normal 3 2 3 3 2" xfId="211" xr:uid="{00000000-0005-0000-0000-000032030000}"/>
    <cellStyle name="Normal 3 2 3 3 2 10" xfId="33878" xr:uid="{00F62398-EB7F-46F4-BC3D-9A83AB1C4AB2}"/>
    <cellStyle name="Normal 3 2 3 3 2 2" xfId="921" xr:uid="{00000000-0005-0000-0000-000033030000}"/>
    <cellStyle name="Normal 3 2 3 3 2 2 2" xfId="3758" xr:uid="{00000000-0005-0000-0000-000034030000}"/>
    <cellStyle name="Normal 3 2 3 3 2 2 2 2" xfId="8180" xr:uid="{00000000-0005-0000-0000-000034030000}"/>
    <cellStyle name="Normal 3 2 3 3 2 2 2 2 2" xfId="17003" xr:uid="{00000000-0005-0000-0000-000034030000}"/>
    <cellStyle name="Normal 3 2 3 3 2 2 2 2 3" xfId="26388" xr:uid="{95372E5E-A2F7-431D-8D78-A986A57FDD20}"/>
    <cellStyle name="Normal 3 2 3 3 2 2 2 2 4" xfId="40343" xr:uid="{EC6C24D1-59F9-4733-9CD1-9B73F0584009}"/>
    <cellStyle name="Normal 3 2 3 3 2 2 2 3" xfId="12652" xr:uid="{00000000-0005-0000-0000-000034030000}"/>
    <cellStyle name="Normal 3 2 3 3 2 2 2 4" xfId="22119" xr:uid="{1B5AF99C-6B1D-4B8D-9BEE-4478766B0207}"/>
    <cellStyle name="Normal 3 2 3 3 2 2 2 5" xfId="36102" xr:uid="{201F21FD-1FCD-42D4-BE48-3F93DE9120FC}"/>
    <cellStyle name="Normal 3 2 3 3 2 2 3" xfId="5457" xr:uid="{00000000-0005-0000-0000-000033030000}"/>
    <cellStyle name="Normal 3 2 3 3 2 2 3 2" xfId="9855" xr:uid="{00000000-0005-0000-0000-000033030000}"/>
    <cellStyle name="Normal 3 2 3 3 2 2 3 2 2" xfId="18675" xr:uid="{00000000-0005-0000-0000-000033030000}"/>
    <cellStyle name="Normal 3 2 3 3 2 2 3 2 3" xfId="28044" xr:uid="{BDF7E020-DCC6-4300-90A2-492AF3682A25}"/>
    <cellStyle name="Normal 3 2 3 3 2 2 3 2 4" xfId="42000" xr:uid="{A4FEDB99-EBA0-47C0-BB0D-C0A4FBAC516B}"/>
    <cellStyle name="Normal 3 2 3 3 2 2 3 3" xfId="14320" xr:uid="{00000000-0005-0000-0000-000033030000}"/>
    <cellStyle name="Normal 3 2 3 3 2 2 3 4" xfId="23786" xr:uid="{33C2D516-EF19-490C-A660-453F48D27A8C}"/>
    <cellStyle name="Normal 3 2 3 3 2 2 3 5" xfId="37755" xr:uid="{4445D97C-832A-4477-B722-7FCB9FEC9278}"/>
    <cellStyle name="Normal 3 2 3 3 2 2 4" xfId="6080" xr:uid="{00000000-0005-0000-0000-000033030000}"/>
    <cellStyle name="Normal 3 2 3 3 2 2 4 2" xfId="14914" xr:uid="{00000000-0005-0000-0000-000033030000}"/>
    <cellStyle name="Normal 3 2 3 3 2 2 4 3" xfId="24373" xr:uid="{A295F39C-87BD-4995-A811-C8C1554717DE}"/>
    <cellStyle name="Normal 3 2 3 3 2 2 4 4" xfId="38327" xr:uid="{E506F431-C37F-4ED0-A51F-F9B0BF1E9EF8}"/>
    <cellStyle name="Normal 3 2 3 3 2 2 5" xfId="10500" xr:uid="{00000000-0005-0000-0000-000033030000}"/>
    <cellStyle name="Normal 3 2 3 3 2 2 6" xfId="19926" xr:uid="{4EB065A6-7383-4D5D-8DFD-215EAB7CAECE}"/>
    <cellStyle name="Normal 3 2 3 3 2 2 7" xfId="34080" xr:uid="{1B997C75-6A90-461F-9AE2-E98D5944C326}"/>
    <cellStyle name="Normal 3 2 3 3 2 3" xfId="922" xr:uid="{00000000-0005-0000-0000-000034030000}"/>
    <cellStyle name="Normal 3 2 3 3 2 3 2" xfId="3757" xr:uid="{00000000-0005-0000-0000-000035030000}"/>
    <cellStyle name="Normal 3 2 3 3 2 3 2 2" xfId="8179" xr:uid="{00000000-0005-0000-0000-000035030000}"/>
    <cellStyle name="Normal 3 2 3 3 2 3 2 2 2" xfId="17002" xr:uid="{00000000-0005-0000-0000-000035030000}"/>
    <cellStyle name="Normal 3 2 3 3 2 3 2 2 3" xfId="26387" xr:uid="{4BC6D961-B14D-4F7A-B520-7803798B2FE4}"/>
    <cellStyle name="Normal 3 2 3 3 2 3 2 2 4" xfId="40342" xr:uid="{3C5D7FB1-423A-4679-B7D0-E2A81DE843D6}"/>
    <cellStyle name="Normal 3 2 3 3 2 3 2 3" xfId="12651" xr:uid="{00000000-0005-0000-0000-000035030000}"/>
    <cellStyle name="Normal 3 2 3 3 2 3 2 4" xfId="22118" xr:uid="{9A884DEC-764D-422A-9497-17ED6390C4EE}"/>
    <cellStyle name="Normal 3 2 3 3 2 3 2 5" xfId="36101" xr:uid="{88C23ABE-782B-42BF-BBB3-8F6DB5A4412F}"/>
    <cellStyle name="Normal 3 2 3 3 2 3 3" xfId="5458" xr:uid="{00000000-0005-0000-0000-000034030000}"/>
    <cellStyle name="Normal 3 2 3 3 2 3 3 2" xfId="9856" xr:uid="{00000000-0005-0000-0000-000034030000}"/>
    <cellStyle name="Normal 3 2 3 3 2 3 3 2 2" xfId="18676" xr:uid="{00000000-0005-0000-0000-000034030000}"/>
    <cellStyle name="Normal 3 2 3 3 2 3 3 2 3" xfId="28045" xr:uid="{FF59C7E7-9245-4B02-A694-64B8915C170B}"/>
    <cellStyle name="Normal 3 2 3 3 2 3 3 2 4" xfId="42001" xr:uid="{B996BE12-41C7-4D53-BE6C-9153A2868436}"/>
    <cellStyle name="Normal 3 2 3 3 2 3 3 3" xfId="14321" xr:uid="{00000000-0005-0000-0000-000034030000}"/>
    <cellStyle name="Normal 3 2 3 3 2 3 3 4" xfId="23787" xr:uid="{1C98C2BE-607D-4E8B-B017-835E6BA8B53A}"/>
    <cellStyle name="Normal 3 2 3 3 2 3 3 5" xfId="37756" xr:uid="{37A0ED0B-D06D-48A3-8C67-4EF3B7E09136}"/>
    <cellStyle name="Normal 3 2 3 3 2 3 4" xfId="6081" xr:uid="{00000000-0005-0000-0000-000034030000}"/>
    <cellStyle name="Normal 3 2 3 3 2 3 4 2" xfId="14915" xr:uid="{00000000-0005-0000-0000-000034030000}"/>
    <cellStyle name="Normal 3 2 3 3 2 3 4 3" xfId="24374" xr:uid="{672B601D-090F-48D7-8F80-BDDB1CA63C47}"/>
    <cellStyle name="Normal 3 2 3 3 2 3 4 4" xfId="38328" xr:uid="{20F97A8A-405C-4CE4-9F18-81E90ADC3FF0}"/>
    <cellStyle name="Normal 3 2 3 3 2 3 5" xfId="10501" xr:uid="{00000000-0005-0000-0000-000034030000}"/>
    <cellStyle name="Normal 3 2 3 3 2 3 6" xfId="19927" xr:uid="{86C95D40-6C1E-4AEB-BF5B-6C77C796272C}"/>
    <cellStyle name="Normal 3 2 3 3 2 3 7" xfId="34081" xr:uid="{B1364964-61A9-4625-ADE1-05DAFCB50BFF}"/>
    <cellStyle name="Normal 3 2 3 3 2 4" xfId="920" xr:uid="{00000000-0005-0000-0000-000035030000}"/>
    <cellStyle name="Normal 3 2 3 3 2 4 2" xfId="3759" xr:uid="{00000000-0005-0000-0000-000036030000}"/>
    <cellStyle name="Normal 3 2 3 3 2 4 2 2" xfId="8181" xr:uid="{00000000-0005-0000-0000-000036030000}"/>
    <cellStyle name="Normal 3 2 3 3 2 4 2 2 2" xfId="17004" xr:uid="{00000000-0005-0000-0000-000036030000}"/>
    <cellStyle name="Normal 3 2 3 3 2 4 2 2 3" xfId="26389" xr:uid="{715479FD-A59C-4068-9DE9-9F158ADC9BC5}"/>
    <cellStyle name="Normal 3 2 3 3 2 4 2 2 4" xfId="40344" xr:uid="{7C3B6BE4-B86E-4A40-9ED3-902E317C7D0E}"/>
    <cellStyle name="Normal 3 2 3 3 2 4 2 3" xfId="12653" xr:uid="{00000000-0005-0000-0000-000036030000}"/>
    <cellStyle name="Normal 3 2 3 3 2 4 2 4" xfId="22120" xr:uid="{6C13F0AD-6EDE-4066-8F29-414BA76EEF34}"/>
    <cellStyle name="Normal 3 2 3 3 2 4 2 5" xfId="36103" xr:uid="{09CC94C0-C844-478A-BFFC-4101F0A73C92}"/>
    <cellStyle name="Normal 3 2 3 3 2 4 3" xfId="5456" xr:uid="{00000000-0005-0000-0000-000035030000}"/>
    <cellStyle name="Normal 3 2 3 3 2 4 3 2" xfId="9854" xr:uid="{00000000-0005-0000-0000-000035030000}"/>
    <cellStyle name="Normal 3 2 3 3 2 4 3 2 2" xfId="18674" xr:uid="{00000000-0005-0000-0000-000035030000}"/>
    <cellStyle name="Normal 3 2 3 3 2 4 3 2 3" xfId="28043" xr:uid="{F95057B5-BC23-4A6E-A2AF-A16B71C139FC}"/>
    <cellStyle name="Normal 3 2 3 3 2 4 3 2 4" xfId="41999" xr:uid="{052190C5-CA38-4C34-A5FB-1749982CFCC3}"/>
    <cellStyle name="Normal 3 2 3 3 2 4 3 3" xfId="14319" xr:uid="{00000000-0005-0000-0000-000035030000}"/>
    <cellStyle name="Normal 3 2 3 3 2 4 3 4" xfId="23785" xr:uid="{B9133D5C-425A-4C96-B856-7DE2373FDD93}"/>
    <cellStyle name="Normal 3 2 3 3 2 4 3 5" xfId="37754" xr:uid="{0DB68311-0AC2-4EAA-88AA-D6933F70CB89}"/>
    <cellStyle name="Normal 3 2 3 3 2 4 4" xfId="6079" xr:uid="{00000000-0005-0000-0000-000035030000}"/>
    <cellStyle name="Normal 3 2 3 3 2 4 4 2" xfId="14913" xr:uid="{00000000-0005-0000-0000-000035030000}"/>
    <cellStyle name="Normal 3 2 3 3 2 4 4 3" xfId="24372" xr:uid="{E0876E3D-F7D2-4447-8288-75C221B94802}"/>
    <cellStyle name="Normal 3 2 3 3 2 4 4 4" xfId="38326" xr:uid="{A3FE9BF6-BA3E-4EAC-A948-65F322A3D6DC}"/>
    <cellStyle name="Normal 3 2 3 3 2 4 5" xfId="10499" xr:uid="{00000000-0005-0000-0000-000035030000}"/>
    <cellStyle name="Normal 3 2 3 3 2 4 6" xfId="19925" xr:uid="{9889A6FB-7BF2-4375-B603-8F4B957A3726}"/>
    <cellStyle name="Normal 3 2 3 3 2 4 7" xfId="34079" xr:uid="{E4A3D839-7A93-424E-B622-1587BB57BBFB}"/>
    <cellStyle name="Normal 3 2 3 3 2 5" xfId="3854" xr:uid="{00000000-0005-0000-0000-000033030000}"/>
    <cellStyle name="Normal 3 2 3 3 2 5 2" xfId="8264" xr:uid="{00000000-0005-0000-0000-000033030000}"/>
    <cellStyle name="Normal 3 2 3 3 2 5 2 2" xfId="17087" xr:uid="{00000000-0005-0000-0000-000033030000}"/>
    <cellStyle name="Normal 3 2 3 3 2 5 2 3" xfId="26469" xr:uid="{B21AC4A1-DBB4-4744-8072-2756F2872ED8}"/>
    <cellStyle name="Normal 3 2 3 3 2 5 2 4" xfId="40424" xr:uid="{D27585EF-BA1F-445D-99E0-A3CC5E2DFB49}"/>
    <cellStyle name="Normal 3 2 3 3 2 5 3" xfId="12736" xr:uid="{00000000-0005-0000-0000-000033030000}"/>
    <cellStyle name="Normal 3 2 3 3 2 5 4" xfId="22208" xr:uid="{E6AAE20E-9128-4EE0-B373-3BC6C4BDF86D}"/>
    <cellStyle name="Normal 3 2 3 3 2 5 5" xfId="36183" xr:uid="{EED6A638-ACAC-4A1C-94A1-62267D6770CC}"/>
    <cellStyle name="Normal 3 2 3 3 2 6" xfId="5139" xr:uid="{00000000-0005-0000-0000-000032030000}"/>
    <cellStyle name="Normal 3 2 3 3 2 6 2" xfId="9537" xr:uid="{00000000-0005-0000-0000-000032030000}"/>
    <cellStyle name="Normal 3 2 3 3 2 6 2 2" xfId="18359" xr:uid="{00000000-0005-0000-0000-000032030000}"/>
    <cellStyle name="Normal 3 2 3 3 2 6 2 3" xfId="27737" xr:uid="{C32DD707-5B7A-49DE-8605-2DAE07FC2A99}"/>
    <cellStyle name="Normal 3 2 3 3 2 6 2 4" xfId="41693" xr:uid="{1D6EE984-D609-4FE6-AB92-65D57CAAEF49}"/>
    <cellStyle name="Normal 3 2 3 3 2 6 3" xfId="14006" xr:uid="{00000000-0005-0000-0000-000032030000}"/>
    <cellStyle name="Normal 3 2 3 3 2 6 4" xfId="23479" xr:uid="{1E6474EC-C3CE-445B-8062-A08589A023AD}"/>
    <cellStyle name="Normal 3 2 3 3 2 6 5" xfId="37450" xr:uid="{3070FA01-E70E-4FEE-9A09-C8C6A52A1F39}"/>
    <cellStyle name="Normal 3 2 3 3 2 7" xfId="5855" xr:uid="{00000000-0005-0000-0000-000032030000}"/>
    <cellStyle name="Normal 3 2 3 3 2 7 2" xfId="14696" xr:uid="{00000000-0005-0000-0000-000032030000}"/>
    <cellStyle name="Normal 3 2 3 3 2 7 3" xfId="24169" xr:uid="{496F8119-8674-4025-B446-3A14B69A8775}"/>
    <cellStyle name="Normal 3 2 3 3 2 7 4" xfId="38123" xr:uid="{4EFAA97E-AAB9-4238-B858-94C674C869E2}"/>
    <cellStyle name="Normal 3 2 3 3 2 8" xfId="10242" xr:uid="{00000000-0005-0000-0000-000032030000}"/>
    <cellStyle name="Normal 3 2 3 3 2 9" xfId="19703" xr:uid="{D8FDA92D-0502-4448-998C-D6A6125B3649}"/>
    <cellStyle name="Normal 3 2 3 3 3" xfId="210" xr:uid="{00000000-0005-0000-0000-000036030000}"/>
    <cellStyle name="Normal 3 2 3 3 3 2" xfId="923" xr:uid="{00000000-0005-0000-0000-000037030000}"/>
    <cellStyle name="Normal 3 2 3 3 3 2 2" xfId="3756" xr:uid="{00000000-0005-0000-0000-000038030000}"/>
    <cellStyle name="Normal 3 2 3 3 3 2 2 2" xfId="8178" xr:uid="{00000000-0005-0000-0000-000038030000}"/>
    <cellStyle name="Normal 3 2 3 3 3 2 2 2 2" xfId="17001" xr:uid="{00000000-0005-0000-0000-000038030000}"/>
    <cellStyle name="Normal 3 2 3 3 3 2 2 2 3" xfId="26386" xr:uid="{DC8F71F7-CBB0-4E35-9074-35E9719C9B5F}"/>
    <cellStyle name="Normal 3 2 3 3 3 2 2 2 4" xfId="40341" xr:uid="{21D30807-1307-4D66-832C-0A26A6B5F169}"/>
    <cellStyle name="Normal 3 2 3 3 3 2 2 3" xfId="12650" xr:uid="{00000000-0005-0000-0000-000038030000}"/>
    <cellStyle name="Normal 3 2 3 3 3 2 2 4" xfId="22117" xr:uid="{9A2AB670-893C-40BD-AE1B-C1E596434A7A}"/>
    <cellStyle name="Normal 3 2 3 3 3 2 2 5" xfId="36100" xr:uid="{ACE16746-486D-4791-89D2-83F08C9E15C9}"/>
    <cellStyle name="Normal 3 2 3 3 3 2 3" xfId="5459" xr:uid="{00000000-0005-0000-0000-000037030000}"/>
    <cellStyle name="Normal 3 2 3 3 3 2 3 2" xfId="9857" xr:uid="{00000000-0005-0000-0000-000037030000}"/>
    <cellStyle name="Normal 3 2 3 3 3 2 3 2 2" xfId="18677" xr:uid="{00000000-0005-0000-0000-000037030000}"/>
    <cellStyle name="Normal 3 2 3 3 3 2 3 2 3" xfId="28046" xr:uid="{E1E226D2-FD94-4766-9AD5-005BC1649ECA}"/>
    <cellStyle name="Normal 3 2 3 3 3 2 3 2 4" xfId="42002" xr:uid="{A0016492-A436-43DF-8890-D8849FC60C64}"/>
    <cellStyle name="Normal 3 2 3 3 3 2 3 3" xfId="14322" xr:uid="{00000000-0005-0000-0000-000037030000}"/>
    <cellStyle name="Normal 3 2 3 3 3 2 3 4" xfId="23788" xr:uid="{A6E87777-8926-40B9-ABF7-149F4386390A}"/>
    <cellStyle name="Normal 3 2 3 3 3 2 3 5" xfId="37757" xr:uid="{C7E2E128-6F9F-4E21-B838-8D0453AE9CA7}"/>
    <cellStyle name="Normal 3 2 3 3 3 2 4" xfId="6082" xr:uid="{00000000-0005-0000-0000-000037030000}"/>
    <cellStyle name="Normal 3 2 3 3 3 2 4 2" xfId="14916" xr:uid="{00000000-0005-0000-0000-000037030000}"/>
    <cellStyle name="Normal 3 2 3 3 3 2 4 3" xfId="24375" xr:uid="{047EFD4E-59E3-4F80-9D49-6A12410835B1}"/>
    <cellStyle name="Normal 3 2 3 3 3 2 4 4" xfId="38329" xr:uid="{7F37B300-2030-4129-91A8-24A7C4179D24}"/>
    <cellStyle name="Normal 3 2 3 3 3 2 5" xfId="10502" xr:uid="{00000000-0005-0000-0000-000037030000}"/>
    <cellStyle name="Normal 3 2 3 3 3 2 6" xfId="19928" xr:uid="{A934A1F1-AB79-4AE8-A77A-559FCBA0C346}"/>
    <cellStyle name="Normal 3 2 3 3 3 2 7" xfId="34082" xr:uid="{B49E1064-76D1-4D15-8F71-AFB24D24B1E0}"/>
    <cellStyle name="Normal 3 2 3 3 3 3" xfId="3855" xr:uid="{00000000-0005-0000-0000-000037030000}"/>
    <cellStyle name="Normal 3 2 3 3 3 3 2" xfId="8265" xr:uid="{00000000-0005-0000-0000-000037030000}"/>
    <cellStyle name="Normal 3 2 3 3 3 3 2 2" xfId="17088" xr:uid="{00000000-0005-0000-0000-000037030000}"/>
    <cellStyle name="Normal 3 2 3 3 3 3 2 3" xfId="26470" xr:uid="{7C86AD94-3332-40CD-AC11-0CC911C7CD02}"/>
    <cellStyle name="Normal 3 2 3 3 3 3 2 4" xfId="40425" xr:uid="{70445EB9-E329-4FD4-A360-9EFEFDA38C77}"/>
    <cellStyle name="Normal 3 2 3 3 3 3 3" xfId="12737" xr:uid="{00000000-0005-0000-0000-000037030000}"/>
    <cellStyle name="Normal 3 2 3 3 3 3 4" xfId="22209" xr:uid="{E583C260-5629-4751-ACDA-2D4C4283B5EB}"/>
    <cellStyle name="Normal 3 2 3 3 3 3 5" xfId="36184" xr:uid="{6AAE05BC-4B32-4938-9698-67EA8F6494C5}"/>
    <cellStyle name="Normal 3 2 3 3 3 4" xfId="4162" xr:uid="{00000000-0005-0000-0000-000036030000}"/>
    <cellStyle name="Normal 3 2 3 3 3 4 2" xfId="8562" xr:uid="{00000000-0005-0000-0000-000036030000}"/>
    <cellStyle name="Normal 3 2 3 3 3 4 2 2" xfId="17384" xr:uid="{00000000-0005-0000-0000-000036030000}"/>
    <cellStyle name="Normal 3 2 3 3 3 4 2 3" xfId="26762" xr:uid="{065DCB8A-F013-487C-ADC2-1A147C6C0AA9}"/>
    <cellStyle name="Normal 3 2 3 3 3 4 2 4" xfId="40718" xr:uid="{305403EE-BE2E-47E5-90FE-E68BB63B6E01}"/>
    <cellStyle name="Normal 3 2 3 3 3 4 3" xfId="13031" xr:uid="{00000000-0005-0000-0000-000036030000}"/>
    <cellStyle name="Normal 3 2 3 3 3 4 4" xfId="22504" xr:uid="{8053F9FA-068D-4A39-AE6C-B3B7A5C5F8E4}"/>
    <cellStyle name="Normal 3 2 3 3 3 4 5" xfId="36475" xr:uid="{8BAEE566-FCB7-4D07-91DA-E1F36159CB8A}"/>
    <cellStyle name="Normal 3 2 3 3 3 5" xfId="5854" xr:uid="{00000000-0005-0000-0000-000036030000}"/>
    <cellStyle name="Normal 3 2 3 3 3 5 2" xfId="14695" xr:uid="{00000000-0005-0000-0000-000036030000}"/>
    <cellStyle name="Normal 3 2 3 3 3 5 3" xfId="24168" xr:uid="{EECD0DE8-FDC6-48CB-9CC4-BA4BD7450D1B}"/>
    <cellStyle name="Normal 3 2 3 3 3 5 4" xfId="38122" xr:uid="{782F8D2A-7A67-4C33-9613-D596BD78370F}"/>
    <cellStyle name="Normal 3 2 3 3 3 6" xfId="10241" xr:uid="{00000000-0005-0000-0000-000036030000}"/>
    <cellStyle name="Normal 3 2 3 3 3 7" xfId="19702" xr:uid="{F6AEFEAE-93E3-4594-BA9A-44626FEED516}"/>
    <cellStyle name="Normal 3 2 3 3 3 8" xfId="33877" xr:uid="{D32C1C32-4C04-4445-9414-6190F9AD519F}"/>
    <cellStyle name="Normal 3 2 3 3 4" xfId="924" xr:uid="{00000000-0005-0000-0000-000038030000}"/>
    <cellStyle name="Normal 3 2 3 3 4 2" xfId="3755" xr:uid="{00000000-0005-0000-0000-000039030000}"/>
    <cellStyle name="Normal 3 2 3 3 4 2 2" xfId="8177" xr:uid="{00000000-0005-0000-0000-000039030000}"/>
    <cellStyle name="Normal 3 2 3 3 4 2 2 2" xfId="17000" xr:uid="{00000000-0005-0000-0000-000039030000}"/>
    <cellStyle name="Normal 3 2 3 3 4 2 2 3" xfId="26385" xr:uid="{508A4EF0-C1CA-4214-9095-D855C195A2F1}"/>
    <cellStyle name="Normal 3 2 3 3 4 2 2 4" xfId="40340" xr:uid="{CD95B541-3359-42F3-9BA4-EF5714129A85}"/>
    <cellStyle name="Normal 3 2 3 3 4 2 3" xfId="12649" xr:uid="{00000000-0005-0000-0000-000039030000}"/>
    <cellStyle name="Normal 3 2 3 3 4 2 4" xfId="22116" xr:uid="{1B3BDF65-1BF2-4158-87A8-C2DB16E62DFD}"/>
    <cellStyle name="Normal 3 2 3 3 4 2 5" xfId="36099" xr:uid="{916848BC-66F5-4881-A022-6FE1D9047F90}"/>
    <cellStyle name="Normal 3 2 3 3 4 3" xfId="5460" xr:uid="{00000000-0005-0000-0000-000038030000}"/>
    <cellStyle name="Normal 3 2 3 3 4 3 2" xfId="9858" xr:uid="{00000000-0005-0000-0000-000038030000}"/>
    <cellStyle name="Normal 3 2 3 3 4 3 2 2" xfId="18678" xr:uid="{00000000-0005-0000-0000-000038030000}"/>
    <cellStyle name="Normal 3 2 3 3 4 3 2 3" xfId="28047" xr:uid="{F3A2AE7E-9B16-4A9F-90F9-2E55814A5D25}"/>
    <cellStyle name="Normal 3 2 3 3 4 3 2 4" xfId="42003" xr:uid="{BFECC6DF-BF66-4E81-B3A2-B09CF9AC5853}"/>
    <cellStyle name="Normal 3 2 3 3 4 3 3" xfId="14323" xr:uid="{00000000-0005-0000-0000-000038030000}"/>
    <cellStyle name="Normal 3 2 3 3 4 3 4" xfId="23789" xr:uid="{A2352C61-890E-4328-B140-C5138DF08B54}"/>
    <cellStyle name="Normal 3 2 3 3 4 3 5" xfId="37758" xr:uid="{3C3A535F-3EC1-4001-A5C3-ED857D6BC960}"/>
    <cellStyle name="Normal 3 2 3 3 4 4" xfId="6083" xr:uid="{00000000-0005-0000-0000-000038030000}"/>
    <cellStyle name="Normal 3 2 3 3 4 4 2" xfId="14917" xr:uid="{00000000-0005-0000-0000-000038030000}"/>
    <cellStyle name="Normal 3 2 3 3 4 4 3" xfId="24376" xr:uid="{75D1796E-7AEE-4574-B735-07861A49A7AF}"/>
    <cellStyle name="Normal 3 2 3 3 4 4 4" xfId="38330" xr:uid="{0534FA80-4440-4087-8D4E-37E36503F351}"/>
    <cellStyle name="Normal 3 2 3 3 4 5" xfId="10503" xr:uid="{00000000-0005-0000-0000-000038030000}"/>
    <cellStyle name="Normal 3 2 3 3 4 6" xfId="19929" xr:uid="{24BF6D2D-481D-4940-A9E6-214E14D577A7}"/>
    <cellStyle name="Normal 3 2 3 3 4 7" xfId="34083" xr:uid="{92A38616-8B72-4CFB-B0BF-204C4BB5E7AE}"/>
    <cellStyle name="Normal 3 2 3 3 5" xfId="919" xr:uid="{00000000-0005-0000-0000-000039030000}"/>
    <cellStyle name="Normal 3 2 3 3 5 2" xfId="3760" xr:uid="{00000000-0005-0000-0000-00003A030000}"/>
    <cellStyle name="Normal 3 2 3 3 5 2 2" xfId="8182" xr:uid="{00000000-0005-0000-0000-00003A030000}"/>
    <cellStyle name="Normal 3 2 3 3 5 2 2 2" xfId="17005" xr:uid="{00000000-0005-0000-0000-00003A030000}"/>
    <cellStyle name="Normal 3 2 3 3 5 2 2 3" xfId="26390" xr:uid="{2EB2F3D9-DC43-4DAE-9812-A35F0290C3B3}"/>
    <cellStyle name="Normal 3 2 3 3 5 2 2 4" xfId="40345" xr:uid="{43BD00B4-FF0C-44E7-A4C6-489356529083}"/>
    <cellStyle name="Normal 3 2 3 3 5 2 3" xfId="12654" xr:uid="{00000000-0005-0000-0000-00003A030000}"/>
    <cellStyle name="Normal 3 2 3 3 5 2 4" xfId="22121" xr:uid="{2C080591-4D2D-4AE8-89B5-A9AD2C7941A6}"/>
    <cellStyle name="Normal 3 2 3 3 5 2 5" xfId="36104" xr:uid="{629A6B95-81D9-46BD-B8CC-7A9A38C581E5}"/>
    <cellStyle name="Normal 3 2 3 3 5 3" xfId="5455" xr:uid="{00000000-0005-0000-0000-000039030000}"/>
    <cellStyle name="Normal 3 2 3 3 5 3 2" xfId="9853" xr:uid="{00000000-0005-0000-0000-000039030000}"/>
    <cellStyle name="Normal 3 2 3 3 5 3 2 2" xfId="18673" xr:uid="{00000000-0005-0000-0000-000039030000}"/>
    <cellStyle name="Normal 3 2 3 3 5 3 2 3" xfId="28042" xr:uid="{05FF20E3-61A4-434C-A5F3-B352D520852B}"/>
    <cellStyle name="Normal 3 2 3 3 5 3 2 4" xfId="41998" xr:uid="{1A88E3FA-6A68-424A-BC4F-68BDE94D16CD}"/>
    <cellStyle name="Normal 3 2 3 3 5 3 3" xfId="14318" xr:uid="{00000000-0005-0000-0000-000039030000}"/>
    <cellStyle name="Normal 3 2 3 3 5 3 4" xfId="23784" xr:uid="{C1E3F3AD-24FB-46C6-9819-30A3814EC3B0}"/>
    <cellStyle name="Normal 3 2 3 3 5 3 5" xfId="37753" xr:uid="{841496A4-F7CB-4477-8DA9-58AF3E3E1B7B}"/>
    <cellStyle name="Normal 3 2 3 3 5 4" xfId="6078" xr:uid="{00000000-0005-0000-0000-000039030000}"/>
    <cellStyle name="Normal 3 2 3 3 5 4 2" xfId="14912" xr:uid="{00000000-0005-0000-0000-000039030000}"/>
    <cellStyle name="Normal 3 2 3 3 5 4 3" xfId="24371" xr:uid="{72FF0E16-A59A-4790-B254-95E6D5509075}"/>
    <cellStyle name="Normal 3 2 3 3 5 4 4" xfId="38325" xr:uid="{DBE5901E-512B-4F2A-9C1D-B6C65114C453}"/>
    <cellStyle name="Normal 3 2 3 3 5 5" xfId="10498" xr:uid="{00000000-0005-0000-0000-000039030000}"/>
    <cellStyle name="Normal 3 2 3 3 5 6" xfId="19924" xr:uid="{8EDC53BC-57DE-4474-BD31-C18A3A12FFA0}"/>
    <cellStyle name="Normal 3 2 3 3 5 7" xfId="34078" xr:uid="{F966CC89-4145-4CFF-AA35-888C184A1713}"/>
    <cellStyle name="Normal 3 2 3 3 6" xfId="1929" xr:uid="{00000000-0005-0000-0000-00005B010000}"/>
    <cellStyle name="Normal 3 2 3 3 6 2" xfId="6585" xr:uid="{00000000-0005-0000-0000-00005B010000}"/>
    <cellStyle name="Normal 3 2 3 3 6 2 2" xfId="15414" xr:uid="{00000000-0005-0000-0000-00005B010000}"/>
    <cellStyle name="Normal 3 2 3 3 6 2 3" xfId="24843" xr:uid="{33CE281F-10DE-4F4E-BCC3-822B609336B5}"/>
    <cellStyle name="Normal 3 2 3 3 6 2 4" xfId="38796" xr:uid="{CB0719E6-25A7-4368-9DC7-5F527E53E13C}"/>
    <cellStyle name="Normal 3 2 3 3 6 3" xfId="11041" xr:uid="{00000000-0005-0000-0000-00005B010000}"/>
    <cellStyle name="Normal 3 2 3 3 6 4" xfId="20478" xr:uid="{8EAF1D18-CEE6-4B76-99D9-353FF498D594}"/>
    <cellStyle name="Normal 3 2 3 3 6 5" xfId="34559" xr:uid="{C6D7EFDA-8814-4504-B808-D12C5FA17F61}"/>
    <cellStyle name="Normal 3 2 3 3 7" xfId="4069" xr:uid="{00000000-0005-0000-0000-00005B010000}"/>
    <cellStyle name="Normal 3 2 3 3 7 2" xfId="8469" xr:uid="{00000000-0005-0000-0000-00005B010000}"/>
    <cellStyle name="Normal 3 2 3 3 7 2 2" xfId="17291" xr:uid="{00000000-0005-0000-0000-00005B010000}"/>
    <cellStyle name="Normal 3 2 3 3 7 2 3" xfId="26671" xr:uid="{F3747994-0753-4C16-932E-B90CF692012C}"/>
    <cellStyle name="Normal 3 2 3 3 7 2 4" xfId="40626" xr:uid="{BF81A05B-D285-4732-BF16-3F2FD0E355CE}"/>
    <cellStyle name="Normal 3 2 3 3 7 3" xfId="12939" xr:uid="{00000000-0005-0000-0000-00005B010000}"/>
    <cellStyle name="Normal 3 2 3 3 7 4" xfId="22412" xr:uid="{C1764EB8-1034-49A5-890F-D30CC2D282DC}"/>
    <cellStyle name="Normal 3 2 3 3 7 5" xfId="36384" xr:uid="{96E20E3D-905E-4C24-BA63-47F8E0EC3561}"/>
    <cellStyle name="Normal 3 2 3 3 8" xfId="5785" xr:uid="{00000000-0005-0000-0000-000031030000}"/>
    <cellStyle name="Normal 3 2 3 3 8 2" xfId="14628" xr:uid="{00000000-0005-0000-0000-000031030000}"/>
    <cellStyle name="Normal 3 2 3 3 8 3" xfId="24108" xr:uid="{E74D0020-F55C-46E6-A3DF-F5BE61B3F7EB}"/>
    <cellStyle name="Normal 3 2 3 3 8 4" xfId="38062" xr:uid="{9FEC3A00-2B05-45B8-BE5A-227A23755987}"/>
    <cellStyle name="Normal 3 2 3 3 9" xfId="10167" xr:uid="{00000000-0005-0000-0000-000031030000}"/>
    <cellStyle name="Normal 3 2 3 3 9 2" xfId="28533" xr:uid="{0952B918-4798-42F8-9D1E-9A56290EB2E9}"/>
    <cellStyle name="Normal 3 2 3 3 9 3" xfId="42458" xr:uid="{BC5756A3-A634-4415-B971-78543DB8D8D4}"/>
    <cellStyle name="Normal 3 2 3 4" xfId="111" xr:uid="{00000000-0005-0000-0000-00003A030000}"/>
    <cellStyle name="Normal 3 2 3 4 10" xfId="10197" xr:uid="{00000000-0005-0000-0000-00003A030000}"/>
    <cellStyle name="Normal 3 2 3 4 10 2" xfId="28534" xr:uid="{3A0F76B0-E0BB-4A3E-A7E0-9602AC6BCC74}"/>
    <cellStyle name="Normal 3 2 3 4 10 3" xfId="42459" xr:uid="{CBB23002-6D46-468F-A5F7-78BAE413BA33}"/>
    <cellStyle name="Normal 3 2 3 4 11" xfId="31178" xr:uid="{D2D42365-D181-4C81-A256-BD9BAEB35CFD}"/>
    <cellStyle name="Normal 3 2 3 4 11 2" xfId="45036" xr:uid="{D941F1F3-5903-4108-A508-01A719945A80}"/>
    <cellStyle name="Normal 3 2 3 4 12" xfId="19662" xr:uid="{381EBAE2-EE3A-445F-B706-B56329B5D03E}"/>
    <cellStyle name="Normal 3 2 3 4 13" xfId="33841" xr:uid="{03BF6B7C-032E-4543-8D03-E938E07D3F19}"/>
    <cellStyle name="Normal 3 2 3 4 2" xfId="213" xr:uid="{00000000-0005-0000-0000-00003B030000}"/>
    <cellStyle name="Normal 3 2 3 4 2 10" xfId="33880" xr:uid="{9EF4F50C-012C-40D8-9FBD-204BD24478C0}"/>
    <cellStyle name="Normal 3 2 3 4 2 2" xfId="927" xr:uid="{00000000-0005-0000-0000-00003C030000}"/>
    <cellStyle name="Normal 3 2 3 4 2 2 2" xfId="3752" xr:uid="{00000000-0005-0000-0000-00003D030000}"/>
    <cellStyle name="Normal 3 2 3 4 2 2 2 2" xfId="8174" xr:uid="{00000000-0005-0000-0000-00003D030000}"/>
    <cellStyle name="Normal 3 2 3 4 2 2 2 2 2" xfId="16997" xr:uid="{00000000-0005-0000-0000-00003D030000}"/>
    <cellStyle name="Normal 3 2 3 4 2 2 2 2 3" xfId="26382" xr:uid="{C1707F2C-8053-4CB9-951E-2DA3323CEDFC}"/>
    <cellStyle name="Normal 3 2 3 4 2 2 2 2 4" xfId="40337" xr:uid="{6FD81B79-35F4-4C0F-839B-A4D3A9A1C1C3}"/>
    <cellStyle name="Normal 3 2 3 4 2 2 2 3" xfId="12646" xr:uid="{00000000-0005-0000-0000-00003D030000}"/>
    <cellStyle name="Normal 3 2 3 4 2 2 2 4" xfId="22113" xr:uid="{6AD85999-F366-4448-92F1-A7E2A7BEFF95}"/>
    <cellStyle name="Normal 3 2 3 4 2 2 2 5" xfId="36096" xr:uid="{E5340F06-74C1-4E01-85D0-AAC3B6A9CEB2}"/>
    <cellStyle name="Normal 3 2 3 4 2 2 3" xfId="5463" xr:uid="{00000000-0005-0000-0000-00003C030000}"/>
    <cellStyle name="Normal 3 2 3 4 2 2 3 2" xfId="9861" xr:uid="{00000000-0005-0000-0000-00003C030000}"/>
    <cellStyle name="Normal 3 2 3 4 2 2 3 2 2" xfId="18681" xr:uid="{00000000-0005-0000-0000-00003C030000}"/>
    <cellStyle name="Normal 3 2 3 4 2 2 3 2 3" xfId="28050" xr:uid="{27E5317C-BFDC-4FCD-ACE4-231FD51072E9}"/>
    <cellStyle name="Normal 3 2 3 4 2 2 3 2 4" xfId="42006" xr:uid="{559A9196-279E-4D14-A1B7-C53C6893B899}"/>
    <cellStyle name="Normal 3 2 3 4 2 2 3 3" xfId="14326" xr:uid="{00000000-0005-0000-0000-00003C030000}"/>
    <cellStyle name="Normal 3 2 3 4 2 2 3 4" xfId="23792" xr:uid="{A397C8C7-177E-4DDE-B619-02B4075DA0D7}"/>
    <cellStyle name="Normal 3 2 3 4 2 2 3 5" xfId="37761" xr:uid="{EDDC3CB0-46E3-4E35-BD3C-62F61586C145}"/>
    <cellStyle name="Normal 3 2 3 4 2 2 4" xfId="6086" xr:uid="{00000000-0005-0000-0000-00003C030000}"/>
    <cellStyle name="Normal 3 2 3 4 2 2 4 2" xfId="14920" xr:uid="{00000000-0005-0000-0000-00003C030000}"/>
    <cellStyle name="Normal 3 2 3 4 2 2 4 3" xfId="24379" xr:uid="{F575FD7F-2EFC-4A70-91F1-927A9A58E933}"/>
    <cellStyle name="Normal 3 2 3 4 2 2 4 4" xfId="38333" xr:uid="{4443477F-16F3-4A99-86CC-73808151F130}"/>
    <cellStyle name="Normal 3 2 3 4 2 2 5" xfId="10506" xr:uid="{00000000-0005-0000-0000-00003C030000}"/>
    <cellStyle name="Normal 3 2 3 4 2 2 6" xfId="19932" xr:uid="{D1468D99-75F3-4749-9948-38E2D87A389F}"/>
    <cellStyle name="Normal 3 2 3 4 2 2 7" xfId="34086" xr:uid="{7DCB5F2A-A6B1-4778-83D7-FF1216AA2E72}"/>
    <cellStyle name="Normal 3 2 3 4 2 3" xfId="928" xr:uid="{00000000-0005-0000-0000-00003D030000}"/>
    <cellStyle name="Normal 3 2 3 4 2 3 2" xfId="3750" xr:uid="{00000000-0005-0000-0000-00003E030000}"/>
    <cellStyle name="Normal 3 2 3 4 2 3 2 2" xfId="8172" xr:uid="{00000000-0005-0000-0000-00003E030000}"/>
    <cellStyle name="Normal 3 2 3 4 2 3 2 2 2" xfId="16995" xr:uid="{00000000-0005-0000-0000-00003E030000}"/>
    <cellStyle name="Normal 3 2 3 4 2 3 2 2 3" xfId="26380" xr:uid="{2BB6F851-BD4F-424E-AAAD-0D0140F176DF}"/>
    <cellStyle name="Normal 3 2 3 4 2 3 2 2 4" xfId="40335" xr:uid="{B79ED423-214D-4B21-A6E5-03722C152A58}"/>
    <cellStyle name="Normal 3 2 3 4 2 3 2 3" xfId="12644" xr:uid="{00000000-0005-0000-0000-00003E030000}"/>
    <cellStyle name="Normal 3 2 3 4 2 3 2 4" xfId="22111" xr:uid="{6241F35D-1A0D-43E9-B768-6A33CEA4384D}"/>
    <cellStyle name="Normal 3 2 3 4 2 3 2 5" xfId="36094" xr:uid="{176C2119-DAB1-4CA5-8D9A-BE02F0963229}"/>
    <cellStyle name="Normal 3 2 3 4 2 3 3" xfId="5464" xr:uid="{00000000-0005-0000-0000-00003D030000}"/>
    <cellStyle name="Normal 3 2 3 4 2 3 3 2" xfId="9862" xr:uid="{00000000-0005-0000-0000-00003D030000}"/>
    <cellStyle name="Normal 3 2 3 4 2 3 3 2 2" xfId="18682" xr:uid="{00000000-0005-0000-0000-00003D030000}"/>
    <cellStyle name="Normal 3 2 3 4 2 3 3 2 3" xfId="28051" xr:uid="{22D43555-0C10-47C9-8DB7-4521832DCD79}"/>
    <cellStyle name="Normal 3 2 3 4 2 3 3 2 4" xfId="42007" xr:uid="{CCB57C23-CEF8-4EA4-9C13-06DF812F001E}"/>
    <cellStyle name="Normal 3 2 3 4 2 3 3 3" xfId="14327" xr:uid="{00000000-0005-0000-0000-00003D030000}"/>
    <cellStyle name="Normal 3 2 3 4 2 3 3 4" xfId="23793" xr:uid="{6D76F5E0-794F-4E60-BBA9-617FED328C5D}"/>
    <cellStyle name="Normal 3 2 3 4 2 3 3 5" xfId="37762" xr:uid="{A61CED36-B4C5-4F00-9F4E-1CCED4959C7C}"/>
    <cellStyle name="Normal 3 2 3 4 2 3 4" xfId="6087" xr:uid="{00000000-0005-0000-0000-00003D030000}"/>
    <cellStyle name="Normal 3 2 3 4 2 3 4 2" xfId="14921" xr:uid="{00000000-0005-0000-0000-00003D030000}"/>
    <cellStyle name="Normal 3 2 3 4 2 3 4 3" xfId="24380" xr:uid="{B0F74E4B-FCA4-4F11-82DC-1C542F032F80}"/>
    <cellStyle name="Normal 3 2 3 4 2 3 4 4" xfId="38334" xr:uid="{CEDBC3F8-72E8-4A9C-8D8D-9CB02124C19A}"/>
    <cellStyle name="Normal 3 2 3 4 2 3 5" xfId="10507" xr:uid="{00000000-0005-0000-0000-00003D030000}"/>
    <cellStyle name="Normal 3 2 3 4 2 3 6" xfId="19933" xr:uid="{0395360C-25C4-4F87-8E3D-047C100C3018}"/>
    <cellStyle name="Normal 3 2 3 4 2 3 7" xfId="34087" xr:uid="{C65F86CF-8532-4C71-8545-0A444EA4DD4A}"/>
    <cellStyle name="Normal 3 2 3 4 2 4" xfId="926" xr:uid="{00000000-0005-0000-0000-00003E030000}"/>
    <cellStyle name="Normal 3 2 3 4 2 4 2" xfId="3753" xr:uid="{00000000-0005-0000-0000-00003F030000}"/>
    <cellStyle name="Normal 3 2 3 4 2 4 2 2" xfId="8175" xr:uid="{00000000-0005-0000-0000-00003F030000}"/>
    <cellStyle name="Normal 3 2 3 4 2 4 2 2 2" xfId="16998" xr:uid="{00000000-0005-0000-0000-00003F030000}"/>
    <cellStyle name="Normal 3 2 3 4 2 4 2 2 3" xfId="26383" xr:uid="{47EA950A-8D9D-45BE-B697-008BD8F6E6EE}"/>
    <cellStyle name="Normal 3 2 3 4 2 4 2 2 4" xfId="40338" xr:uid="{22B40DAD-877A-40DB-92C2-06A0B3D05EE5}"/>
    <cellStyle name="Normal 3 2 3 4 2 4 2 3" xfId="12647" xr:uid="{00000000-0005-0000-0000-00003F030000}"/>
    <cellStyle name="Normal 3 2 3 4 2 4 2 4" xfId="22114" xr:uid="{D4F2AFBC-F71C-42FE-A2A3-958B784AE9CA}"/>
    <cellStyle name="Normal 3 2 3 4 2 4 2 5" xfId="36097" xr:uid="{23AD6C20-9BC2-4F31-BEE0-EE699D8B7F80}"/>
    <cellStyle name="Normal 3 2 3 4 2 4 3" xfId="5462" xr:uid="{00000000-0005-0000-0000-00003E030000}"/>
    <cellStyle name="Normal 3 2 3 4 2 4 3 2" xfId="9860" xr:uid="{00000000-0005-0000-0000-00003E030000}"/>
    <cellStyle name="Normal 3 2 3 4 2 4 3 2 2" xfId="18680" xr:uid="{00000000-0005-0000-0000-00003E030000}"/>
    <cellStyle name="Normal 3 2 3 4 2 4 3 2 3" xfId="28049" xr:uid="{51FE9C84-8780-493F-A73E-C2D10D40BB6D}"/>
    <cellStyle name="Normal 3 2 3 4 2 4 3 2 4" xfId="42005" xr:uid="{17F1339F-58D8-4F33-A193-54E49E436D2D}"/>
    <cellStyle name="Normal 3 2 3 4 2 4 3 3" xfId="14325" xr:uid="{00000000-0005-0000-0000-00003E030000}"/>
    <cellStyle name="Normal 3 2 3 4 2 4 3 4" xfId="23791" xr:uid="{2FF46F43-B7F9-40BC-80D5-B25CD4863D93}"/>
    <cellStyle name="Normal 3 2 3 4 2 4 3 5" xfId="37760" xr:uid="{1A488BE4-8FDB-4348-B5CA-9CAC86C2DFA4}"/>
    <cellStyle name="Normal 3 2 3 4 2 4 4" xfId="6085" xr:uid="{00000000-0005-0000-0000-00003E030000}"/>
    <cellStyle name="Normal 3 2 3 4 2 4 4 2" xfId="14919" xr:uid="{00000000-0005-0000-0000-00003E030000}"/>
    <cellStyle name="Normal 3 2 3 4 2 4 4 3" xfId="24378" xr:uid="{F932CE66-ECF5-4333-81DB-8B505E7178E5}"/>
    <cellStyle name="Normal 3 2 3 4 2 4 4 4" xfId="38332" xr:uid="{D55FDA4F-052F-4BF8-834A-6F9345775F8D}"/>
    <cellStyle name="Normal 3 2 3 4 2 4 5" xfId="10505" xr:uid="{00000000-0005-0000-0000-00003E030000}"/>
    <cellStyle name="Normal 3 2 3 4 2 4 6" xfId="19931" xr:uid="{90E107B3-2A01-4C1E-84AF-748C3C558916}"/>
    <cellStyle name="Normal 3 2 3 4 2 4 7" xfId="34085" xr:uid="{9363596E-BF1F-4522-BBB8-0A9270F76E2F}"/>
    <cellStyle name="Normal 3 2 3 4 2 5" xfId="3852" xr:uid="{00000000-0005-0000-0000-00003C030000}"/>
    <cellStyle name="Normal 3 2 3 4 2 5 2" xfId="8262" xr:uid="{00000000-0005-0000-0000-00003C030000}"/>
    <cellStyle name="Normal 3 2 3 4 2 5 2 2" xfId="17085" xr:uid="{00000000-0005-0000-0000-00003C030000}"/>
    <cellStyle name="Normal 3 2 3 4 2 5 2 3" xfId="26467" xr:uid="{2182D606-217F-4B29-8141-B3FD21154294}"/>
    <cellStyle name="Normal 3 2 3 4 2 5 2 4" xfId="40422" xr:uid="{ADB44B0C-E51F-49DA-9148-0484C63D8C9C}"/>
    <cellStyle name="Normal 3 2 3 4 2 5 3" xfId="12734" xr:uid="{00000000-0005-0000-0000-00003C030000}"/>
    <cellStyle name="Normal 3 2 3 4 2 5 4" xfId="22206" xr:uid="{5AA017B2-66D4-47B0-AD4C-746A7A16543D}"/>
    <cellStyle name="Normal 3 2 3 4 2 5 5" xfId="36181" xr:uid="{8ABAF4B2-51CF-4E44-864D-CAEB80EB9FC1}"/>
    <cellStyle name="Normal 3 2 3 4 2 6" xfId="4161" xr:uid="{00000000-0005-0000-0000-00003B030000}"/>
    <cellStyle name="Normal 3 2 3 4 2 6 2" xfId="8561" xr:uid="{00000000-0005-0000-0000-00003B030000}"/>
    <cellStyle name="Normal 3 2 3 4 2 6 2 2" xfId="17383" xr:uid="{00000000-0005-0000-0000-00003B030000}"/>
    <cellStyle name="Normal 3 2 3 4 2 6 2 3" xfId="26761" xr:uid="{71E02117-0F57-458B-8A13-7D6C87C16EA6}"/>
    <cellStyle name="Normal 3 2 3 4 2 6 2 4" xfId="40717" xr:uid="{32854256-1B2A-4E19-BFB0-94137CF9DDB2}"/>
    <cellStyle name="Normal 3 2 3 4 2 6 3" xfId="13030" xr:uid="{00000000-0005-0000-0000-00003B030000}"/>
    <cellStyle name="Normal 3 2 3 4 2 6 4" xfId="22503" xr:uid="{F23234FC-5C6C-46CD-81A9-C49C6051A0CA}"/>
    <cellStyle name="Normal 3 2 3 4 2 6 5" xfId="36474" xr:uid="{CFC89AAC-0E11-4865-B768-1178F3D131A5}"/>
    <cellStyle name="Normal 3 2 3 4 2 7" xfId="5857" xr:uid="{00000000-0005-0000-0000-00003B030000}"/>
    <cellStyle name="Normal 3 2 3 4 2 7 2" xfId="14698" xr:uid="{00000000-0005-0000-0000-00003B030000}"/>
    <cellStyle name="Normal 3 2 3 4 2 7 3" xfId="24171" xr:uid="{9917A897-37D9-4AB4-9876-146E5A6FBD24}"/>
    <cellStyle name="Normal 3 2 3 4 2 7 4" xfId="38125" xr:uid="{24F5ADC5-B064-4F00-B58F-0815762B31F1}"/>
    <cellStyle name="Normal 3 2 3 4 2 8" xfId="10244" xr:uid="{00000000-0005-0000-0000-00003B030000}"/>
    <cellStyle name="Normal 3 2 3 4 2 9" xfId="19705" xr:uid="{1A4F40F1-1DCF-410E-A5C7-901CF330CA50}"/>
    <cellStyle name="Normal 3 2 3 4 3" xfId="48" xr:uid="{00000000-0005-0000-0000-00003F030000}"/>
    <cellStyle name="Normal 3 2 3 4 3 10" xfId="31179" xr:uid="{EAD7FC2C-06CD-4517-9F3B-3745BEC213BE}"/>
    <cellStyle name="Normal 3 2 3 4 3 10 2" xfId="45037" xr:uid="{8F83C807-EC22-469C-B065-D4DCF1BDF420}"/>
    <cellStyle name="Normal 3 2 3 4 3 11" xfId="19634" xr:uid="{123A0C54-C61A-4A24-80D3-B863E2270F3A}"/>
    <cellStyle name="Normal 3 2 3 4 3 12" xfId="33818" xr:uid="{75BB24EE-2080-4E48-A08B-729D9AC6794B}"/>
    <cellStyle name="Normal 3 2 3 4 3 2" xfId="112" xr:uid="{00000000-0005-0000-0000-000040030000}"/>
    <cellStyle name="Normal 3 2 3 4 3 2 10" xfId="19663" xr:uid="{B8BF1EFF-C8B9-4CA0-A369-150C27C7D15F}"/>
    <cellStyle name="Normal 3 2 3 4 3 2 11" xfId="33842" xr:uid="{F66DDE46-A225-4A30-9BDA-5A6379128BA6}"/>
    <cellStyle name="Normal 3 2 3 4 3 2 2" xfId="215" xr:uid="{00000000-0005-0000-0000-000041030000}"/>
    <cellStyle name="Normal 3 2 3 4 3 2 2 2" xfId="931" xr:uid="{00000000-0005-0000-0000-000042030000}"/>
    <cellStyle name="Normal 3 2 3 4 3 2 2 2 2" xfId="3749" xr:uid="{00000000-0005-0000-0000-000043030000}"/>
    <cellStyle name="Normal 3 2 3 4 3 2 2 2 2 2" xfId="8171" xr:uid="{00000000-0005-0000-0000-000043030000}"/>
    <cellStyle name="Normal 3 2 3 4 3 2 2 2 2 2 2" xfId="16994" xr:uid="{00000000-0005-0000-0000-000043030000}"/>
    <cellStyle name="Normal 3 2 3 4 3 2 2 2 2 2 3" xfId="26379" xr:uid="{8970C82C-59EC-4929-916C-577A4886DE6C}"/>
    <cellStyle name="Normal 3 2 3 4 3 2 2 2 2 2 4" xfId="40334" xr:uid="{DC34A482-4A78-453E-A146-FB871ACC0659}"/>
    <cellStyle name="Normal 3 2 3 4 3 2 2 2 2 3" xfId="12643" xr:uid="{00000000-0005-0000-0000-000043030000}"/>
    <cellStyle name="Normal 3 2 3 4 3 2 2 2 2 4" xfId="22110" xr:uid="{2967F121-637D-4030-99CD-6412F58370EA}"/>
    <cellStyle name="Normal 3 2 3 4 3 2 2 2 2 5" xfId="36093" xr:uid="{4C3D1F13-897C-4BA4-902C-36A58C45F400}"/>
    <cellStyle name="Normal 3 2 3 4 3 2 2 2 3" xfId="5467" xr:uid="{00000000-0005-0000-0000-000042030000}"/>
    <cellStyle name="Normal 3 2 3 4 3 2 2 2 3 2" xfId="9865" xr:uid="{00000000-0005-0000-0000-000042030000}"/>
    <cellStyle name="Normal 3 2 3 4 3 2 2 2 3 2 2" xfId="18685" xr:uid="{00000000-0005-0000-0000-000042030000}"/>
    <cellStyle name="Normal 3 2 3 4 3 2 2 2 3 2 3" xfId="28054" xr:uid="{F237168A-DD0D-47F9-8AAB-AA51DFA83E9B}"/>
    <cellStyle name="Normal 3 2 3 4 3 2 2 2 3 2 4" xfId="42010" xr:uid="{6EC9B873-B4C8-470E-ACFE-EE1DC8B325CB}"/>
    <cellStyle name="Normal 3 2 3 4 3 2 2 2 3 3" xfId="14330" xr:uid="{00000000-0005-0000-0000-000042030000}"/>
    <cellStyle name="Normal 3 2 3 4 3 2 2 2 3 4" xfId="23796" xr:uid="{D3F602DE-D4DC-4C58-9F13-18A7B3A6B936}"/>
    <cellStyle name="Normal 3 2 3 4 3 2 2 2 3 5" xfId="37765" xr:uid="{94519355-CC33-4C15-B47D-7A7BCCE6B9F0}"/>
    <cellStyle name="Normal 3 2 3 4 3 2 2 2 4" xfId="6090" xr:uid="{00000000-0005-0000-0000-000042030000}"/>
    <cellStyle name="Normal 3 2 3 4 3 2 2 2 4 2" xfId="14924" xr:uid="{00000000-0005-0000-0000-000042030000}"/>
    <cellStyle name="Normal 3 2 3 4 3 2 2 2 4 3" xfId="24383" xr:uid="{77909039-2772-4E97-83F3-244883C27DCC}"/>
    <cellStyle name="Normal 3 2 3 4 3 2 2 2 4 4" xfId="38337" xr:uid="{84D2AF34-43FC-424E-B57D-8162D1412A64}"/>
    <cellStyle name="Normal 3 2 3 4 3 2 2 2 5" xfId="10510" xr:uid="{00000000-0005-0000-0000-000042030000}"/>
    <cellStyle name="Normal 3 2 3 4 3 2 2 2 6" xfId="19936" xr:uid="{D249A99B-3E22-4B2A-BE53-6E0917E68350}"/>
    <cellStyle name="Normal 3 2 3 4 3 2 2 2 7" xfId="34090" xr:uid="{358629D5-4EFB-4ADF-8DFE-13B5036BBAF7}"/>
    <cellStyle name="Normal 3 2 3 4 3 2 2 3" xfId="1550" xr:uid="{00000000-0005-0000-0000-000042030000}"/>
    <cellStyle name="Normal 3 2 3 4 3 2 2 3 2" xfId="6400" xr:uid="{00000000-0005-0000-0000-000042030000}"/>
    <cellStyle name="Normal 3 2 3 4 3 2 2 3 2 2" xfId="15231" xr:uid="{00000000-0005-0000-0000-000042030000}"/>
    <cellStyle name="Normal 3 2 3 4 3 2 2 3 2 3" xfId="24670" xr:uid="{F8FA040D-CBA8-4600-9288-79F60EACDC90}"/>
    <cellStyle name="Normal 3 2 3 4 3 2 2 3 2 4" xfId="38623" xr:uid="{46D98D34-CB6D-4DF8-A638-F6971225C9BB}"/>
    <cellStyle name="Normal 3 2 3 4 3 2 2 3 3" xfId="10840" xr:uid="{00000000-0005-0000-0000-000042030000}"/>
    <cellStyle name="Normal 3 2 3 4 3 2 2 3 4" xfId="20251" xr:uid="{702AEE8A-E5F2-423B-9CCA-9C0A49237160}"/>
    <cellStyle name="Normal 3 2 3 4 3 2 2 3 5" xfId="34388" xr:uid="{2CC7FDEB-A72D-4116-9FA2-5D541A610809}"/>
    <cellStyle name="Normal 3 2 3 4 3 2 2 4" xfId="3878" xr:uid="{00000000-0005-0000-0000-000041030000}"/>
    <cellStyle name="Normal 3 2 3 4 3 2 2 4 2" xfId="8285" xr:uid="{00000000-0005-0000-0000-000041030000}"/>
    <cellStyle name="Normal 3 2 3 4 3 2 2 4 2 2" xfId="17108" xr:uid="{00000000-0005-0000-0000-000041030000}"/>
    <cellStyle name="Normal 3 2 3 4 3 2 2 4 2 3" xfId="26488" xr:uid="{722CB905-3929-4D12-8FDF-A6F71652C622}"/>
    <cellStyle name="Normal 3 2 3 4 3 2 2 4 2 4" xfId="40443" xr:uid="{2E1639F0-473F-4B01-BB03-BCE253219A9D}"/>
    <cellStyle name="Normal 3 2 3 4 3 2 2 4 3" xfId="12757" xr:uid="{00000000-0005-0000-0000-000041030000}"/>
    <cellStyle name="Normal 3 2 3 4 3 2 2 4 4" xfId="22229" xr:uid="{8C4A09DD-FC8F-4476-A19D-3577DE743736}"/>
    <cellStyle name="Normal 3 2 3 4 3 2 2 4 5" xfId="36202" xr:uid="{D882B9C9-67B9-4501-831D-41B32D3962B8}"/>
    <cellStyle name="Normal 3 2 3 4 3 2 2 5" xfId="5859" xr:uid="{00000000-0005-0000-0000-000041030000}"/>
    <cellStyle name="Normal 3 2 3 4 3 2 2 5 2" xfId="14700" xr:uid="{00000000-0005-0000-0000-000041030000}"/>
    <cellStyle name="Normal 3 2 3 4 3 2 2 5 3" xfId="24173" xr:uid="{385DDC62-3B42-4542-863B-B3520CBE1A71}"/>
    <cellStyle name="Normal 3 2 3 4 3 2 2 5 4" xfId="38127" xr:uid="{890B040D-70ED-415A-8354-95B4D6D3605C}"/>
    <cellStyle name="Normal 3 2 3 4 3 2 2 6" xfId="10246" xr:uid="{00000000-0005-0000-0000-000041030000}"/>
    <cellStyle name="Normal 3 2 3 4 3 2 2 7" xfId="19707" xr:uid="{A898D831-3E1B-4A06-B31A-B4BECAA23C10}"/>
    <cellStyle name="Normal 3 2 3 4 3 2 2 8" xfId="33882" xr:uid="{EDC54A72-1C48-4593-9E7E-A4FA7BFB0B79}"/>
    <cellStyle name="Normal 3 2 3 4 3 2 3" xfId="932" xr:uid="{00000000-0005-0000-0000-000043030000}"/>
    <cellStyle name="Normal 3 2 3 4 3 2 3 2" xfId="3748" xr:uid="{00000000-0005-0000-0000-000044030000}"/>
    <cellStyle name="Normal 3 2 3 4 3 2 3 2 2" xfId="8170" xr:uid="{00000000-0005-0000-0000-000044030000}"/>
    <cellStyle name="Normal 3 2 3 4 3 2 3 2 2 2" xfId="16993" xr:uid="{00000000-0005-0000-0000-000044030000}"/>
    <cellStyle name="Normal 3 2 3 4 3 2 3 2 2 3" xfId="26378" xr:uid="{A3EEC052-D36A-44D8-BB9F-4F7114C6F9D6}"/>
    <cellStyle name="Normal 3 2 3 4 3 2 3 2 2 4" xfId="40333" xr:uid="{A303C40B-3650-478C-A900-F9A63D0E7E06}"/>
    <cellStyle name="Normal 3 2 3 4 3 2 3 2 3" xfId="12642" xr:uid="{00000000-0005-0000-0000-000044030000}"/>
    <cellStyle name="Normal 3 2 3 4 3 2 3 2 4" xfId="22109" xr:uid="{BE9F1055-2E65-4A07-BCA6-9571C7B7BAF1}"/>
    <cellStyle name="Normal 3 2 3 4 3 2 3 2 5" xfId="36092" xr:uid="{9939E868-3AC0-40CE-BB91-2423D13F5007}"/>
    <cellStyle name="Normal 3 2 3 4 3 2 3 3" xfId="5468" xr:uid="{00000000-0005-0000-0000-000043030000}"/>
    <cellStyle name="Normal 3 2 3 4 3 2 3 3 2" xfId="9866" xr:uid="{00000000-0005-0000-0000-000043030000}"/>
    <cellStyle name="Normal 3 2 3 4 3 2 3 3 2 2" xfId="18686" xr:uid="{00000000-0005-0000-0000-000043030000}"/>
    <cellStyle name="Normal 3 2 3 4 3 2 3 3 2 3" xfId="28055" xr:uid="{124BAF12-87AE-4C64-AB5D-6A2711B3AD0A}"/>
    <cellStyle name="Normal 3 2 3 4 3 2 3 3 2 4" xfId="42011" xr:uid="{AAB676E4-496E-4266-8B81-A273F8B44C14}"/>
    <cellStyle name="Normal 3 2 3 4 3 2 3 3 3" xfId="14331" xr:uid="{00000000-0005-0000-0000-000043030000}"/>
    <cellStyle name="Normal 3 2 3 4 3 2 3 3 4" xfId="23797" xr:uid="{982C06BF-2F26-4311-B6BE-A913C027DC7A}"/>
    <cellStyle name="Normal 3 2 3 4 3 2 3 3 5" xfId="37766" xr:uid="{B729C5E4-CD1F-4DFA-949F-3DA776B67A42}"/>
    <cellStyle name="Normal 3 2 3 4 3 2 3 4" xfId="6091" xr:uid="{00000000-0005-0000-0000-000043030000}"/>
    <cellStyle name="Normal 3 2 3 4 3 2 3 4 2" xfId="14925" xr:uid="{00000000-0005-0000-0000-000043030000}"/>
    <cellStyle name="Normal 3 2 3 4 3 2 3 4 3" xfId="24384" xr:uid="{FD281D1F-7B9A-4E7E-B997-886F661E283B}"/>
    <cellStyle name="Normal 3 2 3 4 3 2 3 4 4" xfId="38338" xr:uid="{5CD943D8-4B7A-4C9C-8969-AC8C1B5C234C}"/>
    <cellStyle name="Normal 3 2 3 4 3 2 3 5" xfId="10511" xr:uid="{00000000-0005-0000-0000-000043030000}"/>
    <cellStyle name="Normal 3 2 3 4 3 2 3 6" xfId="19937" xr:uid="{8F1A5C20-5790-46E2-B900-CF05F8E19DD8}"/>
    <cellStyle name="Normal 3 2 3 4 3 2 3 7" xfId="34091" xr:uid="{B5B62A9B-01A5-4FF6-BF28-9B498BB96D53}"/>
    <cellStyle name="Normal 3 2 3 4 3 2 4" xfId="930" xr:uid="{00000000-0005-0000-0000-000044030000}"/>
    <cellStyle name="Normal 3 2 3 4 3 2 4 2" xfId="3443" xr:uid="{00000000-0005-0000-0000-000045030000}"/>
    <cellStyle name="Normal 3 2 3 4 3 2 4 2 2" xfId="7889" xr:uid="{00000000-0005-0000-0000-000045030000}"/>
    <cellStyle name="Normal 3 2 3 4 3 2 4 2 2 2" xfId="16714" xr:uid="{00000000-0005-0000-0000-000045030000}"/>
    <cellStyle name="Normal 3 2 3 4 3 2 4 2 2 3" xfId="26125" xr:uid="{55B2168D-505F-4BC0-BF27-A55524F2D587}"/>
    <cellStyle name="Normal 3 2 3 4 3 2 4 2 2 4" xfId="40078" xr:uid="{E8598911-4C9B-4EC7-9017-69A706584348}"/>
    <cellStyle name="Normal 3 2 3 4 3 2 4 2 3" xfId="12367" xr:uid="{00000000-0005-0000-0000-000045030000}"/>
    <cellStyle name="Normal 3 2 3 4 3 2 4 2 4" xfId="21829" xr:uid="{9C12F81D-C04D-4AB8-BDF7-9C0176C6DF05}"/>
    <cellStyle name="Normal 3 2 3 4 3 2 4 2 5" xfId="35841" xr:uid="{8386678E-9F06-4105-99A8-646DEC05F191}"/>
    <cellStyle name="Normal 3 2 3 4 3 2 4 3" xfId="5466" xr:uid="{00000000-0005-0000-0000-000044030000}"/>
    <cellStyle name="Normal 3 2 3 4 3 2 4 3 2" xfId="9864" xr:uid="{00000000-0005-0000-0000-000044030000}"/>
    <cellStyle name="Normal 3 2 3 4 3 2 4 3 2 2" xfId="18684" xr:uid="{00000000-0005-0000-0000-000044030000}"/>
    <cellStyle name="Normal 3 2 3 4 3 2 4 3 2 3" xfId="28053" xr:uid="{B20D1402-5D82-4605-ACBC-0A984EE43D65}"/>
    <cellStyle name="Normal 3 2 3 4 3 2 4 3 2 4" xfId="42009" xr:uid="{5B5D42DD-F162-4A94-9A5A-AD0D5A98AF71}"/>
    <cellStyle name="Normal 3 2 3 4 3 2 4 3 3" xfId="14329" xr:uid="{00000000-0005-0000-0000-000044030000}"/>
    <cellStyle name="Normal 3 2 3 4 3 2 4 3 4" xfId="23795" xr:uid="{AED803A0-9262-48B8-9630-9022AEB562BB}"/>
    <cellStyle name="Normal 3 2 3 4 3 2 4 3 5" xfId="37764" xr:uid="{F205D884-1BB5-4641-BEC3-F47D6B1B8393}"/>
    <cellStyle name="Normal 3 2 3 4 3 2 4 4" xfId="6089" xr:uid="{00000000-0005-0000-0000-000044030000}"/>
    <cellStyle name="Normal 3 2 3 4 3 2 4 4 2" xfId="14923" xr:uid="{00000000-0005-0000-0000-000044030000}"/>
    <cellStyle name="Normal 3 2 3 4 3 2 4 4 3" xfId="24382" xr:uid="{9FD20C9A-688F-45A9-869D-CB216CDBFBEC}"/>
    <cellStyle name="Normal 3 2 3 4 3 2 4 4 4" xfId="38336" xr:uid="{90574FE8-8936-4CE0-9273-9DBFBC4575E5}"/>
    <cellStyle name="Normal 3 2 3 4 3 2 4 5" xfId="10509" xr:uid="{00000000-0005-0000-0000-000044030000}"/>
    <cellStyle name="Normal 3 2 3 4 3 2 4 6" xfId="19935" xr:uid="{310BF324-2359-4E41-808A-BBC4DF0D9101}"/>
    <cellStyle name="Normal 3 2 3 4 3 2 4 7" xfId="34089" xr:uid="{C203CF54-375E-4592-ADC8-DADE01A5F050}"/>
    <cellStyle name="Normal 3 2 3 4 3 2 5" xfId="1932" xr:uid="{00000000-0005-0000-0000-00005E010000}"/>
    <cellStyle name="Normal 3 2 3 4 3 2 5 2" xfId="6588" xr:uid="{00000000-0005-0000-0000-00005E010000}"/>
    <cellStyle name="Normal 3 2 3 4 3 2 5 2 2" xfId="15417" xr:uid="{00000000-0005-0000-0000-00005E010000}"/>
    <cellStyle name="Normal 3 2 3 4 3 2 5 2 3" xfId="24846" xr:uid="{D23A8667-9E02-4738-A245-EA74FE7E9B99}"/>
    <cellStyle name="Normal 3 2 3 4 3 2 5 2 4" xfId="38799" xr:uid="{C442307A-476D-4C52-AF2F-BA8507290833}"/>
    <cellStyle name="Normal 3 2 3 4 3 2 5 3" xfId="11044" xr:uid="{00000000-0005-0000-0000-00005E010000}"/>
    <cellStyle name="Normal 3 2 3 4 3 2 5 4" xfId="20481" xr:uid="{8A75FF13-CBFB-4C7A-AFAF-301E2C900997}"/>
    <cellStyle name="Normal 3 2 3 4 3 2 5 5" xfId="34562" xr:uid="{56960342-3B7B-4419-A983-13C86AAE8594}"/>
    <cellStyle name="Normal 3 2 3 4 3 2 6" xfId="4072" xr:uid="{00000000-0005-0000-0000-00005E010000}"/>
    <cellStyle name="Normal 3 2 3 4 3 2 6 2" xfId="8472" xr:uid="{00000000-0005-0000-0000-00005E010000}"/>
    <cellStyle name="Normal 3 2 3 4 3 2 6 2 2" xfId="17294" xr:uid="{00000000-0005-0000-0000-00005E010000}"/>
    <cellStyle name="Normal 3 2 3 4 3 2 6 2 3" xfId="26674" xr:uid="{98438140-B5E0-4D52-9E7E-9ED9606D5C80}"/>
    <cellStyle name="Normal 3 2 3 4 3 2 6 2 4" xfId="40629" xr:uid="{B1B3DF48-BD61-46EE-8199-1EBE0BBC485B}"/>
    <cellStyle name="Normal 3 2 3 4 3 2 6 3" xfId="12942" xr:uid="{00000000-0005-0000-0000-00005E010000}"/>
    <cellStyle name="Normal 3 2 3 4 3 2 6 4" xfId="22415" xr:uid="{96E8B45C-52C0-45D6-87E6-AFB7A2861605}"/>
    <cellStyle name="Normal 3 2 3 4 3 2 6 5" xfId="36387" xr:uid="{F6FCFABD-BC3A-45FE-BCB5-08064DFC1885}"/>
    <cellStyle name="Normal 3 2 3 4 3 2 7" xfId="5817" xr:uid="{00000000-0005-0000-0000-000040030000}"/>
    <cellStyle name="Normal 3 2 3 4 3 2 7 2" xfId="14658" xr:uid="{00000000-0005-0000-0000-000040030000}"/>
    <cellStyle name="Normal 3 2 3 4 3 2 7 3" xfId="24133" xr:uid="{975B483C-127D-4160-BDCB-9658B300F03F}"/>
    <cellStyle name="Normal 3 2 3 4 3 2 7 4" xfId="38087" xr:uid="{78E9E584-96EE-4918-B800-6B8557667947}"/>
    <cellStyle name="Normal 3 2 3 4 3 2 8" xfId="10198" xr:uid="{00000000-0005-0000-0000-000040030000}"/>
    <cellStyle name="Normal 3 2 3 4 3 2 8 2" xfId="28536" xr:uid="{A7B10BEE-FE92-4E26-ADB2-F09211EE1C90}"/>
    <cellStyle name="Normal 3 2 3 4 3 2 8 3" xfId="42461" xr:uid="{40A2E43E-0DBA-4EE0-9B0E-E230B53A3AED}"/>
    <cellStyle name="Normal 3 2 3 4 3 2 9" xfId="31180" xr:uid="{566F65BC-481B-459A-9C15-9D79EBA17984}"/>
    <cellStyle name="Normal 3 2 3 4 3 2 9 2" xfId="45038" xr:uid="{520E9CC4-3678-4D7A-BE38-80C37AC431BE}"/>
    <cellStyle name="Normal 3 2 3 4 3 3" xfId="214" xr:uid="{00000000-0005-0000-0000-000045030000}"/>
    <cellStyle name="Normal 3 2 3 4 3 3 2" xfId="933" xr:uid="{00000000-0005-0000-0000-000046030000}"/>
    <cellStyle name="Normal 3 2 3 4 3 3 2 2" xfId="3747" xr:uid="{00000000-0005-0000-0000-000047030000}"/>
    <cellStyle name="Normal 3 2 3 4 3 3 2 2 2" xfId="8169" xr:uid="{00000000-0005-0000-0000-000047030000}"/>
    <cellStyle name="Normal 3 2 3 4 3 3 2 2 2 2" xfId="16992" xr:uid="{00000000-0005-0000-0000-000047030000}"/>
    <cellStyle name="Normal 3 2 3 4 3 3 2 2 2 3" xfId="26377" xr:uid="{04960434-39D7-483F-9C5D-549C9FDF8830}"/>
    <cellStyle name="Normal 3 2 3 4 3 3 2 2 2 4" xfId="40332" xr:uid="{128B34D3-4A4A-4046-8986-583E5FD0B07B}"/>
    <cellStyle name="Normal 3 2 3 4 3 3 2 2 3" xfId="12641" xr:uid="{00000000-0005-0000-0000-000047030000}"/>
    <cellStyle name="Normal 3 2 3 4 3 3 2 2 4" xfId="22108" xr:uid="{5CF22CDC-2B49-42C0-8CE5-EE48603F42F2}"/>
    <cellStyle name="Normal 3 2 3 4 3 3 2 2 5" xfId="36091" xr:uid="{E520FB5C-C924-4F65-BD86-148608B80AB4}"/>
    <cellStyle name="Normal 3 2 3 4 3 3 2 3" xfId="5469" xr:uid="{00000000-0005-0000-0000-000046030000}"/>
    <cellStyle name="Normal 3 2 3 4 3 3 2 3 2" xfId="9867" xr:uid="{00000000-0005-0000-0000-000046030000}"/>
    <cellStyle name="Normal 3 2 3 4 3 3 2 3 2 2" xfId="18687" xr:uid="{00000000-0005-0000-0000-000046030000}"/>
    <cellStyle name="Normal 3 2 3 4 3 3 2 3 2 3" xfId="28056" xr:uid="{1031FC62-EDD3-4246-8ED4-599A26A1062C}"/>
    <cellStyle name="Normal 3 2 3 4 3 3 2 3 2 4" xfId="42012" xr:uid="{47BBB8FE-041D-4964-B2C8-850BDD05E477}"/>
    <cellStyle name="Normal 3 2 3 4 3 3 2 3 3" xfId="14332" xr:uid="{00000000-0005-0000-0000-000046030000}"/>
    <cellStyle name="Normal 3 2 3 4 3 3 2 3 4" xfId="23798" xr:uid="{E99290FE-A707-49DE-A8BC-2232337E0144}"/>
    <cellStyle name="Normal 3 2 3 4 3 3 2 3 5" xfId="37767" xr:uid="{73FCA675-1E77-4F4A-A286-9714E39D82C2}"/>
    <cellStyle name="Normal 3 2 3 4 3 3 2 4" xfId="6092" xr:uid="{00000000-0005-0000-0000-000046030000}"/>
    <cellStyle name="Normal 3 2 3 4 3 3 2 4 2" xfId="14926" xr:uid="{00000000-0005-0000-0000-000046030000}"/>
    <cellStyle name="Normal 3 2 3 4 3 3 2 4 3" xfId="24385" xr:uid="{529EF3B1-8130-4C5B-A5B4-256A5D7D3BB4}"/>
    <cellStyle name="Normal 3 2 3 4 3 3 2 4 4" xfId="38339" xr:uid="{6255AC95-498A-4B6C-9D27-6D0B892E325B}"/>
    <cellStyle name="Normal 3 2 3 4 3 3 2 5" xfId="10512" xr:uid="{00000000-0005-0000-0000-000046030000}"/>
    <cellStyle name="Normal 3 2 3 4 3 3 2 6" xfId="19938" xr:uid="{C27C1EA0-44A5-4D06-A74B-1E70CD25A223}"/>
    <cellStyle name="Normal 3 2 3 4 3 3 2 7" xfId="34092" xr:uid="{0BFBE345-9122-4AE3-A5D4-C71F800613C8}"/>
    <cellStyle name="Normal 3 2 3 4 3 3 3" xfId="3851" xr:uid="{00000000-0005-0000-0000-000046030000}"/>
    <cellStyle name="Normal 3 2 3 4 3 3 3 2" xfId="8261" xr:uid="{00000000-0005-0000-0000-000046030000}"/>
    <cellStyle name="Normal 3 2 3 4 3 3 3 2 2" xfId="17084" xr:uid="{00000000-0005-0000-0000-000046030000}"/>
    <cellStyle name="Normal 3 2 3 4 3 3 3 2 3" xfId="26466" xr:uid="{D383B4CF-DBFE-4540-B800-5C42C65133B9}"/>
    <cellStyle name="Normal 3 2 3 4 3 3 3 2 4" xfId="40421" xr:uid="{29D0FCCB-A1DE-4791-9EBC-B39389C04354}"/>
    <cellStyle name="Normal 3 2 3 4 3 3 3 3" xfId="12733" xr:uid="{00000000-0005-0000-0000-000046030000}"/>
    <cellStyle name="Normal 3 2 3 4 3 3 3 4" xfId="22205" xr:uid="{38A3BB17-2D1F-4EB4-9CA8-EC3674909DAF}"/>
    <cellStyle name="Normal 3 2 3 4 3 3 3 5" xfId="36180" xr:uid="{6F2A4B34-E9E5-40B3-9C77-91E7E46F5E84}"/>
    <cellStyle name="Normal 3 2 3 4 3 3 4" xfId="3889" xr:uid="{00000000-0005-0000-0000-000045030000}"/>
    <cellStyle name="Normal 3 2 3 4 3 3 4 2" xfId="8296" xr:uid="{00000000-0005-0000-0000-000045030000}"/>
    <cellStyle name="Normal 3 2 3 4 3 3 4 2 2" xfId="17118" xr:uid="{00000000-0005-0000-0000-000045030000}"/>
    <cellStyle name="Normal 3 2 3 4 3 3 4 2 3" xfId="26499" xr:uid="{5A454E18-1460-4853-A21D-CF5B06DF34E2}"/>
    <cellStyle name="Normal 3 2 3 4 3 3 4 2 4" xfId="40453" xr:uid="{65E5164B-1B7F-4B2D-86B9-60C736AD74AC}"/>
    <cellStyle name="Normal 3 2 3 4 3 3 4 3" xfId="12767" xr:uid="{00000000-0005-0000-0000-000045030000}"/>
    <cellStyle name="Normal 3 2 3 4 3 3 4 4" xfId="22239" xr:uid="{416BAFE0-C419-42B2-8EEE-1C84B19717AA}"/>
    <cellStyle name="Normal 3 2 3 4 3 3 4 5" xfId="36212" xr:uid="{E596DDBE-E4A7-4148-9279-F2B9DECB7E62}"/>
    <cellStyle name="Normal 3 2 3 4 3 3 5" xfId="5858" xr:uid="{00000000-0005-0000-0000-000045030000}"/>
    <cellStyle name="Normal 3 2 3 4 3 3 5 2" xfId="14699" xr:uid="{00000000-0005-0000-0000-000045030000}"/>
    <cellStyle name="Normal 3 2 3 4 3 3 5 3" xfId="24172" xr:uid="{0AA5D46B-321F-4CC5-BA98-B640841B70C1}"/>
    <cellStyle name="Normal 3 2 3 4 3 3 5 4" xfId="38126" xr:uid="{646086D1-DFD6-4680-9E86-A2B416794383}"/>
    <cellStyle name="Normal 3 2 3 4 3 3 6" xfId="10245" xr:uid="{00000000-0005-0000-0000-000045030000}"/>
    <cellStyle name="Normal 3 2 3 4 3 3 7" xfId="19706" xr:uid="{48097EE3-A225-4F25-BF4A-AD04BBB971D2}"/>
    <cellStyle name="Normal 3 2 3 4 3 3 8" xfId="33881" xr:uid="{9E13AA4A-D040-4A84-86EF-DD8EC05FB7BC}"/>
    <cellStyle name="Normal 3 2 3 4 3 4" xfId="934" xr:uid="{00000000-0005-0000-0000-000047030000}"/>
    <cellStyle name="Normal 3 2 3 4 3 4 2" xfId="3746" xr:uid="{00000000-0005-0000-0000-000048030000}"/>
    <cellStyle name="Normal 3 2 3 4 3 4 2 2" xfId="8168" xr:uid="{00000000-0005-0000-0000-000048030000}"/>
    <cellStyle name="Normal 3 2 3 4 3 4 2 2 2" xfId="16991" xr:uid="{00000000-0005-0000-0000-000048030000}"/>
    <cellStyle name="Normal 3 2 3 4 3 4 2 2 3" xfId="26376" xr:uid="{7A28996D-098C-4537-BF58-DE851335017E}"/>
    <cellStyle name="Normal 3 2 3 4 3 4 2 2 4" xfId="40331" xr:uid="{D2A88996-F7C0-472F-BB85-AE81153FF50F}"/>
    <cellStyle name="Normal 3 2 3 4 3 4 2 3" xfId="12640" xr:uid="{00000000-0005-0000-0000-000048030000}"/>
    <cellStyle name="Normal 3 2 3 4 3 4 2 4" xfId="22107" xr:uid="{02EAEF82-BE0E-4DBA-ADF1-41CFE7044996}"/>
    <cellStyle name="Normal 3 2 3 4 3 4 2 5" xfId="36090" xr:uid="{BDBCF25F-AB4D-4ECA-9F88-90F98DF5BD6E}"/>
    <cellStyle name="Normal 3 2 3 4 3 4 3" xfId="5470" xr:uid="{00000000-0005-0000-0000-000047030000}"/>
    <cellStyle name="Normal 3 2 3 4 3 4 3 2" xfId="9868" xr:uid="{00000000-0005-0000-0000-000047030000}"/>
    <cellStyle name="Normal 3 2 3 4 3 4 3 2 2" xfId="18688" xr:uid="{00000000-0005-0000-0000-000047030000}"/>
    <cellStyle name="Normal 3 2 3 4 3 4 3 2 3" xfId="28057" xr:uid="{95577802-1CCD-49FA-AF11-C2D1B10CA42B}"/>
    <cellStyle name="Normal 3 2 3 4 3 4 3 2 4" xfId="42013" xr:uid="{E8D20403-5B3D-4B93-8360-2D027DD9B031}"/>
    <cellStyle name="Normal 3 2 3 4 3 4 3 3" xfId="14333" xr:uid="{00000000-0005-0000-0000-000047030000}"/>
    <cellStyle name="Normal 3 2 3 4 3 4 3 4" xfId="23799" xr:uid="{32413E73-3DCC-4104-9D7B-286FF00E9E93}"/>
    <cellStyle name="Normal 3 2 3 4 3 4 3 5" xfId="37768" xr:uid="{9714771D-5054-449E-B48B-592649CDC97A}"/>
    <cellStyle name="Normal 3 2 3 4 3 4 4" xfId="6093" xr:uid="{00000000-0005-0000-0000-000047030000}"/>
    <cellStyle name="Normal 3 2 3 4 3 4 4 2" xfId="14927" xr:uid="{00000000-0005-0000-0000-000047030000}"/>
    <cellStyle name="Normal 3 2 3 4 3 4 4 3" xfId="24386" xr:uid="{C3E42B95-ED3C-42B9-8E39-F17B6A85FF32}"/>
    <cellStyle name="Normal 3 2 3 4 3 4 4 4" xfId="38340" xr:uid="{DFB7E4B1-9835-4CC7-80EF-9699577CEB8E}"/>
    <cellStyle name="Normal 3 2 3 4 3 4 5" xfId="10513" xr:uid="{00000000-0005-0000-0000-000047030000}"/>
    <cellStyle name="Normal 3 2 3 4 3 4 6" xfId="19939" xr:uid="{8D4824B1-B911-40D4-A37C-62BCC349DFD7}"/>
    <cellStyle name="Normal 3 2 3 4 3 4 7" xfId="34093" xr:uid="{BEFD3B5D-226E-40B0-BB99-82AB1204AE44}"/>
    <cellStyle name="Normal 3 2 3 4 3 5" xfId="929" xr:uid="{00000000-0005-0000-0000-000048030000}"/>
    <cellStyle name="Normal 3 2 3 4 3 5 2" xfId="3751" xr:uid="{00000000-0005-0000-0000-000049030000}"/>
    <cellStyle name="Normal 3 2 3 4 3 5 2 2" xfId="8173" xr:uid="{00000000-0005-0000-0000-000049030000}"/>
    <cellStyle name="Normal 3 2 3 4 3 5 2 2 2" xfId="16996" xr:uid="{00000000-0005-0000-0000-000049030000}"/>
    <cellStyle name="Normal 3 2 3 4 3 5 2 2 3" xfId="26381" xr:uid="{237FB445-AAD4-4C0F-A1BF-164B332A35A2}"/>
    <cellStyle name="Normal 3 2 3 4 3 5 2 2 4" xfId="40336" xr:uid="{E0995865-8929-4BDE-B81A-355DAB504A7E}"/>
    <cellStyle name="Normal 3 2 3 4 3 5 2 3" xfId="12645" xr:uid="{00000000-0005-0000-0000-000049030000}"/>
    <cellStyle name="Normal 3 2 3 4 3 5 2 4" xfId="22112" xr:uid="{11C18944-5D74-4A97-B730-694DA7BD6520}"/>
    <cellStyle name="Normal 3 2 3 4 3 5 2 5" xfId="36095" xr:uid="{0A0F68A9-2BCD-4539-A4FB-3CDB91036EE7}"/>
    <cellStyle name="Normal 3 2 3 4 3 5 3" xfId="5465" xr:uid="{00000000-0005-0000-0000-000048030000}"/>
    <cellStyle name="Normal 3 2 3 4 3 5 3 2" xfId="9863" xr:uid="{00000000-0005-0000-0000-000048030000}"/>
    <cellStyle name="Normal 3 2 3 4 3 5 3 2 2" xfId="18683" xr:uid="{00000000-0005-0000-0000-000048030000}"/>
    <cellStyle name="Normal 3 2 3 4 3 5 3 2 3" xfId="28052" xr:uid="{C65F0BEF-1D16-447D-9D72-C987C08C818F}"/>
    <cellStyle name="Normal 3 2 3 4 3 5 3 2 4" xfId="42008" xr:uid="{55A0248C-D395-4CE0-87B7-9BDBDCB60DBD}"/>
    <cellStyle name="Normal 3 2 3 4 3 5 3 3" xfId="14328" xr:uid="{00000000-0005-0000-0000-000048030000}"/>
    <cellStyle name="Normal 3 2 3 4 3 5 3 4" xfId="23794" xr:uid="{D5B0EE98-C745-4CD6-ADFB-9490DED84272}"/>
    <cellStyle name="Normal 3 2 3 4 3 5 3 5" xfId="37763" xr:uid="{0E8646AD-B92D-4069-BA72-9C6EFE833664}"/>
    <cellStyle name="Normal 3 2 3 4 3 5 4" xfId="6088" xr:uid="{00000000-0005-0000-0000-000048030000}"/>
    <cellStyle name="Normal 3 2 3 4 3 5 4 2" xfId="14922" xr:uid="{00000000-0005-0000-0000-000048030000}"/>
    <cellStyle name="Normal 3 2 3 4 3 5 4 3" xfId="24381" xr:uid="{9A9EF787-92DB-4373-86C6-B490EFE0804B}"/>
    <cellStyle name="Normal 3 2 3 4 3 5 4 4" xfId="38335" xr:uid="{81AE3384-3EAC-458D-82D1-0260BB1711F8}"/>
    <cellStyle name="Normal 3 2 3 4 3 5 5" xfId="10508" xr:uid="{00000000-0005-0000-0000-000048030000}"/>
    <cellStyle name="Normal 3 2 3 4 3 5 6" xfId="19934" xr:uid="{C4CE303E-4D10-48C6-8BC1-0D11502D4E79}"/>
    <cellStyle name="Normal 3 2 3 4 3 5 7" xfId="34088" xr:uid="{93DC808E-6FE1-44A3-89E0-D163FC7DE370}"/>
    <cellStyle name="Normal 3 2 3 4 3 6" xfId="1931" xr:uid="{00000000-0005-0000-0000-00005D010000}"/>
    <cellStyle name="Normal 3 2 3 4 3 6 2" xfId="6587" xr:uid="{00000000-0005-0000-0000-00005D010000}"/>
    <cellStyle name="Normal 3 2 3 4 3 6 2 2" xfId="15416" xr:uid="{00000000-0005-0000-0000-00005D010000}"/>
    <cellStyle name="Normal 3 2 3 4 3 6 2 3" xfId="24845" xr:uid="{A08B7911-D286-4FE8-9684-C4D0C16A8CF5}"/>
    <cellStyle name="Normal 3 2 3 4 3 6 2 4" xfId="38798" xr:uid="{48B93F78-D14C-4391-A684-4D7A3901ADDF}"/>
    <cellStyle name="Normal 3 2 3 4 3 6 3" xfId="11043" xr:uid="{00000000-0005-0000-0000-00005D010000}"/>
    <cellStyle name="Normal 3 2 3 4 3 6 4" xfId="20480" xr:uid="{08701289-ABB8-4408-B9EE-26F77C68FD23}"/>
    <cellStyle name="Normal 3 2 3 4 3 6 5" xfId="34561" xr:uid="{C3452DC9-8306-4A3C-BC96-41E7050BDDF7}"/>
    <cellStyle name="Normal 3 2 3 4 3 7" xfId="4071" xr:uid="{00000000-0005-0000-0000-00005D010000}"/>
    <cellStyle name="Normal 3 2 3 4 3 7 2" xfId="8471" xr:uid="{00000000-0005-0000-0000-00005D010000}"/>
    <cellStyle name="Normal 3 2 3 4 3 7 2 2" xfId="17293" xr:uid="{00000000-0005-0000-0000-00005D010000}"/>
    <cellStyle name="Normal 3 2 3 4 3 7 2 3" xfId="26673" xr:uid="{A38B6528-BD3F-4B27-9C99-3DB53359C331}"/>
    <cellStyle name="Normal 3 2 3 4 3 7 2 4" xfId="40628" xr:uid="{2589E2A8-A3EC-4DBD-B693-BF9B3F547B1E}"/>
    <cellStyle name="Normal 3 2 3 4 3 7 3" xfId="12941" xr:uid="{00000000-0005-0000-0000-00005D010000}"/>
    <cellStyle name="Normal 3 2 3 4 3 7 4" xfId="22414" xr:uid="{C2C8D164-40CC-474C-80C4-783F9C613FDF}"/>
    <cellStyle name="Normal 3 2 3 4 3 7 5" xfId="36386" xr:uid="{EDB142D2-FF9B-4B6B-BBAC-E392822832CE}"/>
    <cellStyle name="Normal 3 2 3 4 3 8" xfId="5786" xr:uid="{00000000-0005-0000-0000-00003F030000}"/>
    <cellStyle name="Normal 3 2 3 4 3 8 2" xfId="14629" xr:uid="{00000000-0005-0000-0000-00003F030000}"/>
    <cellStyle name="Normal 3 2 3 4 3 8 3" xfId="24109" xr:uid="{EB3AFE7C-8018-46AC-8FB9-0AE9408DE477}"/>
    <cellStyle name="Normal 3 2 3 4 3 8 4" xfId="38063" xr:uid="{E3E3FAD0-D22A-447B-8098-7C3D977BA512}"/>
    <cellStyle name="Normal 3 2 3 4 3 9" xfId="10168" xr:uid="{00000000-0005-0000-0000-00003F030000}"/>
    <cellStyle name="Normal 3 2 3 4 3 9 2" xfId="28535" xr:uid="{A78E47AB-B5A2-4736-B08B-25D136C887A1}"/>
    <cellStyle name="Normal 3 2 3 4 3 9 3" xfId="42460" xr:uid="{E49DA01B-3D9F-4383-9D61-8B57F90C3037}"/>
    <cellStyle name="Normal 3 2 3 4 4" xfId="212" xr:uid="{00000000-0005-0000-0000-000049030000}"/>
    <cellStyle name="Normal 3 2 3 4 4 2" xfId="935" xr:uid="{00000000-0005-0000-0000-00004A030000}"/>
    <cellStyle name="Normal 3 2 3 4 4 2 2" xfId="3745" xr:uid="{00000000-0005-0000-0000-00004B030000}"/>
    <cellStyle name="Normal 3 2 3 4 4 2 2 2" xfId="8167" xr:uid="{00000000-0005-0000-0000-00004B030000}"/>
    <cellStyle name="Normal 3 2 3 4 4 2 2 2 2" xfId="16990" xr:uid="{00000000-0005-0000-0000-00004B030000}"/>
    <cellStyle name="Normal 3 2 3 4 4 2 2 2 3" xfId="26375" xr:uid="{662D8B36-9542-42F2-A77C-20BF87573D67}"/>
    <cellStyle name="Normal 3 2 3 4 4 2 2 2 4" xfId="40330" xr:uid="{43176069-F878-47FC-B2FE-5E6E86ED74D7}"/>
    <cellStyle name="Normal 3 2 3 4 4 2 2 3" xfId="12639" xr:uid="{00000000-0005-0000-0000-00004B030000}"/>
    <cellStyle name="Normal 3 2 3 4 4 2 2 4" xfId="22106" xr:uid="{07FAD910-313E-4C38-A493-2025ACA314D5}"/>
    <cellStyle name="Normal 3 2 3 4 4 2 2 5" xfId="36089" xr:uid="{98867251-683D-4101-B09A-CF6C739A51A8}"/>
    <cellStyle name="Normal 3 2 3 4 4 2 3" xfId="5471" xr:uid="{00000000-0005-0000-0000-00004A030000}"/>
    <cellStyle name="Normal 3 2 3 4 4 2 3 2" xfId="9869" xr:uid="{00000000-0005-0000-0000-00004A030000}"/>
    <cellStyle name="Normal 3 2 3 4 4 2 3 2 2" xfId="18689" xr:uid="{00000000-0005-0000-0000-00004A030000}"/>
    <cellStyle name="Normal 3 2 3 4 4 2 3 2 3" xfId="28058" xr:uid="{6300D791-AAE6-4C73-97B3-C35A72D29757}"/>
    <cellStyle name="Normal 3 2 3 4 4 2 3 2 4" xfId="42014" xr:uid="{1004C6A4-EA72-43E4-9312-3C9A3A6B340E}"/>
    <cellStyle name="Normal 3 2 3 4 4 2 3 3" xfId="14334" xr:uid="{00000000-0005-0000-0000-00004A030000}"/>
    <cellStyle name="Normal 3 2 3 4 4 2 3 4" xfId="23800" xr:uid="{9D1D7F7A-0DE6-4DD1-A7C3-B33CDF03B2D4}"/>
    <cellStyle name="Normal 3 2 3 4 4 2 3 5" xfId="37769" xr:uid="{666E10B2-6074-4858-B45C-FDF3C710D53E}"/>
    <cellStyle name="Normal 3 2 3 4 4 2 4" xfId="6094" xr:uid="{00000000-0005-0000-0000-00004A030000}"/>
    <cellStyle name="Normal 3 2 3 4 4 2 4 2" xfId="14928" xr:uid="{00000000-0005-0000-0000-00004A030000}"/>
    <cellStyle name="Normal 3 2 3 4 4 2 4 3" xfId="24387" xr:uid="{01A08B31-D797-4B40-8B4C-46C9B070623A}"/>
    <cellStyle name="Normal 3 2 3 4 4 2 4 4" xfId="38341" xr:uid="{D9028476-6A51-4050-920C-C2B2A9EB59A0}"/>
    <cellStyle name="Normal 3 2 3 4 4 2 5" xfId="10514" xr:uid="{00000000-0005-0000-0000-00004A030000}"/>
    <cellStyle name="Normal 3 2 3 4 4 2 6" xfId="19940" xr:uid="{738ED77F-8F96-4B54-8CB6-311A95E836F5}"/>
    <cellStyle name="Normal 3 2 3 4 4 2 7" xfId="34094" xr:uid="{40714F9D-0713-4783-A7CD-C5C3523C1B6D}"/>
    <cellStyle name="Normal 3 2 3 4 4 3" xfId="3853" xr:uid="{00000000-0005-0000-0000-00004A030000}"/>
    <cellStyle name="Normal 3 2 3 4 4 3 2" xfId="8263" xr:uid="{00000000-0005-0000-0000-00004A030000}"/>
    <cellStyle name="Normal 3 2 3 4 4 3 2 2" xfId="17086" xr:uid="{00000000-0005-0000-0000-00004A030000}"/>
    <cellStyle name="Normal 3 2 3 4 4 3 2 3" xfId="26468" xr:uid="{0330672F-6C51-4EE4-951E-13F48CE72D99}"/>
    <cellStyle name="Normal 3 2 3 4 4 3 2 4" xfId="40423" xr:uid="{C672588F-6F5D-466E-B1C6-D73C60C4317C}"/>
    <cellStyle name="Normal 3 2 3 4 4 3 3" xfId="12735" xr:uid="{00000000-0005-0000-0000-00004A030000}"/>
    <cellStyle name="Normal 3 2 3 4 4 3 4" xfId="22207" xr:uid="{83FF4C0B-8435-4B69-B885-6492798CDD32}"/>
    <cellStyle name="Normal 3 2 3 4 4 3 5" xfId="36182" xr:uid="{7E7617CC-B157-4519-ACBC-46218F7E017C}"/>
    <cellStyle name="Normal 3 2 3 4 4 4" xfId="3942" xr:uid="{00000000-0005-0000-0000-000049030000}"/>
    <cellStyle name="Normal 3 2 3 4 4 4 2" xfId="8348" xr:uid="{00000000-0005-0000-0000-000049030000}"/>
    <cellStyle name="Normal 3 2 3 4 4 4 2 2" xfId="17170" xr:uid="{00000000-0005-0000-0000-000049030000}"/>
    <cellStyle name="Normal 3 2 3 4 4 4 2 3" xfId="26551" xr:uid="{FFA7A480-A788-45C4-8C30-529CED5137F9}"/>
    <cellStyle name="Normal 3 2 3 4 4 4 2 4" xfId="40505" xr:uid="{259983EA-524B-4352-AE37-D82251610B2F}"/>
    <cellStyle name="Normal 3 2 3 4 4 4 3" xfId="12819" xr:uid="{00000000-0005-0000-0000-000049030000}"/>
    <cellStyle name="Normal 3 2 3 4 4 4 4" xfId="22291" xr:uid="{7C1A801E-C1C6-4A5A-8CA4-D6AAB5AD705D}"/>
    <cellStyle name="Normal 3 2 3 4 4 4 5" xfId="36264" xr:uid="{97F249B7-482E-43A5-BE46-07831E8A5B90}"/>
    <cellStyle name="Normal 3 2 3 4 4 5" xfId="5856" xr:uid="{00000000-0005-0000-0000-000049030000}"/>
    <cellStyle name="Normal 3 2 3 4 4 5 2" xfId="14697" xr:uid="{00000000-0005-0000-0000-000049030000}"/>
    <cellStyle name="Normal 3 2 3 4 4 5 3" xfId="24170" xr:uid="{313F286A-7597-4309-99BF-7F4D81799ECC}"/>
    <cellStyle name="Normal 3 2 3 4 4 5 4" xfId="38124" xr:uid="{EF98EB0D-12D5-4C53-9E27-AB966039A19F}"/>
    <cellStyle name="Normal 3 2 3 4 4 6" xfId="10243" xr:uid="{00000000-0005-0000-0000-000049030000}"/>
    <cellStyle name="Normal 3 2 3 4 4 7" xfId="19704" xr:uid="{00C568C9-427B-4B95-9367-9D67CA0C577C}"/>
    <cellStyle name="Normal 3 2 3 4 4 8" xfId="33879" xr:uid="{05E38F14-E21F-4D5B-902A-692FC5B01D81}"/>
    <cellStyle name="Normal 3 2 3 4 5" xfId="936" xr:uid="{00000000-0005-0000-0000-00004B030000}"/>
    <cellStyle name="Normal 3 2 3 4 5 2" xfId="3744" xr:uid="{00000000-0005-0000-0000-00004C030000}"/>
    <cellStyle name="Normal 3 2 3 4 5 2 2" xfId="8166" xr:uid="{00000000-0005-0000-0000-00004C030000}"/>
    <cellStyle name="Normal 3 2 3 4 5 2 2 2" xfId="16989" xr:uid="{00000000-0005-0000-0000-00004C030000}"/>
    <cellStyle name="Normal 3 2 3 4 5 2 2 3" xfId="26374" xr:uid="{87073842-F12F-4D9C-BA95-780D16536AE2}"/>
    <cellStyle name="Normal 3 2 3 4 5 2 2 4" xfId="40329" xr:uid="{0E28EA07-D8BE-4145-9F19-15333A18AA9A}"/>
    <cellStyle name="Normal 3 2 3 4 5 2 3" xfId="12638" xr:uid="{00000000-0005-0000-0000-00004C030000}"/>
    <cellStyle name="Normal 3 2 3 4 5 2 4" xfId="22105" xr:uid="{CBC9C6F6-6217-4BEC-AAAD-CDAFA4D9CEFE}"/>
    <cellStyle name="Normal 3 2 3 4 5 2 5" xfId="36088" xr:uid="{9087DFEF-803D-4D1D-97F6-6BD6DFEA8EFD}"/>
    <cellStyle name="Normal 3 2 3 4 5 3" xfId="5472" xr:uid="{00000000-0005-0000-0000-00004B030000}"/>
    <cellStyle name="Normal 3 2 3 4 5 3 2" xfId="9870" xr:uid="{00000000-0005-0000-0000-00004B030000}"/>
    <cellStyle name="Normal 3 2 3 4 5 3 2 2" xfId="18690" xr:uid="{00000000-0005-0000-0000-00004B030000}"/>
    <cellStyle name="Normal 3 2 3 4 5 3 2 3" xfId="28059" xr:uid="{CE6A6749-BC5D-436D-8FEC-E634E3449A21}"/>
    <cellStyle name="Normal 3 2 3 4 5 3 2 4" xfId="42015" xr:uid="{4F234698-A9A7-49F2-B42C-93EF276B125B}"/>
    <cellStyle name="Normal 3 2 3 4 5 3 3" xfId="14335" xr:uid="{00000000-0005-0000-0000-00004B030000}"/>
    <cellStyle name="Normal 3 2 3 4 5 3 4" xfId="23801" xr:uid="{1CCBEE22-E6B5-4F5C-8042-96D7B6BA015B}"/>
    <cellStyle name="Normal 3 2 3 4 5 3 5" xfId="37770" xr:uid="{53AF0C9D-0502-4CFE-8B06-978CC223C5A2}"/>
    <cellStyle name="Normal 3 2 3 4 5 4" xfId="6095" xr:uid="{00000000-0005-0000-0000-00004B030000}"/>
    <cellStyle name="Normal 3 2 3 4 5 4 2" xfId="14929" xr:uid="{00000000-0005-0000-0000-00004B030000}"/>
    <cellStyle name="Normal 3 2 3 4 5 4 3" xfId="24388" xr:uid="{A4367EC5-29E9-41EC-A683-D78F26F02611}"/>
    <cellStyle name="Normal 3 2 3 4 5 4 4" xfId="38342" xr:uid="{E5EB2155-8F5F-4058-850B-45F14BDFBFB9}"/>
    <cellStyle name="Normal 3 2 3 4 5 5" xfId="10515" xr:uid="{00000000-0005-0000-0000-00004B030000}"/>
    <cellStyle name="Normal 3 2 3 4 5 6" xfId="19941" xr:uid="{574D5AD9-D94C-4F9F-931E-D95449ACDBD7}"/>
    <cellStyle name="Normal 3 2 3 4 5 7" xfId="34095" xr:uid="{731AA50D-11EB-4E6B-8012-3E522D3B0C00}"/>
    <cellStyle name="Normal 3 2 3 4 6" xfId="925" xr:uid="{00000000-0005-0000-0000-00004C030000}"/>
    <cellStyle name="Normal 3 2 3 4 6 2" xfId="3754" xr:uid="{00000000-0005-0000-0000-00004D030000}"/>
    <cellStyle name="Normal 3 2 3 4 6 2 2" xfId="8176" xr:uid="{00000000-0005-0000-0000-00004D030000}"/>
    <cellStyle name="Normal 3 2 3 4 6 2 2 2" xfId="16999" xr:uid="{00000000-0005-0000-0000-00004D030000}"/>
    <cellStyle name="Normal 3 2 3 4 6 2 2 3" xfId="26384" xr:uid="{00FFD55C-CAF7-4ED6-9073-B0D2CC6FA4E5}"/>
    <cellStyle name="Normal 3 2 3 4 6 2 2 4" xfId="40339" xr:uid="{FF75CFD9-0168-4E02-BB02-F640B76398E0}"/>
    <cellStyle name="Normal 3 2 3 4 6 2 3" xfId="12648" xr:uid="{00000000-0005-0000-0000-00004D030000}"/>
    <cellStyle name="Normal 3 2 3 4 6 2 4" xfId="22115" xr:uid="{A2EEA495-5158-4192-8C9E-C261E80430E5}"/>
    <cellStyle name="Normal 3 2 3 4 6 2 5" xfId="36098" xr:uid="{5088134F-80F7-4FFE-B602-B7AAAC9CB7DA}"/>
    <cellStyle name="Normal 3 2 3 4 6 3" xfId="5461" xr:uid="{00000000-0005-0000-0000-00004C030000}"/>
    <cellStyle name="Normal 3 2 3 4 6 3 2" xfId="9859" xr:uid="{00000000-0005-0000-0000-00004C030000}"/>
    <cellStyle name="Normal 3 2 3 4 6 3 2 2" xfId="18679" xr:uid="{00000000-0005-0000-0000-00004C030000}"/>
    <cellStyle name="Normal 3 2 3 4 6 3 2 3" xfId="28048" xr:uid="{2A7DE5C6-4755-46D2-A184-83B0488C31E3}"/>
    <cellStyle name="Normal 3 2 3 4 6 3 2 4" xfId="42004" xr:uid="{D76287CA-BB55-4671-B317-BA04DAA3A983}"/>
    <cellStyle name="Normal 3 2 3 4 6 3 3" xfId="14324" xr:uid="{00000000-0005-0000-0000-00004C030000}"/>
    <cellStyle name="Normal 3 2 3 4 6 3 4" xfId="23790" xr:uid="{E4F507A7-CBEA-4025-A84D-49864C8F7098}"/>
    <cellStyle name="Normal 3 2 3 4 6 3 5" xfId="37759" xr:uid="{D5797EB6-60F8-4DF3-AE86-10017A48B7E0}"/>
    <cellStyle name="Normal 3 2 3 4 6 4" xfId="6084" xr:uid="{00000000-0005-0000-0000-00004C030000}"/>
    <cellStyle name="Normal 3 2 3 4 6 4 2" xfId="14918" xr:uid="{00000000-0005-0000-0000-00004C030000}"/>
    <cellStyle name="Normal 3 2 3 4 6 4 3" xfId="24377" xr:uid="{8914CE0D-A5F2-451D-8D9A-E398892974E7}"/>
    <cellStyle name="Normal 3 2 3 4 6 4 4" xfId="38331" xr:uid="{B80E38B0-8E21-4483-BD1B-65D22959E0B6}"/>
    <cellStyle name="Normal 3 2 3 4 6 5" xfId="10504" xr:uid="{00000000-0005-0000-0000-00004C030000}"/>
    <cellStyle name="Normal 3 2 3 4 6 6" xfId="19930" xr:uid="{C547EE5C-F1AB-4D3C-8194-414101FFD572}"/>
    <cellStyle name="Normal 3 2 3 4 6 7" xfId="34084" xr:uid="{056732FE-831A-42D4-88C5-7BCE74A8415D}"/>
    <cellStyle name="Normal 3 2 3 4 7" xfId="1930" xr:uid="{00000000-0005-0000-0000-00005C010000}"/>
    <cellStyle name="Normal 3 2 3 4 7 2" xfId="6586" xr:uid="{00000000-0005-0000-0000-00005C010000}"/>
    <cellStyle name="Normal 3 2 3 4 7 2 2" xfId="15415" xr:uid="{00000000-0005-0000-0000-00005C010000}"/>
    <cellStyle name="Normal 3 2 3 4 7 2 3" xfId="24844" xr:uid="{681224D9-9180-4968-9784-EBC91B401EAD}"/>
    <cellStyle name="Normal 3 2 3 4 7 2 4" xfId="38797" xr:uid="{677675B8-6669-4A70-A1E6-2F958BEB4FEC}"/>
    <cellStyle name="Normal 3 2 3 4 7 3" xfId="11042" xr:uid="{00000000-0005-0000-0000-00005C010000}"/>
    <cellStyle name="Normal 3 2 3 4 7 4" xfId="20479" xr:uid="{AF2CCE78-4D4C-4143-808C-7637CBDC5088}"/>
    <cellStyle name="Normal 3 2 3 4 7 5" xfId="34560" xr:uid="{B5007DDE-DD79-47FF-A8A6-F71AFCE32827}"/>
    <cellStyle name="Normal 3 2 3 4 8" xfId="4070" xr:uid="{00000000-0005-0000-0000-00005C010000}"/>
    <cellStyle name="Normal 3 2 3 4 8 2" xfId="8470" xr:uid="{00000000-0005-0000-0000-00005C010000}"/>
    <cellStyle name="Normal 3 2 3 4 8 2 2" xfId="17292" xr:uid="{00000000-0005-0000-0000-00005C010000}"/>
    <cellStyle name="Normal 3 2 3 4 8 2 3" xfId="26672" xr:uid="{2DE469A6-43DC-4973-A094-AA37C0FCEF97}"/>
    <cellStyle name="Normal 3 2 3 4 8 2 4" xfId="40627" xr:uid="{30BB0D5E-26C1-4C41-A485-EE242C8D445C}"/>
    <cellStyle name="Normal 3 2 3 4 8 3" xfId="12940" xr:uid="{00000000-0005-0000-0000-00005C010000}"/>
    <cellStyle name="Normal 3 2 3 4 8 4" xfId="22413" xr:uid="{55FFE5CD-DA39-479C-ACCB-8CAF8C683697}"/>
    <cellStyle name="Normal 3 2 3 4 8 5" xfId="36385" xr:uid="{7AD92C2F-0DBD-42D4-AA9F-C0C2F5B2DE6C}"/>
    <cellStyle name="Normal 3 2 3 4 9" xfId="5816" xr:uid="{00000000-0005-0000-0000-00003A030000}"/>
    <cellStyle name="Normal 3 2 3 4 9 2" xfId="14657" xr:uid="{00000000-0005-0000-0000-00003A030000}"/>
    <cellStyle name="Normal 3 2 3 4 9 3" xfId="24132" xr:uid="{0A6F68DF-032F-4842-B470-928E24CD9EB9}"/>
    <cellStyle name="Normal 3 2 3 4 9 4" xfId="38086" xr:uid="{EAB3AC79-0D97-4491-A903-CA2A1FC80C13}"/>
    <cellStyle name="Normal 3 2 3 5" xfId="49" xr:uid="{00000000-0005-0000-0000-00004D030000}"/>
    <cellStyle name="Normal 3 2 3 5 10" xfId="10169" xr:uid="{00000000-0005-0000-0000-00004D030000}"/>
    <cellStyle name="Normal 3 2 3 5 10 2" xfId="28537" xr:uid="{A245AC50-12EA-41F1-9B84-78D65A52F74D}"/>
    <cellStyle name="Normal 3 2 3 5 10 3" xfId="42462" xr:uid="{6F157A82-1234-49A8-A485-EFD535F1F302}"/>
    <cellStyle name="Normal 3 2 3 5 11" xfId="31181" xr:uid="{1A240D2B-2308-4AB8-85AF-FB210DF966C3}"/>
    <cellStyle name="Normal 3 2 3 5 11 2" xfId="45039" xr:uid="{78F64A03-CB44-42CE-87E6-0101453F2A39}"/>
    <cellStyle name="Normal 3 2 3 5 12" xfId="19635" xr:uid="{8B89BA7C-DC0B-40D5-A79E-E131E99979F5}"/>
    <cellStyle name="Normal 3 2 3 5 13" xfId="33819" xr:uid="{3C3DCD2B-7CDB-4272-9633-7DF58F26C6E2}"/>
    <cellStyle name="Normal 3 2 3 5 2" xfId="50" xr:uid="{00000000-0005-0000-0000-00004E030000}"/>
    <cellStyle name="Normal 3 2 3 5 2 10" xfId="19636" xr:uid="{D150A9BF-F647-4F97-9FC4-EE0F4639F559}"/>
    <cellStyle name="Normal 3 2 3 5 2 11" xfId="33820" xr:uid="{F240034A-542C-490D-9B78-E64FF450A11A}"/>
    <cellStyle name="Normal 3 2 3 5 2 2" xfId="217" xr:uid="{00000000-0005-0000-0000-00004F030000}"/>
    <cellStyle name="Normal 3 2 3 5 2 2 2" xfId="939" xr:uid="{00000000-0005-0000-0000-000050030000}"/>
    <cellStyle name="Normal 3 2 3 5 2 2 2 2" xfId="3741" xr:uid="{00000000-0005-0000-0000-000051030000}"/>
    <cellStyle name="Normal 3 2 3 5 2 2 2 2 2" xfId="8163" xr:uid="{00000000-0005-0000-0000-000051030000}"/>
    <cellStyle name="Normal 3 2 3 5 2 2 2 2 2 2" xfId="16986" xr:uid="{00000000-0005-0000-0000-000051030000}"/>
    <cellStyle name="Normal 3 2 3 5 2 2 2 2 2 3" xfId="26371" xr:uid="{3CD9C48C-9D9A-49BC-BE54-D5F7714B81C4}"/>
    <cellStyle name="Normal 3 2 3 5 2 2 2 2 2 4" xfId="40326" xr:uid="{AE477067-8F4A-4B00-B09E-3C1474497629}"/>
    <cellStyle name="Normal 3 2 3 5 2 2 2 2 3" xfId="12635" xr:uid="{00000000-0005-0000-0000-000051030000}"/>
    <cellStyle name="Normal 3 2 3 5 2 2 2 2 4" xfId="22102" xr:uid="{B2A994C0-2484-489A-864C-F67BE999D9DD}"/>
    <cellStyle name="Normal 3 2 3 5 2 2 2 2 5" xfId="36085" xr:uid="{41C5D37F-20DD-42D5-9825-74F0C2C226F6}"/>
    <cellStyle name="Normal 3 2 3 5 2 2 2 3" xfId="5475" xr:uid="{00000000-0005-0000-0000-000050030000}"/>
    <cellStyle name="Normal 3 2 3 5 2 2 2 3 2" xfId="9873" xr:uid="{00000000-0005-0000-0000-000050030000}"/>
    <cellStyle name="Normal 3 2 3 5 2 2 2 3 2 2" xfId="18693" xr:uid="{00000000-0005-0000-0000-000050030000}"/>
    <cellStyle name="Normal 3 2 3 5 2 2 2 3 2 3" xfId="28062" xr:uid="{2F00F2B8-484F-44BB-BAD8-97E21C320557}"/>
    <cellStyle name="Normal 3 2 3 5 2 2 2 3 2 4" xfId="42018" xr:uid="{5AC96A5E-EBBE-4BE9-BC93-58AC8BA35E13}"/>
    <cellStyle name="Normal 3 2 3 5 2 2 2 3 3" xfId="14338" xr:uid="{00000000-0005-0000-0000-000050030000}"/>
    <cellStyle name="Normal 3 2 3 5 2 2 2 3 4" xfId="23804" xr:uid="{1544060F-B949-45B5-96B7-2726DB5FEFCA}"/>
    <cellStyle name="Normal 3 2 3 5 2 2 2 3 5" xfId="37773" xr:uid="{82D8C310-CEE7-48DE-B6B2-7D1BDE1E2A8D}"/>
    <cellStyle name="Normal 3 2 3 5 2 2 2 4" xfId="6098" xr:uid="{00000000-0005-0000-0000-000050030000}"/>
    <cellStyle name="Normal 3 2 3 5 2 2 2 4 2" xfId="14932" xr:uid="{00000000-0005-0000-0000-000050030000}"/>
    <cellStyle name="Normal 3 2 3 5 2 2 2 4 3" xfId="24391" xr:uid="{A5CD0641-C125-40FB-B732-AA916E2E2E46}"/>
    <cellStyle name="Normal 3 2 3 5 2 2 2 4 4" xfId="38345" xr:uid="{2C4420A7-66BE-42AF-AE1C-7FF18A8016B9}"/>
    <cellStyle name="Normal 3 2 3 5 2 2 2 5" xfId="10518" xr:uid="{00000000-0005-0000-0000-000050030000}"/>
    <cellStyle name="Normal 3 2 3 5 2 2 2 6" xfId="19944" xr:uid="{CFA475CE-EFD6-412D-8864-C6ACFADCE44F}"/>
    <cellStyle name="Normal 3 2 3 5 2 2 2 7" xfId="34098" xr:uid="{B69BCE71-5BAD-47E7-B5A9-7F8466CC9C12}"/>
    <cellStyle name="Normal 3 2 3 5 2 2 3" xfId="1585" xr:uid="{00000000-0005-0000-0000-000050030000}"/>
    <cellStyle name="Normal 3 2 3 5 2 2 3 2" xfId="6426" xr:uid="{00000000-0005-0000-0000-000050030000}"/>
    <cellStyle name="Normal 3 2 3 5 2 2 3 2 2" xfId="15257" xr:uid="{00000000-0005-0000-0000-000050030000}"/>
    <cellStyle name="Normal 3 2 3 5 2 2 3 2 3" xfId="24696" xr:uid="{483BAA9B-6971-4915-8821-F6A8CDDA7557}"/>
    <cellStyle name="Normal 3 2 3 5 2 2 3 2 4" xfId="38649" xr:uid="{56C855D6-05C3-49C4-AD53-DC33D6EB2061}"/>
    <cellStyle name="Normal 3 2 3 5 2 2 3 3" xfId="10866" xr:uid="{00000000-0005-0000-0000-000050030000}"/>
    <cellStyle name="Normal 3 2 3 5 2 2 3 4" xfId="20282" xr:uid="{3E50B58B-065C-42DE-83EE-41FA066492E5}"/>
    <cellStyle name="Normal 3 2 3 5 2 2 3 5" xfId="34414" xr:uid="{6382305C-7F32-4237-8089-5B06EAEF8D22}"/>
    <cellStyle name="Normal 3 2 3 5 2 2 4" xfId="4120" xr:uid="{00000000-0005-0000-0000-00004F030000}"/>
    <cellStyle name="Normal 3 2 3 5 2 2 4 2" xfId="8520" xr:uid="{00000000-0005-0000-0000-00004F030000}"/>
    <cellStyle name="Normal 3 2 3 5 2 2 4 2 2" xfId="17342" xr:uid="{00000000-0005-0000-0000-00004F030000}"/>
    <cellStyle name="Normal 3 2 3 5 2 2 4 2 3" xfId="26720" xr:uid="{CCB46079-277B-4270-ACEA-8A843647A876}"/>
    <cellStyle name="Normal 3 2 3 5 2 2 4 2 4" xfId="40676" xr:uid="{E3209BA4-3D07-4DB8-82A6-22654C5F3259}"/>
    <cellStyle name="Normal 3 2 3 5 2 2 4 3" xfId="12989" xr:uid="{00000000-0005-0000-0000-00004F030000}"/>
    <cellStyle name="Normal 3 2 3 5 2 2 4 4" xfId="22462" xr:uid="{2103A6FD-49EA-41BC-89D8-2982B899742F}"/>
    <cellStyle name="Normal 3 2 3 5 2 2 4 5" xfId="36433" xr:uid="{14DF6A4B-2684-402B-86D3-2A121C22CA26}"/>
    <cellStyle name="Normal 3 2 3 5 2 2 5" xfId="5861" xr:uid="{00000000-0005-0000-0000-00004F030000}"/>
    <cellStyle name="Normal 3 2 3 5 2 2 5 2" xfId="14702" xr:uid="{00000000-0005-0000-0000-00004F030000}"/>
    <cellStyle name="Normal 3 2 3 5 2 2 5 3" xfId="24175" xr:uid="{D9CFE143-D295-4154-B6D0-F0D444D789DC}"/>
    <cellStyle name="Normal 3 2 3 5 2 2 5 4" xfId="38129" xr:uid="{53CCCF7B-B16B-4450-AEE5-0679C2FA9DC9}"/>
    <cellStyle name="Normal 3 2 3 5 2 2 6" xfId="10248" xr:uid="{00000000-0005-0000-0000-00004F030000}"/>
    <cellStyle name="Normal 3 2 3 5 2 2 7" xfId="19709" xr:uid="{4CA3D346-402D-4143-BB39-E88DEB3EA54E}"/>
    <cellStyle name="Normal 3 2 3 5 2 2 8" xfId="33884" xr:uid="{BA01B706-E132-4F5C-9741-9582DC0280E7}"/>
    <cellStyle name="Normal 3 2 3 5 2 3" xfId="940" xr:uid="{00000000-0005-0000-0000-000051030000}"/>
    <cellStyle name="Normal 3 2 3 5 2 3 2" xfId="3740" xr:uid="{00000000-0005-0000-0000-000052030000}"/>
    <cellStyle name="Normal 3 2 3 5 2 3 2 2" xfId="8162" xr:uid="{00000000-0005-0000-0000-000052030000}"/>
    <cellStyle name="Normal 3 2 3 5 2 3 2 2 2" xfId="16985" xr:uid="{00000000-0005-0000-0000-000052030000}"/>
    <cellStyle name="Normal 3 2 3 5 2 3 2 2 3" xfId="26370" xr:uid="{57FAE95A-4F58-465A-9A98-244802DDA7BD}"/>
    <cellStyle name="Normal 3 2 3 5 2 3 2 2 4" xfId="40325" xr:uid="{A503C07E-71C6-44B9-A14A-05BE1D811407}"/>
    <cellStyle name="Normal 3 2 3 5 2 3 2 3" xfId="12634" xr:uid="{00000000-0005-0000-0000-000052030000}"/>
    <cellStyle name="Normal 3 2 3 5 2 3 2 4" xfId="22101" xr:uid="{4555C364-AA54-4749-9429-A2CC667852E5}"/>
    <cellStyle name="Normal 3 2 3 5 2 3 2 5" xfId="36084" xr:uid="{51BAF4EB-2183-4421-9855-6FFAB2B5CE9B}"/>
    <cellStyle name="Normal 3 2 3 5 2 3 3" xfId="5476" xr:uid="{00000000-0005-0000-0000-000051030000}"/>
    <cellStyle name="Normal 3 2 3 5 2 3 3 2" xfId="9874" xr:uid="{00000000-0005-0000-0000-000051030000}"/>
    <cellStyle name="Normal 3 2 3 5 2 3 3 2 2" xfId="18694" xr:uid="{00000000-0005-0000-0000-000051030000}"/>
    <cellStyle name="Normal 3 2 3 5 2 3 3 2 3" xfId="28063" xr:uid="{B3DCF022-CB99-4922-ACD8-847B5B235A4E}"/>
    <cellStyle name="Normal 3 2 3 5 2 3 3 2 4" xfId="42019" xr:uid="{92D9774A-B2A7-468A-B031-CEBFA995AA3C}"/>
    <cellStyle name="Normal 3 2 3 5 2 3 3 3" xfId="14339" xr:uid="{00000000-0005-0000-0000-000051030000}"/>
    <cellStyle name="Normal 3 2 3 5 2 3 3 4" xfId="23805" xr:uid="{E9786BEB-A528-43C8-AE7D-BB604D219098}"/>
    <cellStyle name="Normal 3 2 3 5 2 3 3 5" xfId="37774" xr:uid="{466E6C80-55B0-4A7B-A5BE-5722034D7609}"/>
    <cellStyle name="Normal 3 2 3 5 2 3 4" xfId="6099" xr:uid="{00000000-0005-0000-0000-000051030000}"/>
    <cellStyle name="Normal 3 2 3 5 2 3 4 2" xfId="14933" xr:uid="{00000000-0005-0000-0000-000051030000}"/>
    <cellStyle name="Normal 3 2 3 5 2 3 4 3" xfId="24392" xr:uid="{2A0F7479-6445-4C98-892E-B3F03866CAD0}"/>
    <cellStyle name="Normal 3 2 3 5 2 3 4 4" xfId="38346" xr:uid="{2B1BC006-F883-437A-962D-EC49394AD004}"/>
    <cellStyle name="Normal 3 2 3 5 2 3 5" xfId="10519" xr:uid="{00000000-0005-0000-0000-000051030000}"/>
    <cellStyle name="Normal 3 2 3 5 2 3 6" xfId="19945" xr:uid="{7749B8BD-8D12-419A-8470-2EE06F683D82}"/>
    <cellStyle name="Normal 3 2 3 5 2 3 7" xfId="34099" xr:uid="{C0D93C44-7387-474D-A202-DEB70F9BE907}"/>
    <cellStyle name="Normal 3 2 3 5 2 4" xfId="938" xr:uid="{00000000-0005-0000-0000-000052030000}"/>
    <cellStyle name="Normal 3 2 3 5 2 4 2" xfId="3742" xr:uid="{00000000-0005-0000-0000-000053030000}"/>
    <cellStyle name="Normal 3 2 3 5 2 4 2 2" xfId="8164" xr:uid="{00000000-0005-0000-0000-000053030000}"/>
    <cellStyle name="Normal 3 2 3 5 2 4 2 2 2" xfId="16987" xr:uid="{00000000-0005-0000-0000-000053030000}"/>
    <cellStyle name="Normal 3 2 3 5 2 4 2 2 3" xfId="26372" xr:uid="{5F4F922B-EBF2-457C-9C9B-CAD8D603EB21}"/>
    <cellStyle name="Normal 3 2 3 5 2 4 2 2 4" xfId="40327" xr:uid="{A0516CA7-0F00-4287-95B5-B425D5923804}"/>
    <cellStyle name="Normal 3 2 3 5 2 4 2 3" xfId="12636" xr:uid="{00000000-0005-0000-0000-000053030000}"/>
    <cellStyle name="Normal 3 2 3 5 2 4 2 4" xfId="22103" xr:uid="{36C8C874-9F67-43E6-A882-045C42572C2B}"/>
    <cellStyle name="Normal 3 2 3 5 2 4 2 5" xfId="36086" xr:uid="{FAF25CBE-64F5-4366-8E49-24F4786C5A18}"/>
    <cellStyle name="Normal 3 2 3 5 2 4 3" xfId="5474" xr:uid="{00000000-0005-0000-0000-000052030000}"/>
    <cellStyle name="Normal 3 2 3 5 2 4 3 2" xfId="9872" xr:uid="{00000000-0005-0000-0000-000052030000}"/>
    <cellStyle name="Normal 3 2 3 5 2 4 3 2 2" xfId="18692" xr:uid="{00000000-0005-0000-0000-000052030000}"/>
    <cellStyle name="Normal 3 2 3 5 2 4 3 2 3" xfId="28061" xr:uid="{BFBBAE5F-30AE-4052-8CCF-D5FFE9630AC8}"/>
    <cellStyle name="Normal 3 2 3 5 2 4 3 2 4" xfId="42017" xr:uid="{EA5DE5E0-7562-43BE-9108-710E7047A8AD}"/>
    <cellStyle name="Normal 3 2 3 5 2 4 3 3" xfId="14337" xr:uid="{00000000-0005-0000-0000-000052030000}"/>
    <cellStyle name="Normal 3 2 3 5 2 4 3 4" xfId="23803" xr:uid="{0828C887-1C06-4E7A-B791-6DEC8B62B997}"/>
    <cellStyle name="Normal 3 2 3 5 2 4 3 5" xfId="37772" xr:uid="{31120912-9387-4728-93FB-E29B3BEEF26E}"/>
    <cellStyle name="Normal 3 2 3 5 2 4 4" xfId="6097" xr:uid="{00000000-0005-0000-0000-000052030000}"/>
    <cellStyle name="Normal 3 2 3 5 2 4 4 2" xfId="14931" xr:uid="{00000000-0005-0000-0000-000052030000}"/>
    <cellStyle name="Normal 3 2 3 5 2 4 4 3" xfId="24390" xr:uid="{898CF299-8B9A-4D1C-A690-281404AEE1F7}"/>
    <cellStyle name="Normal 3 2 3 5 2 4 4 4" xfId="38344" xr:uid="{B548D4DA-2E30-4675-8F84-CABFB49A7592}"/>
    <cellStyle name="Normal 3 2 3 5 2 4 5" xfId="10517" xr:uid="{00000000-0005-0000-0000-000052030000}"/>
    <cellStyle name="Normal 3 2 3 5 2 4 6" xfId="19943" xr:uid="{FF467224-C114-4594-947E-9657D9D37708}"/>
    <cellStyle name="Normal 3 2 3 5 2 4 7" xfId="34097" xr:uid="{C43938F8-50E7-4E84-B418-BA23522AE689}"/>
    <cellStyle name="Normal 3 2 3 5 2 5" xfId="1934" xr:uid="{00000000-0005-0000-0000-000060010000}"/>
    <cellStyle name="Normal 3 2 3 5 2 5 2" xfId="6590" xr:uid="{00000000-0005-0000-0000-000060010000}"/>
    <cellStyle name="Normal 3 2 3 5 2 5 2 2" xfId="15419" xr:uid="{00000000-0005-0000-0000-000060010000}"/>
    <cellStyle name="Normal 3 2 3 5 2 5 2 3" xfId="24848" xr:uid="{29A4E563-8511-4399-8D6B-90E092E4B3BD}"/>
    <cellStyle name="Normal 3 2 3 5 2 5 2 4" xfId="38801" xr:uid="{24249D73-E0E8-400A-BF13-7C061284CC1E}"/>
    <cellStyle name="Normal 3 2 3 5 2 5 3" xfId="11046" xr:uid="{00000000-0005-0000-0000-000060010000}"/>
    <cellStyle name="Normal 3 2 3 5 2 5 4" xfId="20483" xr:uid="{9D8EC41C-0877-42CE-B89E-E83B4E29F305}"/>
    <cellStyle name="Normal 3 2 3 5 2 5 5" xfId="34564" xr:uid="{518A1936-AB65-451B-9F19-7E2E3A7368BF}"/>
    <cellStyle name="Normal 3 2 3 5 2 6" xfId="4074" xr:uid="{00000000-0005-0000-0000-000060010000}"/>
    <cellStyle name="Normal 3 2 3 5 2 6 2" xfId="8474" xr:uid="{00000000-0005-0000-0000-000060010000}"/>
    <cellStyle name="Normal 3 2 3 5 2 6 2 2" xfId="17296" xr:uid="{00000000-0005-0000-0000-000060010000}"/>
    <cellStyle name="Normal 3 2 3 5 2 6 2 3" xfId="26676" xr:uid="{9D5C922B-0EE4-446A-8EFF-CD66D2229435}"/>
    <cellStyle name="Normal 3 2 3 5 2 6 2 4" xfId="40631" xr:uid="{6CBC0AFE-04A0-4F9F-98F7-A8D9E6065900}"/>
    <cellStyle name="Normal 3 2 3 5 2 6 3" xfId="12944" xr:uid="{00000000-0005-0000-0000-000060010000}"/>
    <cellStyle name="Normal 3 2 3 5 2 6 4" xfId="22417" xr:uid="{D35467CD-DC36-4DAE-AF9D-1A09BECDC7D7}"/>
    <cellStyle name="Normal 3 2 3 5 2 6 5" xfId="36389" xr:uid="{49A1CF69-6A65-4B5C-807D-FE3DD1AB63F5}"/>
    <cellStyle name="Normal 3 2 3 5 2 7" xfId="5788" xr:uid="{00000000-0005-0000-0000-00004E030000}"/>
    <cellStyle name="Normal 3 2 3 5 2 7 2" xfId="14631" xr:uid="{00000000-0005-0000-0000-00004E030000}"/>
    <cellStyle name="Normal 3 2 3 5 2 7 3" xfId="24111" xr:uid="{492C30C6-732D-49AA-8549-C5F692F178CA}"/>
    <cellStyle name="Normal 3 2 3 5 2 7 4" xfId="38065" xr:uid="{7E3FEEF5-99CC-46D5-9CAB-88665E7F15AC}"/>
    <cellStyle name="Normal 3 2 3 5 2 8" xfId="10170" xr:uid="{00000000-0005-0000-0000-00004E030000}"/>
    <cellStyle name="Normal 3 2 3 5 2 8 2" xfId="28538" xr:uid="{CA13D03D-EFBC-4C0F-A0AD-93F5A1545ECE}"/>
    <cellStyle name="Normal 3 2 3 5 2 8 3" xfId="42463" xr:uid="{1BBC52BB-6EE6-4C5A-A189-507D14E489E8}"/>
    <cellStyle name="Normal 3 2 3 5 2 9" xfId="31182" xr:uid="{37EDBE1C-540D-490F-AA0D-1C8CE2A278EF}"/>
    <cellStyle name="Normal 3 2 3 5 2 9 2" xfId="45040" xr:uid="{BCA2035C-7932-4A8D-AC0A-9463974986D3}"/>
    <cellStyle name="Normal 3 2 3 5 3" xfId="218" xr:uid="{00000000-0005-0000-0000-000053030000}"/>
    <cellStyle name="Normal 3 2 3 5 3 10" xfId="33885" xr:uid="{E54FECB7-1823-4195-AD50-9014F1E03426}"/>
    <cellStyle name="Normal 3 2 3 5 3 2" xfId="942" xr:uid="{00000000-0005-0000-0000-000054030000}"/>
    <cellStyle name="Normal 3 2 3 5 3 2 2" xfId="3739" xr:uid="{00000000-0005-0000-0000-000055030000}"/>
    <cellStyle name="Normal 3 2 3 5 3 2 2 2" xfId="8161" xr:uid="{00000000-0005-0000-0000-000055030000}"/>
    <cellStyle name="Normal 3 2 3 5 3 2 2 2 2" xfId="16984" xr:uid="{00000000-0005-0000-0000-000055030000}"/>
    <cellStyle name="Normal 3 2 3 5 3 2 2 2 3" xfId="26369" xr:uid="{6B357487-7A4A-4CB9-AF3B-EBE952A467C5}"/>
    <cellStyle name="Normal 3 2 3 5 3 2 2 2 4" xfId="40324" xr:uid="{AD8BD2F8-AE83-4C5E-BCA5-7FF290582719}"/>
    <cellStyle name="Normal 3 2 3 5 3 2 2 3" xfId="12633" xr:uid="{00000000-0005-0000-0000-000055030000}"/>
    <cellStyle name="Normal 3 2 3 5 3 2 2 4" xfId="22100" xr:uid="{25F8074E-1B0D-442C-A8EB-88873421BB9B}"/>
    <cellStyle name="Normal 3 2 3 5 3 2 2 5" xfId="36083" xr:uid="{5995EDB6-0336-4FDE-BB1E-346B63937A3C}"/>
    <cellStyle name="Normal 3 2 3 5 3 2 3" xfId="5478" xr:uid="{00000000-0005-0000-0000-000054030000}"/>
    <cellStyle name="Normal 3 2 3 5 3 2 3 2" xfId="9876" xr:uid="{00000000-0005-0000-0000-000054030000}"/>
    <cellStyle name="Normal 3 2 3 5 3 2 3 2 2" xfId="18696" xr:uid="{00000000-0005-0000-0000-000054030000}"/>
    <cellStyle name="Normal 3 2 3 5 3 2 3 2 3" xfId="28065" xr:uid="{63317CAF-ADEA-4FD2-A8EA-3CA5CEE3A3F2}"/>
    <cellStyle name="Normal 3 2 3 5 3 2 3 2 4" xfId="42021" xr:uid="{08E12632-7CDE-40C7-B7CF-2226DA6A5A6C}"/>
    <cellStyle name="Normal 3 2 3 5 3 2 3 3" xfId="14341" xr:uid="{00000000-0005-0000-0000-000054030000}"/>
    <cellStyle name="Normal 3 2 3 5 3 2 3 4" xfId="23807" xr:uid="{7A89DB93-51E0-4A1C-A19F-C77201C5F597}"/>
    <cellStyle name="Normal 3 2 3 5 3 2 3 5" xfId="37776" xr:uid="{BD173775-AEC7-4730-8189-F1B1E930BD96}"/>
    <cellStyle name="Normal 3 2 3 5 3 2 4" xfId="6101" xr:uid="{00000000-0005-0000-0000-000054030000}"/>
    <cellStyle name="Normal 3 2 3 5 3 2 4 2" xfId="14935" xr:uid="{00000000-0005-0000-0000-000054030000}"/>
    <cellStyle name="Normal 3 2 3 5 3 2 4 3" xfId="24394" xr:uid="{97C7C7AF-4A8E-4436-9476-4D696AA8A076}"/>
    <cellStyle name="Normal 3 2 3 5 3 2 4 4" xfId="38348" xr:uid="{93D8AE20-5EB6-4838-990B-66A542F9D41F}"/>
    <cellStyle name="Normal 3 2 3 5 3 2 5" xfId="10521" xr:uid="{00000000-0005-0000-0000-000054030000}"/>
    <cellStyle name="Normal 3 2 3 5 3 2 6" xfId="19947" xr:uid="{0A64DF4B-C495-48DF-AFB6-6724453022E2}"/>
    <cellStyle name="Normal 3 2 3 5 3 2 7" xfId="34101" xr:uid="{B3AD4E25-652C-41B0-88F1-B01ECDEE58C2}"/>
    <cellStyle name="Normal 3 2 3 5 3 3" xfId="943" xr:uid="{00000000-0005-0000-0000-000055030000}"/>
    <cellStyle name="Normal 3 2 3 5 3 3 2" xfId="3374" xr:uid="{00000000-0005-0000-0000-000056030000}"/>
    <cellStyle name="Normal 3 2 3 5 3 3 2 2" xfId="7838" xr:uid="{00000000-0005-0000-0000-000056030000}"/>
    <cellStyle name="Normal 3 2 3 5 3 3 2 2 2" xfId="16664" xr:uid="{00000000-0005-0000-0000-000056030000}"/>
    <cellStyle name="Normal 3 2 3 5 3 3 2 2 3" xfId="26079" xr:uid="{E40580B8-3B9B-45B3-9CAB-A78A380B5EAB}"/>
    <cellStyle name="Normal 3 2 3 5 3 3 2 2 4" xfId="40032" xr:uid="{52F00898-1869-486E-901C-E12BBC39BC00}"/>
    <cellStyle name="Normal 3 2 3 5 3 3 2 3" xfId="12317" xr:uid="{00000000-0005-0000-0000-000056030000}"/>
    <cellStyle name="Normal 3 2 3 5 3 3 2 4" xfId="21774" xr:uid="{CC038BAD-6A4E-4902-8D3C-14850FCED1F3}"/>
    <cellStyle name="Normal 3 2 3 5 3 3 2 5" xfId="35795" xr:uid="{96BAF555-53BE-4692-A15A-C29F3C5E9EFD}"/>
    <cellStyle name="Normal 3 2 3 5 3 3 3" xfId="5479" xr:uid="{00000000-0005-0000-0000-000055030000}"/>
    <cellStyle name="Normal 3 2 3 5 3 3 3 2" xfId="9877" xr:uid="{00000000-0005-0000-0000-000055030000}"/>
    <cellStyle name="Normal 3 2 3 5 3 3 3 2 2" xfId="18697" xr:uid="{00000000-0005-0000-0000-000055030000}"/>
    <cellStyle name="Normal 3 2 3 5 3 3 3 2 3" xfId="28066" xr:uid="{9B5BCCE6-AE0A-41BF-B962-BB91B95D4FA3}"/>
    <cellStyle name="Normal 3 2 3 5 3 3 3 2 4" xfId="42022" xr:uid="{DF46B0A8-EDD0-48C2-9655-EA897F92FF51}"/>
    <cellStyle name="Normal 3 2 3 5 3 3 3 3" xfId="14342" xr:uid="{00000000-0005-0000-0000-000055030000}"/>
    <cellStyle name="Normal 3 2 3 5 3 3 3 4" xfId="23808" xr:uid="{A4532AAD-A229-4F82-B950-A06613A8B622}"/>
    <cellStyle name="Normal 3 2 3 5 3 3 3 5" xfId="37777" xr:uid="{F89AA2AB-950A-4FEB-9048-2E0D988E5565}"/>
    <cellStyle name="Normal 3 2 3 5 3 3 4" xfId="6102" xr:uid="{00000000-0005-0000-0000-000055030000}"/>
    <cellStyle name="Normal 3 2 3 5 3 3 4 2" xfId="14936" xr:uid="{00000000-0005-0000-0000-000055030000}"/>
    <cellStyle name="Normal 3 2 3 5 3 3 4 3" xfId="24395" xr:uid="{96CA6E94-EC31-459A-A00A-1BEEBD597BFA}"/>
    <cellStyle name="Normal 3 2 3 5 3 3 4 4" xfId="38349" xr:uid="{4C227664-592F-469B-8EE3-2DC9F79A0491}"/>
    <cellStyle name="Normal 3 2 3 5 3 3 5" xfId="10522" xr:uid="{00000000-0005-0000-0000-000055030000}"/>
    <cellStyle name="Normal 3 2 3 5 3 3 6" xfId="19948" xr:uid="{C71DFE00-CD83-4F36-8960-19D0847F9B8E}"/>
    <cellStyle name="Normal 3 2 3 5 3 3 7" xfId="34102" xr:uid="{0D872EB0-74DC-4675-8CB0-E5824FB47A5B}"/>
    <cellStyle name="Normal 3 2 3 5 3 4" xfId="941" xr:uid="{00000000-0005-0000-0000-000056030000}"/>
    <cellStyle name="Normal 3 2 3 5 3 4 2" xfId="3738" xr:uid="{00000000-0005-0000-0000-000057030000}"/>
    <cellStyle name="Normal 3 2 3 5 3 4 2 2" xfId="8160" xr:uid="{00000000-0005-0000-0000-000057030000}"/>
    <cellStyle name="Normal 3 2 3 5 3 4 2 2 2" xfId="16983" xr:uid="{00000000-0005-0000-0000-000057030000}"/>
    <cellStyle name="Normal 3 2 3 5 3 4 2 2 3" xfId="26368" xr:uid="{36680D63-34F9-4563-A8BA-928BE01079DE}"/>
    <cellStyle name="Normal 3 2 3 5 3 4 2 2 4" xfId="40323" xr:uid="{69BDF50D-C5C6-4EBE-9EEA-3A2CA1AC4B03}"/>
    <cellStyle name="Normal 3 2 3 5 3 4 2 3" xfId="12632" xr:uid="{00000000-0005-0000-0000-000057030000}"/>
    <cellStyle name="Normal 3 2 3 5 3 4 2 4" xfId="22099" xr:uid="{15436442-8505-4155-B5BE-F98D983E91F7}"/>
    <cellStyle name="Normal 3 2 3 5 3 4 2 5" xfId="36082" xr:uid="{85B63ADC-25C0-4C2C-B544-CA70D0EAAE73}"/>
    <cellStyle name="Normal 3 2 3 5 3 4 3" xfId="5477" xr:uid="{00000000-0005-0000-0000-000056030000}"/>
    <cellStyle name="Normal 3 2 3 5 3 4 3 2" xfId="9875" xr:uid="{00000000-0005-0000-0000-000056030000}"/>
    <cellStyle name="Normal 3 2 3 5 3 4 3 2 2" xfId="18695" xr:uid="{00000000-0005-0000-0000-000056030000}"/>
    <cellStyle name="Normal 3 2 3 5 3 4 3 2 3" xfId="28064" xr:uid="{952C25B9-ED61-4D26-BAA8-E273DA18AA2E}"/>
    <cellStyle name="Normal 3 2 3 5 3 4 3 2 4" xfId="42020" xr:uid="{EAA9B3DA-D465-43DD-94BD-0C21744342D6}"/>
    <cellStyle name="Normal 3 2 3 5 3 4 3 3" xfId="14340" xr:uid="{00000000-0005-0000-0000-000056030000}"/>
    <cellStyle name="Normal 3 2 3 5 3 4 3 4" xfId="23806" xr:uid="{8F81C41A-3D2A-4442-B853-F87AFE7D07D8}"/>
    <cellStyle name="Normal 3 2 3 5 3 4 3 5" xfId="37775" xr:uid="{BE536A1E-84AB-46D9-BD17-625B3124648C}"/>
    <cellStyle name="Normal 3 2 3 5 3 4 4" xfId="6100" xr:uid="{00000000-0005-0000-0000-000056030000}"/>
    <cellStyle name="Normal 3 2 3 5 3 4 4 2" xfId="14934" xr:uid="{00000000-0005-0000-0000-000056030000}"/>
    <cellStyle name="Normal 3 2 3 5 3 4 4 3" xfId="24393" xr:uid="{B37F6268-CFCB-4C22-94D9-AFB63AE517C8}"/>
    <cellStyle name="Normal 3 2 3 5 3 4 4 4" xfId="38347" xr:uid="{891ECF00-CA1E-48CB-BD25-120310B9A1F3}"/>
    <cellStyle name="Normal 3 2 3 5 3 4 5" xfId="10520" xr:uid="{00000000-0005-0000-0000-000056030000}"/>
    <cellStyle name="Normal 3 2 3 5 3 4 6" xfId="19946" xr:uid="{1F77D04F-D82D-42F1-9EDA-26BF591A673C}"/>
    <cellStyle name="Normal 3 2 3 5 3 4 7" xfId="34100" xr:uid="{730DC4EC-2AE8-445D-9AC9-6D56E04B5E90}"/>
    <cellStyle name="Normal 3 2 3 5 3 5" xfId="2106" xr:uid="{00000000-0005-0000-0000-000054030000}"/>
    <cellStyle name="Normal 3 2 3 5 3 5 2" xfId="6678" xr:uid="{00000000-0005-0000-0000-000054030000}"/>
    <cellStyle name="Normal 3 2 3 5 3 5 2 2" xfId="15504" xr:uid="{00000000-0005-0000-0000-000054030000}"/>
    <cellStyle name="Normal 3 2 3 5 3 5 2 3" xfId="24930" xr:uid="{9A460E88-DDC0-4ED3-8F81-B3381BB1416A}"/>
    <cellStyle name="Normal 3 2 3 5 3 5 2 4" xfId="38882" xr:uid="{CF339F87-30BD-4527-A3E6-922516830B51}"/>
    <cellStyle name="Normal 3 2 3 5 3 5 3" xfId="11141" xr:uid="{00000000-0005-0000-0000-000054030000}"/>
    <cellStyle name="Normal 3 2 3 5 3 5 4" xfId="20609" xr:uid="{A22FF6DC-4610-4165-A92D-37B8CE623B0B}"/>
    <cellStyle name="Normal 3 2 3 5 3 5 5" xfId="34645" xr:uid="{C508B71A-BFB9-4B18-B6A8-AACEF82116D7}"/>
    <cellStyle name="Normal 3 2 3 5 3 6" xfId="5122" xr:uid="{00000000-0005-0000-0000-000053030000}"/>
    <cellStyle name="Normal 3 2 3 5 3 6 2" xfId="9520" xr:uid="{00000000-0005-0000-0000-000053030000}"/>
    <cellStyle name="Normal 3 2 3 5 3 6 2 2" xfId="18342" xr:uid="{00000000-0005-0000-0000-000053030000}"/>
    <cellStyle name="Normal 3 2 3 5 3 6 2 3" xfId="27720" xr:uid="{EBF48CA1-DC77-4812-8760-EF4DAA92B944}"/>
    <cellStyle name="Normal 3 2 3 5 3 6 2 4" xfId="41676" xr:uid="{5F6D02A3-12FE-43CC-93BA-DC8EFCF52C86}"/>
    <cellStyle name="Normal 3 2 3 5 3 6 3" xfId="13989" xr:uid="{00000000-0005-0000-0000-000053030000}"/>
    <cellStyle name="Normal 3 2 3 5 3 6 4" xfId="23462" xr:uid="{964C5E6D-59EF-4B69-A118-FDB30DB931C9}"/>
    <cellStyle name="Normal 3 2 3 5 3 6 5" xfId="37433" xr:uid="{6BC3F75D-951D-459C-B798-41285FF8B304}"/>
    <cellStyle name="Normal 3 2 3 5 3 7" xfId="5862" xr:uid="{00000000-0005-0000-0000-000053030000}"/>
    <cellStyle name="Normal 3 2 3 5 3 7 2" xfId="14703" xr:uid="{00000000-0005-0000-0000-000053030000}"/>
    <cellStyle name="Normal 3 2 3 5 3 7 3" xfId="24176" xr:uid="{47B4954C-7F18-4C82-9727-000CE5AD3A89}"/>
    <cellStyle name="Normal 3 2 3 5 3 7 4" xfId="38130" xr:uid="{45212189-18E4-4571-9D4B-021EA2C34263}"/>
    <cellStyle name="Normal 3 2 3 5 3 8" xfId="10249" xr:uid="{00000000-0005-0000-0000-000053030000}"/>
    <cellStyle name="Normal 3 2 3 5 3 9" xfId="19710" xr:uid="{D5D106CB-E39C-4BCC-ACA8-1DDCBD03E897}"/>
    <cellStyle name="Normal 3 2 3 5 4" xfId="216" xr:uid="{00000000-0005-0000-0000-000057030000}"/>
    <cellStyle name="Normal 3 2 3 5 4 2" xfId="945" xr:uid="{00000000-0005-0000-0000-000058030000}"/>
    <cellStyle name="Normal 3 2 3 5 4 2 2" xfId="3736" xr:uid="{00000000-0005-0000-0000-000059030000}"/>
    <cellStyle name="Normal 3 2 3 5 4 2 2 2" xfId="8158" xr:uid="{00000000-0005-0000-0000-000059030000}"/>
    <cellStyle name="Normal 3 2 3 5 4 2 2 2 2" xfId="16981" xr:uid="{00000000-0005-0000-0000-000059030000}"/>
    <cellStyle name="Normal 3 2 3 5 4 2 2 2 3" xfId="26366" xr:uid="{69A99AAB-97E2-47A3-BF5E-6B4F1D2445A2}"/>
    <cellStyle name="Normal 3 2 3 5 4 2 2 2 4" xfId="40321" xr:uid="{E349FFA7-C98B-4D1D-B0E9-6FCA03241925}"/>
    <cellStyle name="Normal 3 2 3 5 4 2 2 3" xfId="12630" xr:uid="{00000000-0005-0000-0000-000059030000}"/>
    <cellStyle name="Normal 3 2 3 5 4 2 2 4" xfId="22097" xr:uid="{FE064DA0-68DF-4214-80D8-96A5DA1ED5E5}"/>
    <cellStyle name="Normal 3 2 3 5 4 2 2 5" xfId="36080" xr:uid="{D014A445-AB79-4D67-918A-2098BC2D7D89}"/>
    <cellStyle name="Normal 3 2 3 5 4 2 3" xfId="5481" xr:uid="{00000000-0005-0000-0000-000058030000}"/>
    <cellStyle name="Normal 3 2 3 5 4 2 3 2" xfId="9879" xr:uid="{00000000-0005-0000-0000-000058030000}"/>
    <cellStyle name="Normal 3 2 3 5 4 2 3 2 2" xfId="18699" xr:uid="{00000000-0005-0000-0000-000058030000}"/>
    <cellStyle name="Normal 3 2 3 5 4 2 3 2 3" xfId="28068" xr:uid="{9C116503-461C-4A82-9D04-C45BE103B31B}"/>
    <cellStyle name="Normal 3 2 3 5 4 2 3 2 4" xfId="42024" xr:uid="{8371C06E-6E02-43BA-B6DD-BC5CF8AB5AAF}"/>
    <cellStyle name="Normal 3 2 3 5 4 2 3 3" xfId="14344" xr:uid="{00000000-0005-0000-0000-000058030000}"/>
    <cellStyle name="Normal 3 2 3 5 4 2 3 4" xfId="23810" xr:uid="{624EF391-2425-4C8A-8C2E-7C9DF6FCF1CB}"/>
    <cellStyle name="Normal 3 2 3 5 4 2 3 5" xfId="37779" xr:uid="{2729C67F-5EDE-48B1-B4CA-49AAD422789E}"/>
    <cellStyle name="Normal 3 2 3 5 4 2 4" xfId="6104" xr:uid="{00000000-0005-0000-0000-000058030000}"/>
    <cellStyle name="Normal 3 2 3 5 4 2 4 2" xfId="14938" xr:uid="{00000000-0005-0000-0000-000058030000}"/>
    <cellStyle name="Normal 3 2 3 5 4 2 4 3" xfId="24397" xr:uid="{D5CAF586-4E06-4509-B91C-BF98241F92EE}"/>
    <cellStyle name="Normal 3 2 3 5 4 2 4 4" xfId="38351" xr:uid="{67FBE1B6-6609-4347-A9F9-4368DB60CC3F}"/>
    <cellStyle name="Normal 3 2 3 5 4 2 5" xfId="10524" xr:uid="{00000000-0005-0000-0000-000058030000}"/>
    <cellStyle name="Normal 3 2 3 5 4 2 6" xfId="19950" xr:uid="{74855C68-FC79-4BA1-AC5A-B27DCC2CB9A1}"/>
    <cellStyle name="Normal 3 2 3 5 4 2 7" xfId="34104" xr:uid="{CA3050CD-4A54-468A-B9F0-A53C62C1B966}"/>
    <cellStyle name="Normal 3 2 3 5 4 3" xfId="944" xr:uid="{00000000-0005-0000-0000-000059030000}"/>
    <cellStyle name="Normal 3 2 3 5 4 3 2" xfId="3737" xr:uid="{00000000-0005-0000-0000-00005A030000}"/>
    <cellStyle name="Normal 3 2 3 5 4 3 2 2" xfId="8159" xr:uid="{00000000-0005-0000-0000-00005A030000}"/>
    <cellStyle name="Normal 3 2 3 5 4 3 2 2 2" xfId="16982" xr:uid="{00000000-0005-0000-0000-00005A030000}"/>
    <cellStyle name="Normal 3 2 3 5 4 3 2 2 3" xfId="26367" xr:uid="{7D98CC36-8FBA-4E7D-A41C-6453CBAD2EF8}"/>
    <cellStyle name="Normal 3 2 3 5 4 3 2 2 4" xfId="40322" xr:uid="{74FB33C2-6A0C-4331-BB13-1CC18F36DB39}"/>
    <cellStyle name="Normal 3 2 3 5 4 3 2 3" xfId="12631" xr:uid="{00000000-0005-0000-0000-00005A030000}"/>
    <cellStyle name="Normal 3 2 3 5 4 3 2 4" xfId="22098" xr:uid="{C1699436-22AF-4547-9E54-015A740E587E}"/>
    <cellStyle name="Normal 3 2 3 5 4 3 2 5" xfId="36081" xr:uid="{5C26365E-F020-49A8-BB14-0778621BBC4A}"/>
    <cellStyle name="Normal 3 2 3 5 4 3 3" xfId="5480" xr:uid="{00000000-0005-0000-0000-000059030000}"/>
    <cellStyle name="Normal 3 2 3 5 4 3 3 2" xfId="9878" xr:uid="{00000000-0005-0000-0000-000059030000}"/>
    <cellStyle name="Normal 3 2 3 5 4 3 3 2 2" xfId="18698" xr:uid="{00000000-0005-0000-0000-000059030000}"/>
    <cellStyle name="Normal 3 2 3 5 4 3 3 2 3" xfId="28067" xr:uid="{B57B8D95-0CFA-46D9-A23A-B18F31C6C495}"/>
    <cellStyle name="Normal 3 2 3 5 4 3 3 2 4" xfId="42023" xr:uid="{663C4DE6-03ED-4BF7-BF26-23281081F168}"/>
    <cellStyle name="Normal 3 2 3 5 4 3 3 3" xfId="14343" xr:uid="{00000000-0005-0000-0000-000059030000}"/>
    <cellStyle name="Normal 3 2 3 5 4 3 3 4" xfId="23809" xr:uid="{29B5AFBC-F2D6-409B-AADD-25BBB61FB6F4}"/>
    <cellStyle name="Normal 3 2 3 5 4 3 3 5" xfId="37778" xr:uid="{28243E7F-655B-424F-A05B-55EB6A272080}"/>
    <cellStyle name="Normal 3 2 3 5 4 3 4" xfId="6103" xr:uid="{00000000-0005-0000-0000-000059030000}"/>
    <cellStyle name="Normal 3 2 3 5 4 3 4 2" xfId="14937" xr:uid="{00000000-0005-0000-0000-000059030000}"/>
    <cellStyle name="Normal 3 2 3 5 4 3 4 3" xfId="24396" xr:uid="{DF252ED4-102D-4BEB-A699-A714F7622D05}"/>
    <cellStyle name="Normal 3 2 3 5 4 3 4 4" xfId="38350" xr:uid="{47BC699F-1732-4F94-8C58-51F211FC2A70}"/>
    <cellStyle name="Normal 3 2 3 5 4 3 5" xfId="10523" xr:uid="{00000000-0005-0000-0000-000059030000}"/>
    <cellStyle name="Normal 3 2 3 5 4 3 6" xfId="19949" xr:uid="{73A094D7-4354-4C01-9678-D234336A8D8F}"/>
    <cellStyle name="Normal 3 2 3 5 4 3 7" xfId="34103" xr:uid="{CCEFEE65-6573-4D48-B233-4FD3FAEE1458}"/>
    <cellStyle name="Normal 3 2 3 5 4 4" xfId="1942" xr:uid="{00000000-0005-0000-0000-000058030000}"/>
    <cellStyle name="Normal 3 2 3 5 4 4 2" xfId="6596" xr:uid="{00000000-0005-0000-0000-000058030000}"/>
    <cellStyle name="Normal 3 2 3 5 4 4 2 2" xfId="15425" xr:uid="{00000000-0005-0000-0000-000058030000}"/>
    <cellStyle name="Normal 3 2 3 5 4 4 2 3" xfId="24854" xr:uid="{64F66EAB-FD0D-492B-9215-CCB0704C7F01}"/>
    <cellStyle name="Normal 3 2 3 5 4 4 2 4" xfId="38807" xr:uid="{DD247BB7-A87E-40FC-97C8-C133A7F4D65B}"/>
    <cellStyle name="Normal 3 2 3 5 4 4 3" xfId="11052" xr:uid="{00000000-0005-0000-0000-000058030000}"/>
    <cellStyle name="Normal 3 2 3 5 4 4 4" xfId="20489" xr:uid="{015EEEEF-04FE-4B6B-A0FA-3A46959576F1}"/>
    <cellStyle name="Normal 3 2 3 5 4 4 5" xfId="34570" xr:uid="{48EF688A-1192-459E-A928-B78CAF7005AB}"/>
    <cellStyle name="Normal 3 2 3 5 4 5" xfId="5123" xr:uid="{00000000-0005-0000-0000-000057030000}"/>
    <cellStyle name="Normal 3 2 3 5 4 5 2" xfId="9521" xr:uid="{00000000-0005-0000-0000-000057030000}"/>
    <cellStyle name="Normal 3 2 3 5 4 5 2 2" xfId="18343" xr:uid="{00000000-0005-0000-0000-000057030000}"/>
    <cellStyle name="Normal 3 2 3 5 4 5 2 3" xfId="27721" xr:uid="{637E5F5F-C023-4F40-8CD3-363C4AE7221A}"/>
    <cellStyle name="Normal 3 2 3 5 4 5 2 4" xfId="41677" xr:uid="{0DA924E5-1E18-406C-98DE-F18BD777F4FA}"/>
    <cellStyle name="Normal 3 2 3 5 4 5 3" xfId="13990" xr:uid="{00000000-0005-0000-0000-000057030000}"/>
    <cellStyle name="Normal 3 2 3 5 4 5 4" xfId="23463" xr:uid="{D6F4B978-1724-482A-8F48-5D233E3F5B44}"/>
    <cellStyle name="Normal 3 2 3 5 4 5 5" xfId="37434" xr:uid="{2408F2A4-E952-4C18-A591-6DA570993270}"/>
    <cellStyle name="Normal 3 2 3 5 4 6" xfId="5860" xr:uid="{00000000-0005-0000-0000-000057030000}"/>
    <cellStyle name="Normal 3 2 3 5 4 6 2" xfId="14701" xr:uid="{00000000-0005-0000-0000-000057030000}"/>
    <cellStyle name="Normal 3 2 3 5 4 6 3" xfId="24174" xr:uid="{4F83E7D9-D418-4EA4-9E13-F1A887982B99}"/>
    <cellStyle name="Normal 3 2 3 5 4 6 4" xfId="38128" xr:uid="{0E1BB1C7-CD2C-4962-BC6E-5E27EF260DA5}"/>
    <cellStyle name="Normal 3 2 3 5 4 7" xfId="10247" xr:uid="{00000000-0005-0000-0000-000057030000}"/>
    <cellStyle name="Normal 3 2 3 5 4 8" xfId="19708" xr:uid="{41B4EDB9-33D7-4245-A93F-5B973A24D103}"/>
    <cellStyle name="Normal 3 2 3 5 4 9" xfId="33883" xr:uid="{93FA9BF8-3DDD-4730-ABB1-CBCACF2E04B6}"/>
    <cellStyle name="Normal 3 2 3 5 5" xfId="946" xr:uid="{00000000-0005-0000-0000-00005A030000}"/>
    <cellStyle name="Normal 3 2 3 5 5 2" xfId="3735" xr:uid="{00000000-0005-0000-0000-00005B030000}"/>
    <cellStyle name="Normal 3 2 3 5 5 2 2" xfId="8157" xr:uid="{00000000-0005-0000-0000-00005B030000}"/>
    <cellStyle name="Normal 3 2 3 5 5 2 2 2" xfId="16980" xr:uid="{00000000-0005-0000-0000-00005B030000}"/>
    <cellStyle name="Normal 3 2 3 5 5 2 2 3" xfId="26365" xr:uid="{2A1C08F1-D488-46D0-BE70-3B3C0495F0BC}"/>
    <cellStyle name="Normal 3 2 3 5 5 2 2 4" xfId="40320" xr:uid="{AA8A4ED0-91EE-478E-9ED1-C39ACFFF1679}"/>
    <cellStyle name="Normal 3 2 3 5 5 2 3" xfId="12629" xr:uid="{00000000-0005-0000-0000-00005B030000}"/>
    <cellStyle name="Normal 3 2 3 5 5 2 4" xfId="22096" xr:uid="{D15550AC-A739-4F28-91B4-71ED00D82796}"/>
    <cellStyle name="Normal 3 2 3 5 5 2 5" xfId="36079" xr:uid="{6FD3B9DC-10E9-4216-8A91-2569C61DF880}"/>
    <cellStyle name="Normal 3 2 3 5 5 3" xfId="5482" xr:uid="{00000000-0005-0000-0000-00005A030000}"/>
    <cellStyle name="Normal 3 2 3 5 5 3 2" xfId="9880" xr:uid="{00000000-0005-0000-0000-00005A030000}"/>
    <cellStyle name="Normal 3 2 3 5 5 3 2 2" xfId="18700" xr:uid="{00000000-0005-0000-0000-00005A030000}"/>
    <cellStyle name="Normal 3 2 3 5 5 3 2 3" xfId="28069" xr:uid="{0159BB90-7A2E-474A-87ED-3E5F8F267AFC}"/>
    <cellStyle name="Normal 3 2 3 5 5 3 2 4" xfId="42025" xr:uid="{B748BC08-71C0-4D7C-BDF5-421E987EF4CA}"/>
    <cellStyle name="Normal 3 2 3 5 5 3 3" xfId="14345" xr:uid="{00000000-0005-0000-0000-00005A030000}"/>
    <cellStyle name="Normal 3 2 3 5 5 3 4" xfId="23811" xr:uid="{1EAEEBC5-2513-4063-B580-4EF7EA9D26D6}"/>
    <cellStyle name="Normal 3 2 3 5 5 3 5" xfId="37780" xr:uid="{BB82C249-29B7-4639-A48E-258FF938A18D}"/>
    <cellStyle name="Normal 3 2 3 5 5 4" xfId="6105" xr:uid="{00000000-0005-0000-0000-00005A030000}"/>
    <cellStyle name="Normal 3 2 3 5 5 4 2" xfId="14939" xr:uid="{00000000-0005-0000-0000-00005A030000}"/>
    <cellStyle name="Normal 3 2 3 5 5 4 3" xfId="24398" xr:uid="{48E342B6-965F-48EC-B0C5-4EA1B8FA2BA0}"/>
    <cellStyle name="Normal 3 2 3 5 5 4 4" xfId="38352" xr:uid="{8A7BD84D-618A-4E6B-BA26-697A87BB58A3}"/>
    <cellStyle name="Normal 3 2 3 5 5 5" xfId="10525" xr:uid="{00000000-0005-0000-0000-00005A030000}"/>
    <cellStyle name="Normal 3 2 3 5 5 6" xfId="19951" xr:uid="{1484D2C0-BCE6-4747-821B-1F79262ECAEE}"/>
    <cellStyle name="Normal 3 2 3 5 5 7" xfId="34105" xr:uid="{3C1CD021-1CC0-4444-BF8F-CC7DA631D439}"/>
    <cellStyle name="Normal 3 2 3 5 6" xfId="937" xr:uid="{00000000-0005-0000-0000-00005B030000}"/>
    <cellStyle name="Normal 3 2 3 5 6 2" xfId="3743" xr:uid="{00000000-0005-0000-0000-00005C030000}"/>
    <cellStyle name="Normal 3 2 3 5 6 2 2" xfId="8165" xr:uid="{00000000-0005-0000-0000-00005C030000}"/>
    <cellStyle name="Normal 3 2 3 5 6 2 2 2" xfId="16988" xr:uid="{00000000-0005-0000-0000-00005C030000}"/>
    <cellStyle name="Normal 3 2 3 5 6 2 2 3" xfId="26373" xr:uid="{5C566109-F0F4-47AB-ADB6-BE13EDC0FA6E}"/>
    <cellStyle name="Normal 3 2 3 5 6 2 2 4" xfId="40328" xr:uid="{6C7C80C5-F507-4AEA-A919-95B48608D41E}"/>
    <cellStyle name="Normal 3 2 3 5 6 2 3" xfId="12637" xr:uid="{00000000-0005-0000-0000-00005C030000}"/>
    <cellStyle name="Normal 3 2 3 5 6 2 4" xfId="22104" xr:uid="{6393D703-7DC1-4E01-B817-1DD554A46EBA}"/>
    <cellStyle name="Normal 3 2 3 5 6 2 5" xfId="36087" xr:uid="{E79887EC-BF3B-4CEA-985B-84F8150928A0}"/>
    <cellStyle name="Normal 3 2 3 5 6 3" xfId="5473" xr:uid="{00000000-0005-0000-0000-00005B030000}"/>
    <cellStyle name="Normal 3 2 3 5 6 3 2" xfId="9871" xr:uid="{00000000-0005-0000-0000-00005B030000}"/>
    <cellStyle name="Normal 3 2 3 5 6 3 2 2" xfId="18691" xr:uid="{00000000-0005-0000-0000-00005B030000}"/>
    <cellStyle name="Normal 3 2 3 5 6 3 2 3" xfId="28060" xr:uid="{B7421E47-5055-4CB0-A048-BCCF83ABE5DF}"/>
    <cellStyle name="Normal 3 2 3 5 6 3 2 4" xfId="42016" xr:uid="{5991A713-DD4D-4F0C-BD20-36313E81AD51}"/>
    <cellStyle name="Normal 3 2 3 5 6 3 3" xfId="14336" xr:uid="{00000000-0005-0000-0000-00005B030000}"/>
    <cellStyle name="Normal 3 2 3 5 6 3 4" xfId="23802" xr:uid="{36779AED-113A-415E-A0B0-E7AA82991B1E}"/>
    <cellStyle name="Normal 3 2 3 5 6 3 5" xfId="37771" xr:uid="{FF045463-BCCF-413A-8A9F-DDB42FD68702}"/>
    <cellStyle name="Normal 3 2 3 5 6 4" xfId="6096" xr:uid="{00000000-0005-0000-0000-00005B030000}"/>
    <cellStyle name="Normal 3 2 3 5 6 4 2" xfId="14930" xr:uid="{00000000-0005-0000-0000-00005B030000}"/>
    <cellStyle name="Normal 3 2 3 5 6 4 3" xfId="24389" xr:uid="{13A30F71-391B-4840-B5EF-E88DE73C5BE4}"/>
    <cellStyle name="Normal 3 2 3 5 6 4 4" xfId="38343" xr:uid="{64C3E553-2440-4EDF-91C5-8C6528F452BC}"/>
    <cellStyle name="Normal 3 2 3 5 6 5" xfId="10516" xr:uid="{00000000-0005-0000-0000-00005B030000}"/>
    <cellStyle name="Normal 3 2 3 5 6 6" xfId="19942" xr:uid="{1990F43A-3AAA-4F25-B489-101598AF3970}"/>
    <cellStyle name="Normal 3 2 3 5 6 7" xfId="34096" xr:uid="{5398DCEB-6CF5-4CA5-AFC8-B0C654A5C402}"/>
    <cellStyle name="Normal 3 2 3 5 7" xfId="1933" xr:uid="{00000000-0005-0000-0000-00005F010000}"/>
    <cellStyle name="Normal 3 2 3 5 7 2" xfId="6589" xr:uid="{00000000-0005-0000-0000-00005F010000}"/>
    <cellStyle name="Normal 3 2 3 5 7 2 2" xfId="15418" xr:uid="{00000000-0005-0000-0000-00005F010000}"/>
    <cellStyle name="Normal 3 2 3 5 7 2 3" xfId="24847" xr:uid="{46728E37-CC67-4202-B3AD-3FDC1BBBA8DA}"/>
    <cellStyle name="Normal 3 2 3 5 7 2 4" xfId="38800" xr:uid="{297B0090-A8C6-4BC3-9CEA-CA82A1B44FE0}"/>
    <cellStyle name="Normal 3 2 3 5 7 3" xfId="11045" xr:uid="{00000000-0005-0000-0000-00005F010000}"/>
    <cellStyle name="Normal 3 2 3 5 7 4" xfId="20482" xr:uid="{1C09D01E-6F10-4FE6-8423-6A75441D19D6}"/>
    <cellStyle name="Normal 3 2 3 5 7 5" xfId="34563" xr:uid="{C20EDF23-DF22-415B-8DA4-0D605F266B03}"/>
    <cellStyle name="Normal 3 2 3 5 8" xfId="4073" xr:uid="{00000000-0005-0000-0000-00005F010000}"/>
    <cellStyle name="Normal 3 2 3 5 8 2" xfId="8473" xr:uid="{00000000-0005-0000-0000-00005F010000}"/>
    <cellStyle name="Normal 3 2 3 5 8 2 2" xfId="17295" xr:uid="{00000000-0005-0000-0000-00005F010000}"/>
    <cellStyle name="Normal 3 2 3 5 8 2 3" xfId="26675" xr:uid="{0D197086-1B66-4EA8-BB88-5A2B85230B2E}"/>
    <cellStyle name="Normal 3 2 3 5 8 2 4" xfId="40630" xr:uid="{5F4DDB97-B449-42CF-A152-8782B444B6DF}"/>
    <cellStyle name="Normal 3 2 3 5 8 3" xfId="12943" xr:uid="{00000000-0005-0000-0000-00005F010000}"/>
    <cellStyle name="Normal 3 2 3 5 8 4" xfId="22416" xr:uid="{9F6F0D73-8817-41C6-8319-A959A25AAB3A}"/>
    <cellStyle name="Normal 3 2 3 5 8 5" xfId="36388" xr:uid="{066F1E8B-999D-4B5C-B3C8-1E31E3F49F5C}"/>
    <cellStyle name="Normal 3 2 3 5 9" xfId="5787" xr:uid="{00000000-0005-0000-0000-00004D030000}"/>
    <cellStyle name="Normal 3 2 3 5 9 2" xfId="14630" xr:uid="{00000000-0005-0000-0000-00004D030000}"/>
    <cellStyle name="Normal 3 2 3 5 9 3" xfId="24110" xr:uid="{72EC6178-24D2-4A86-99B3-C012044170EB}"/>
    <cellStyle name="Normal 3 2 3 5 9 4" xfId="38064" xr:uid="{0417417C-12E3-4D93-8DB8-C467009EECE3}"/>
    <cellStyle name="Normal 3 2 3 6" xfId="219" xr:uid="{00000000-0005-0000-0000-00005C030000}"/>
    <cellStyle name="Normal 3 2 3 6 10" xfId="19711" xr:uid="{570274F8-B46D-4D93-8ED9-BB4D857D59A9}"/>
    <cellStyle name="Normal 3 2 3 6 11" xfId="33886" xr:uid="{0AABA4C8-8993-42B7-BF14-DEA48CA17FC8}"/>
    <cellStyle name="Normal 3 2 3 6 2" xfId="948" xr:uid="{00000000-0005-0000-0000-00005D030000}"/>
    <cellStyle name="Normal 3 2 3 6 2 2" xfId="3733" xr:uid="{00000000-0005-0000-0000-00005E030000}"/>
    <cellStyle name="Normal 3 2 3 6 2 2 2" xfId="8155" xr:uid="{00000000-0005-0000-0000-00005E030000}"/>
    <cellStyle name="Normal 3 2 3 6 2 2 2 2" xfId="16978" xr:uid="{00000000-0005-0000-0000-00005E030000}"/>
    <cellStyle name="Normal 3 2 3 6 2 2 2 3" xfId="26363" xr:uid="{C22199E3-4641-446C-AAD0-5732509F08A0}"/>
    <cellStyle name="Normal 3 2 3 6 2 2 2 4" xfId="40318" xr:uid="{FFA7CF59-5B5A-4E7A-9777-1264ADD05A00}"/>
    <cellStyle name="Normal 3 2 3 6 2 2 3" xfId="12627" xr:uid="{00000000-0005-0000-0000-00005E030000}"/>
    <cellStyle name="Normal 3 2 3 6 2 2 4" xfId="22094" xr:uid="{22061789-829F-413F-9CF5-B5B8A43F3540}"/>
    <cellStyle name="Normal 3 2 3 6 2 2 5" xfId="36077" xr:uid="{A7DA3EFC-6D1D-430C-AF7C-E1698D53DDDC}"/>
    <cellStyle name="Normal 3 2 3 6 2 3" xfId="5484" xr:uid="{00000000-0005-0000-0000-00005D030000}"/>
    <cellStyle name="Normal 3 2 3 6 2 3 2" xfId="9882" xr:uid="{00000000-0005-0000-0000-00005D030000}"/>
    <cellStyle name="Normal 3 2 3 6 2 3 2 2" xfId="18702" xr:uid="{00000000-0005-0000-0000-00005D030000}"/>
    <cellStyle name="Normal 3 2 3 6 2 3 2 3" xfId="28071" xr:uid="{6F75BA66-084F-422F-BD08-38C0B5B4A1EA}"/>
    <cellStyle name="Normal 3 2 3 6 2 3 2 4" xfId="42027" xr:uid="{DBE86598-CE54-4440-BD26-17EE473A4019}"/>
    <cellStyle name="Normal 3 2 3 6 2 3 3" xfId="14347" xr:uid="{00000000-0005-0000-0000-00005D030000}"/>
    <cellStyle name="Normal 3 2 3 6 2 3 4" xfId="23813" xr:uid="{3D40A510-76CD-4A58-B45F-416782B9EE1D}"/>
    <cellStyle name="Normal 3 2 3 6 2 3 5" xfId="37782" xr:uid="{5DFF3799-F300-4431-BF40-08419047ADDB}"/>
    <cellStyle name="Normal 3 2 3 6 2 4" xfId="6107" xr:uid="{00000000-0005-0000-0000-00005D030000}"/>
    <cellStyle name="Normal 3 2 3 6 2 4 2" xfId="14941" xr:uid="{00000000-0005-0000-0000-00005D030000}"/>
    <cellStyle name="Normal 3 2 3 6 2 4 3" xfId="24400" xr:uid="{50A24999-608B-4913-8ADA-827F54DCDE46}"/>
    <cellStyle name="Normal 3 2 3 6 2 4 4" xfId="38354" xr:uid="{987E4D10-ACCF-470E-9C0E-0C3A2B3AD6F3}"/>
    <cellStyle name="Normal 3 2 3 6 2 5" xfId="10527" xr:uid="{00000000-0005-0000-0000-00005D030000}"/>
    <cellStyle name="Normal 3 2 3 6 2 6" xfId="19953" xr:uid="{EE843F97-A182-4E54-8C12-7A8A31694D79}"/>
    <cellStyle name="Normal 3 2 3 6 2 7" xfId="34107" xr:uid="{4F2D1724-F6C6-47CE-8CF4-B1F4CFCA21EC}"/>
    <cellStyle name="Normal 3 2 3 6 3" xfId="949" xr:uid="{00000000-0005-0000-0000-00005E030000}"/>
    <cellStyle name="Normal 3 2 3 6 3 2" xfId="3732" xr:uid="{00000000-0005-0000-0000-00005F030000}"/>
    <cellStyle name="Normal 3 2 3 6 3 2 2" xfId="8154" xr:uid="{00000000-0005-0000-0000-00005F030000}"/>
    <cellStyle name="Normal 3 2 3 6 3 2 2 2" xfId="16977" xr:uid="{00000000-0005-0000-0000-00005F030000}"/>
    <cellStyle name="Normal 3 2 3 6 3 2 2 3" xfId="26362" xr:uid="{1D20565B-7285-4E74-A70C-7A2DEF75B1EC}"/>
    <cellStyle name="Normal 3 2 3 6 3 2 2 4" xfId="40317" xr:uid="{7B8620A2-AD1F-4188-8737-091845F23148}"/>
    <cellStyle name="Normal 3 2 3 6 3 2 3" xfId="12626" xr:uid="{00000000-0005-0000-0000-00005F030000}"/>
    <cellStyle name="Normal 3 2 3 6 3 2 4" xfId="22093" xr:uid="{B2DA2689-CA4B-417C-8810-8B3E807513EF}"/>
    <cellStyle name="Normal 3 2 3 6 3 2 5" xfId="36076" xr:uid="{250DF7B9-A593-4B3A-99A4-B37D817B3562}"/>
    <cellStyle name="Normal 3 2 3 6 3 3" xfId="5485" xr:uid="{00000000-0005-0000-0000-00005E030000}"/>
    <cellStyle name="Normal 3 2 3 6 3 3 2" xfId="9883" xr:uid="{00000000-0005-0000-0000-00005E030000}"/>
    <cellStyle name="Normal 3 2 3 6 3 3 2 2" xfId="18703" xr:uid="{00000000-0005-0000-0000-00005E030000}"/>
    <cellStyle name="Normal 3 2 3 6 3 3 2 3" xfId="28072" xr:uid="{C93C7BAA-4451-4BF7-A8B5-A616C75D7F34}"/>
    <cellStyle name="Normal 3 2 3 6 3 3 2 4" xfId="42028" xr:uid="{78F0E4B0-6CE3-4D1A-A4B0-5B4B8D4ED3AF}"/>
    <cellStyle name="Normal 3 2 3 6 3 3 3" xfId="14348" xr:uid="{00000000-0005-0000-0000-00005E030000}"/>
    <cellStyle name="Normal 3 2 3 6 3 3 4" xfId="23814" xr:uid="{CAFC978D-7812-4305-B9F1-E06814A4E123}"/>
    <cellStyle name="Normal 3 2 3 6 3 3 5" xfId="37783" xr:uid="{763CB42B-660F-4330-B0B5-D0B1467CCF4F}"/>
    <cellStyle name="Normal 3 2 3 6 3 4" xfId="6108" xr:uid="{00000000-0005-0000-0000-00005E030000}"/>
    <cellStyle name="Normal 3 2 3 6 3 4 2" xfId="14942" xr:uid="{00000000-0005-0000-0000-00005E030000}"/>
    <cellStyle name="Normal 3 2 3 6 3 4 3" xfId="24401" xr:uid="{C19EBE5B-C917-4F43-AFA5-357A4D173DAD}"/>
    <cellStyle name="Normal 3 2 3 6 3 4 4" xfId="38355" xr:uid="{CD890300-B8D2-44DA-A4B0-B1CD6E817663}"/>
    <cellStyle name="Normal 3 2 3 6 3 5" xfId="10528" xr:uid="{00000000-0005-0000-0000-00005E030000}"/>
    <cellStyle name="Normal 3 2 3 6 3 6" xfId="19954" xr:uid="{FEE62A0E-AE69-4507-A26F-A3CEBB8AFC5C}"/>
    <cellStyle name="Normal 3 2 3 6 3 7" xfId="34108" xr:uid="{3B59562B-3522-48C5-A132-B421ED3E9BA9}"/>
    <cellStyle name="Normal 3 2 3 6 4" xfId="947" xr:uid="{00000000-0005-0000-0000-00005F030000}"/>
    <cellStyle name="Normal 3 2 3 6 4 2" xfId="3734" xr:uid="{00000000-0005-0000-0000-000060030000}"/>
    <cellStyle name="Normal 3 2 3 6 4 2 2" xfId="8156" xr:uid="{00000000-0005-0000-0000-000060030000}"/>
    <cellStyle name="Normal 3 2 3 6 4 2 2 2" xfId="16979" xr:uid="{00000000-0005-0000-0000-000060030000}"/>
    <cellStyle name="Normal 3 2 3 6 4 2 2 3" xfId="26364" xr:uid="{376A3E5C-6D8C-44EB-B0D0-09D7DFC8EDD2}"/>
    <cellStyle name="Normal 3 2 3 6 4 2 2 4" xfId="40319" xr:uid="{2B880966-BA3B-4609-934A-7A7A149BC014}"/>
    <cellStyle name="Normal 3 2 3 6 4 2 3" xfId="12628" xr:uid="{00000000-0005-0000-0000-000060030000}"/>
    <cellStyle name="Normal 3 2 3 6 4 2 4" xfId="22095" xr:uid="{CF7D55B4-C7C2-4837-AA3E-BBFB7719D044}"/>
    <cellStyle name="Normal 3 2 3 6 4 2 5" xfId="36078" xr:uid="{49AA7906-C418-4098-93FD-4F9505F9723F}"/>
    <cellStyle name="Normal 3 2 3 6 4 3" xfId="5483" xr:uid="{00000000-0005-0000-0000-00005F030000}"/>
    <cellStyle name="Normal 3 2 3 6 4 3 2" xfId="9881" xr:uid="{00000000-0005-0000-0000-00005F030000}"/>
    <cellStyle name="Normal 3 2 3 6 4 3 2 2" xfId="18701" xr:uid="{00000000-0005-0000-0000-00005F030000}"/>
    <cellStyle name="Normal 3 2 3 6 4 3 2 3" xfId="28070" xr:uid="{0B749D81-81CC-4EFC-B8C7-AB1B058D6704}"/>
    <cellStyle name="Normal 3 2 3 6 4 3 2 4" xfId="42026" xr:uid="{EF55D02C-177C-4BE0-8AAF-A11707762CC0}"/>
    <cellStyle name="Normal 3 2 3 6 4 3 3" xfId="14346" xr:uid="{00000000-0005-0000-0000-00005F030000}"/>
    <cellStyle name="Normal 3 2 3 6 4 3 4" xfId="23812" xr:uid="{1C2BC370-515E-448D-AB4F-4B02DFB00A88}"/>
    <cellStyle name="Normal 3 2 3 6 4 3 5" xfId="37781" xr:uid="{1DE6AC4E-16C3-4521-AB7E-538473850D15}"/>
    <cellStyle name="Normal 3 2 3 6 4 4" xfId="6106" xr:uid="{00000000-0005-0000-0000-00005F030000}"/>
    <cellStyle name="Normal 3 2 3 6 4 4 2" xfId="14940" xr:uid="{00000000-0005-0000-0000-00005F030000}"/>
    <cellStyle name="Normal 3 2 3 6 4 4 3" xfId="24399" xr:uid="{E77277F7-3572-4698-8C88-2216644AA300}"/>
    <cellStyle name="Normal 3 2 3 6 4 4 4" xfId="38353" xr:uid="{0FBA68B2-0DBF-4872-81B7-DD341777D7C3}"/>
    <cellStyle name="Normal 3 2 3 6 4 5" xfId="10526" xr:uid="{00000000-0005-0000-0000-00005F030000}"/>
    <cellStyle name="Normal 3 2 3 6 4 6" xfId="19952" xr:uid="{E7A55986-C688-4B07-B08F-26935A24D733}"/>
    <cellStyle name="Normal 3 2 3 6 4 7" xfId="34106" xr:uid="{B9C8C593-9E5B-45E5-AE2B-4B3C8204F0F1}"/>
    <cellStyle name="Normal 3 2 3 6 5" xfId="3315" xr:uid="{00000000-0005-0000-0000-00009C040000}"/>
    <cellStyle name="Normal 3 2 3 6 5 2" xfId="7809" xr:uid="{00000000-0005-0000-0000-00009C040000}"/>
    <cellStyle name="Normal 3 2 3 6 5 2 2" xfId="16635" xr:uid="{00000000-0005-0000-0000-00009C040000}"/>
    <cellStyle name="Normal 3 2 3 6 5 2 3" xfId="26058" xr:uid="{A969842A-477D-4250-BC93-878B2EE47C91}"/>
    <cellStyle name="Normal 3 2 3 6 5 2 4" xfId="40011" xr:uid="{52522060-5202-4D0A-94DA-B453362097E0}"/>
    <cellStyle name="Normal 3 2 3 6 5 3" xfId="12281" xr:uid="{00000000-0005-0000-0000-00009C040000}"/>
    <cellStyle name="Normal 3 2 3 6 5 4" xfId="21743" xr:uid="{A804A0B0-38F2-416B-83FB-B4AE12EB71D4}"/>
    <cellStyle name="Normal 3 2 3 6 5 5" xfId="35774" xr:uid="{1E71FB83-7DE7-406C-A095-1EF36902CA85}"/>
    <cellStyle name="Normal 3 2 3 6 6" xfId="5306" xr:uid="{00000000-0005-0000-0000-00009C040000}"/>
    <cellStyle name="Normal 3 2 3 6 6 2" xfId="9704" xr:uid="{00000000-0005-0000-0000-00009C040000}"/>
    <cellStyle name="Normal 3 2 3 6 6 2 2" xfId="18526" xr:uid="{00000000-0005-0000-0000-00009C040000}"/>
    <cellStyle name="Normal 3 2 3 6 6 2 3" xfId="27901" xr:uid="{F661A5A8-93B6-4635-8A01-073C1251876E}"/>
    <cellStyle name="Normal 3 2 3 6 6 2 4" xfId="41858" xr:uid="{6E33C8E3-7730-4132-9E13-605698157D4A}"/>
    <cellStyle name="Normal 3 2 3 6 6 3" xfId="14172" xr:uid="{00000000-0005-0000-0000-00009C040000}"/>
    <cellStyle name="Normal 3 2 3 6 6 4" xfId="23644" xr:uid="{93220D90-689A-476F-B875-1465670FFA67}"/>
    <cellStyle name="Normal 3 2 3 6 6 5" xfId="37614" xr:uid="{648D1FB4-8CEE-4D73-9152-628900095B23}"/>
    <cellStyle name="Normal 3 2 3 6 7" xfId="5863" xr:uid="{00000000-0005-0000-0000-00005C030000}"/>
    <cellStyle name="Normal 3 2 3 6 7 2" xfId="14704" xr:uid="{00000000-0005-0000-0000-00005C030000}"/>
    <cellStyle name="Normal 3 2 3 6 7 3" xfId="24177" xr:uid="{7F971BAB-1B7B-452F-B5D8-B11AE1499BC6}"/>
    <cellStyle name="Normal 3 2 3 6 7 4" xfId="38131" xr:uid="{4763094C-FC6A-48BB-8EF6-F3B067F699CA}"/>
    <cellStyle name="Normal 3 2 3 6 8" xfId="10250" xr:uid="{00000000-0005-0000-0000-00005C030000}"/>
    <cellStyle name="Normal 3 2 3 6 8 2" xfId="29790" xr:uid="{3B2C038E-F8E2-4433-91AB-9BB3AED61F62}"/>
    <cellStyle name="Normal 3 2 3 6 8 3" xfId="43671" xr:uid="{8BBCAE26-3A79-4AA7-8D6B-AEA7813AEE0F}"/>
    <cellStyle name="Normal 3 2 3 6 9" xfId="32391" xr:uid="{9AB83DE9-4930-4FDC-AA8C-84EA03EF6F6C}"/>
    <cellStyle name="Normal 3 2 3 6 9 2" xfId="46258" xr:uid="{24452BF0-4E55-4EFE-BB1A-8C766223DF13}"/>
    <cellStyle name="Normal 3 2 3 7" xfId="207" xr:uid="{00000000-0005-0000-0000-000060030000}"/>
    <cellStyle name="Normal 3 2 3 7 10" xfId="4163" xr:uid="{00000000-0005-0000-0000-000060030000}"/>
    <cellStyle name="Normal 3 2 3 7 10 2" xfId="8563" xr:uid="{00000000-0005-0000-0000-000060030000}"/>
    <cellStyle name="Normal 3 2 3 7 10 2 2" xfId="17385" xr:uid="{00000000-0005-0000-0000-000060030000}"/>
    <cellStyle name="Normal 3 2 3 7 10 2 3" xfId="26763" xr:uid="{01DBD3BD-8F18-4ECB-835D-47A6AF5483BC}"/>
    <cellStyle name="Normal 3 2 3 7 10 2 4" xfId="40719" xr:uid="{1F3501AB-B867-4DC0-A330-83677F2B06DA}"/>
    <cellStyle name="Normal 3 2 3 7 10 3" xfId="13032" xr:uid="{00000000-0005-0000-0000-000060030000}"/>
    <cellStyle name="Normal 3 2 3 7 10 4" xfId="22505" xr:uid="{70799A64-DA0F-4096-BFA3-015C94374BF2}"/>
    <cellStyle name="Normal 3 2 3 7 10 5" xfId="36476" xr:uid="{45FB1B30-C44B-466F-B103-780B613F3632}"/>
    <cellStyle name="Normal 3 2 3 7 11" xfId="5851" xr:uid="{00000000-0005-0000-0000-000060030000}"/>
    <cellStyle name="Normal 3 2 3 7 11 2" xfId="14692" xr:uid="{00000000-0005-0000-0000-000060030000}"/>
    <cellStyle name="Normal 3 2 3 7 11 3" xfId="24165" xr:uid="{729DF477-CC2B-41D6-B831-D353C7967004}"/>
    <cellStyle name="Normal 3 2 3 7 11 4" xfId="38119" xr:uid="{99B3F1A6-A788-42FB-89A0-6A040B6546D8}"/>
    <cellStyle name="Normal 3 2 3 7 12" xfId="10238" xr:uid="{00000000-0005-0000-0000-000060030000}"/>
    <cellStyle name="Normal 3 2 3 7 12 2" xfId="30979" xr:uid="{2B6EE605-DD94-4F6C-ABE8-E04FBE5FCD6C}"/>
    <cellStyle name="Normal 3 2 3 7 12 3" xfId="44851" xr:uid="{D5ECE27D-40DD-421C-BB8E-799895A406BF}"/>
    <cellStyle name="Normal 3 2 3 7 13" xfId="33569" xr:uid="{2246B4AB-8F5A-4B69-ADF2-065AE9BA0682}"/>
    <cellStyle name="Normal 3 2 3 7 13 2" xfId="47436" xr:uid="{6CE9A200-E61B-4333-B72F-BCD5B8A434B1}"/>
    <cellStyle name="Normal 3 2 3 7 14" xfId="19699" xr:uid="{F3D82D41-6985-45A0-8D6E-45EE9948BE93}"/>
    <cellStyle name="Normal 3 2 3 7 15" xfId="33874" xr:uid="{DFFD44F7-8751-4EBA-A796-2DBBC999BD8B}"/>
    <cellStyle name="Normal 3 2 3 7 2" xfId="951" xr:uid="{00000000-0005-0000-0000-000061030000}"/>
    <cellStyle name="Normal 3 2 3 7 2 2" xfId="3730" xr:uid="{00000000-0005-0000-0000-000062030000}"/>
    <cellStyle name="Normal 3 2 3 7 2 2 2" xfId="8152" xr:uid="{00000000-0005-0000-0000-000062030000}"/>
    <cellStyle name="Normal 3 2 3 7 2 2 2 2" xfId="16975" xr:uid="{00000000-0005-0000-0000-000062030000}"/>
    <cellStyle name="Normal 3 2 3 7 2 2 2 3" xfId="26360" xr:uid="{7A5ED912-4ECF-44CB-8F3A-502896D7FE38}"/>
    <cellStyle name="Normal 3 2 3 7 2 2 2 4" xfId="40315" xr:uid="{5F1C7529-F9EB-4F6C-9A83-EAB7EA80F33B}"/>
    <cellStyle name="Normal 3 2 3 7 2 2 3" xfId="12624" xr:uid="{00000000-0005-0000-0000-000062030000}"/>
    <cellStyle name="Normal 3 2 3 7 2 2 4" xfId="22091" xr:uid="{66CAA335-4FCA-4FE3-8E39-1D82252A266B}"/>
    <cellStyle name="Normal 3 2 3 7 2 2 5" xfId="36074" xr:uid="{42CD3148-3E1E-4B95-9916-A10592250845}"/>
    <cellStyle name="Normal 3 2 3 7 2 3" xfId="5487" xr:uid="{00000000-0005-0000-0000-000061030000}"/>
    <cellStyle name="Normal 3 2 3 7 2 3 2" xfId="9885" xr:uid="{00000000-0005-0000-0000-000061030000}"/>
    <cellStyle name="Normal 3 2 3 7 2 3 2 2" xfId="18705" xr:uid="{00000000-0005-0000-0000-000061030000}"/>
    <cellStyle name="Normal 3 2 3 7 2 3 2 3" xfId="28074" xr:uid="{894000B6-6C86-4C85-95D8-EC281D41992F}"/>
    <cellStyle name="Normal 3 2 3 7 2 3 2 4" xfId="42030" xr:uid="{93D50E61-126D-4F4D-BE4F-D3919327A6F1}"/>
    <cellStyle name="Normal 3 2 3 7 2 3 3" xfId="14350" xr:uid="{00000000-0005-0000-0000-000061030000}"/>
    <cellStyle name="Normal 3 2 3 7 2 3 4" xfId="23816" xr:uid="{9AF94FEA-7FD6-43E9-9D0E-8FA9C625692E}"/>
    <cellStyle name="Normal 3 2 3 7 2 3 5" xfId="37785" xr:uid="{32D5B49E-A747-4AD2-A0B5-D4D1D94C6742}"/>
    <cellStyle name="Normal 3 2 3 7 2 4" xfId="6110" xr:uid="{00000000-0005-0000-0000-000061030000}"/>
    <cellStyle name="Normal 3 2 3 7 2 4 2" xfId="14944" xr:uid="{00000000-0005-0000-0000-000061030000}"/>
    <cellStyle name="Normal 3 2 3 7 2 4 3" xfId="24403" xr:uid="{CA02911A-2C5B-402B-88AE-E2C45C475344}"/>
    <cellStyle name="Normal 3 2 3 7 2 4 4" xfId="38357" xr:uid="{AF9B8806-7862-466E-B529-F10858DA5681}"/>
    <cellStyle name="Normal 3 2 3 7 2 5" xfId="10530" xr:uid="{00000000-0005-0000-0000-000061030000}"/>
    <cellStyle name="Normal 3 2 3 7 2 6" xfId="19956" xr:uid="{C8CB7584-68E6-4890-932C-6D83D3A07F17}"/>
    <cellStyle name="Normal 3 2 3 7 2 7" xfId="34110" xr:uid="{75011059-804E-46A2-A667-FDAF98A2BDF7}"/>
    <cellStyle name="Normal 3 2 3 7 3" xfId="952" xr:uid="{00000000-0005-0000-0000-000062030000}"/>
    <cellStyle name="Normal 3 2 3 7 3 2" xfId="3729" xr:uid="{00000000-0005-0000-0000-000063030000}"/>
    <cellStyle name="Normal 3 2 3 7 3 2 2" xfId="8151" xr:uid="{00000000-0005-0000-0000-000063030000}"/>
    <cellStyle name="Normal 3 2 3 7 3 2 2 2" xfId="16974" xr:uid="{00000000-0005-0000-0000-000063030000}"/>
    <cellStyle name="Normal 3 2 3 7 3 2 2 3" xfId="26359" xr:uid="{90B566E9-CC96-4E55-BA48-8D122F115013}"/>
    <cellStyle name="Normal 3 2 3 7 3 2 2 4" xfId="40314" xr:uid="{647B4828-EC77-49AB-829D-BE84FB3FCEC1}"/>
    <cellStyle name="Normal 3 2 3 7 3 2 3" xfId="12623" xr:uid="{00000000-0005-0000-0000-000063030000}"/>
    <cellStyle name="Normal 3 2 3 7 3 2 4" xfId="22090" xr:uid="{10F1692C-860C-4B6C-9B78-8B831E84E64C}"/>
    <cellStyle name="Normal 3 2 3 7 3 2 5" xfId="36073" xr:uid="{C4B043C9-B160-466E-8C2B-DADCB92CD176}"/>
    <cellStyle name="Normal 3 2 3 7 3 3" xfId="5488" xr:uid="{00000000-0005-0000-0000-000062030000}"/>
    <cellStyle name="Normal 3 2 3 7 3 3 2" xfId="9886" xr:uid="{00000000-0005-0000-0000-000062030000}"/>
    <cellStyle name="Normal 3 2 3 7 3 3 2 2" xfId="18706" xr:uid="{00000000-0005-0000-0000-000062030000}"/>
    <cellStyle name="Normal 3 2 3 7 3 3 2 3" xfId="28075" xr:uid="{88F376D6-B797-47DE-A3F4-A607A3201CD1}"/>
    <cellStyle name="Normal 3 2 3 7 3 3 2 4" xfId="42031" xr:uid="{8033AF85-BF24-41BF-914F-ECCFB04E6C52}"/>
    <cellStyle name="Normal 3 2 3 7 3 3 3" xfId="14351" xr:uid="{00000000-0005-0000-0000-000062030000}"/>
    <cellStyle name="Normal 3 2 3 7 3 3 4" xfId="23817" xr:uid="{B24C7FC4-60BA-4780-86BF-7201E2A14F9E}"/>
    <cellStyle name="Normal 3 2 3 7 3 3 5" xfId="37786" xr:uid="{CB95AFA8-8BE9-4CE2-9AF1-78EC35CF89E1}"/>
    <cellStyle name="Normal 3 2 3 7 3 4" xfId="6111" xr:uid="{00000000-0005-0000-0000-000062030000}"/>
    <cellStyle name="Normal 3 2 3 7 3 4 2" xfId="14945" xr:uid="{00000000-0005-0000-0000-000062030000}"/>
    <cellStyle name="Normal 3 2 3 7 3 4 3" xfId="24404" xr:uid="{00297477-C129-4CDA-93DF-CE2222B22B73}"/>
    <cellStyle name="Normal 3 2 3 7 3 4 4" xfId="38358" xr:uid="{0478171D-D890-4711-986F-ADA6328B08E1}"/>
    <cellStyle name="Normal 3 2 3 7 3 5" xfId="10531" xr:uid="{00000000-0005-0000-0000-000062030000}"/>
    <cellStyle name="Normal 3 2 3 7 3 6" xfId="19957" xr:uid="{161FF6D4-AD9A-4AC6-8724-B4BD87808E11}"/>
    <cellStyle name="Normal 3 2 3 7 3 7" xfId="34111" xr:uid="{520F8EBA-4EAE-4AB2-8B2A-0EC3CC7DA902}"/>
    <cellStyle name="Normal 3 2 3 7 4" xfId="953" xr:uid="{00000000-0005-0000-0000-000063030000}"/>
    <cellStyle name="Normal 3 2 3 7 4 2" xfId="3728" xr:uid="{00000000-0005-0000-0000-000064030000}"/>
    <cellStyle name="Normal 3 2 3 7 4 2 2" xfId="8150" xr:uid="{00000000-0005-0000-0000-000064030000}"/>
    <cellStyle name="Normal 3 2 3 7 4 2 2 2" xfId="16973" xr:uid="{00000000-0005-0000-0000-000064030000}"/>
    <cellStyle name="Normal 3 2 3 7 4 2 2 3" xfId="26358" xr:uid="{265A961F-BBCA-49F9-A100-DEF7DBFF2D45}"/>
    <cellStyle name="Normal 3 2 3 7 4 2 2 4" xfId="40313" xr:uid="{44490E5F-A9FE-496F-A1B0-F9229796CF39}"/>
    <cellStyle name="Normal 3 2 3 7 4 2 3" xfId="12622" xr:uid="{00000000-0005-0000-0000-000064030000}"/>
    <cellStyle name="Normal 3 2 3 7 4 2 4" xfId="22089" xr:uid="{0D47D588-38EA-48C6-8DB5-2DF96713E1BD}"/>
    <cellStyle name="Normal 3 2 3 7 4 2 5" xfId="36072" xr:uid="{0C7BD897-F418-4298-A3FE-1693DBF62D79}"/>
    <cellStyle name="Normal 3 2 3 7 4 3" xfId="5489" xr:uid="{00000000-0005-0000-0000-000063030000}"/>
    <cellStyle name="Normal 3 2 3 7 4 3 2" xfId="9887" xr:uid="{00000000-0005-0000-0000-000063030000}"/>
    <cellStyle name="Normal 3 2 3 7 4 3 2 2" xfId="18707" xr:uid="{00000000-0005-0000-0000-000063030000}"/>
    <cellStyle name="Normal 3 2 3 7 4 3 2 3" xfId="28076" xr:uid="{5BCC227B-5E55-4633-ABB6-11815071D50C}"/>
    <cellStyle name="Normal 3 2 3 7 4 3 2 4" xfId="42032" xr:uid="{F6B81838-9B29-4D89-87E0-10725B7AFBC3}"/>
    <cellStyle name="Normal 3 2 3 7 4 3 3" xfId="14352" xr:uid="{00000000-0005-0000-0000-000063030000}"/>
    <cellStyle name="Normal 3 2 3 7 4 3 4" xfId="23818" xr:uid="{4D04693B-31FA-4018-AA56-2A63212C8DC4}"/>
    <cellStyle name="Normal 3 2 3 7 4 3 5" xfId="37787" xr:uid="{617E7BE5-D73E-4D8C-9AE6-747F1DB27987}"/>
    <cellStyle name="Normal 3 2 3 7 4 4" xfId="6112" xr:uid="{00000000-0005-0000-0000-000063030000}"/>
    <cellStyle name="Normal 3 2 3 7 4 4 2" xfId="14946" xr:uid="{00000000-0005-0000-0000-000063030000}"/>
    <cellStyle name="Normal 3 2 3 7 4 4 3" xfId="24405" xr:uid="{801AD30C-EE41-4B38-9988-0B0894294129}"/>
    <cellStyle name="Normal 3 2 3 7 4 4 4" xfId="38359" xr:uid="{2AA3E4DC-C70C-4EE1-9240-A52CBFB2F59E}"/>
    <cellStyle name="Normal 3 2 3 7 4 5" xfId="10532" xr:uid="{00000000-0005-0000-0000-000063030000}"/>
    <cellStyle name="Normal 3 2 3 7 4 6" xfId="19958" xr:uid="{1B0E8E37-3D99-4BA6-9BE8-E516A946ADE6}"/>
    <cellStyle name="Normal 3 2 3 7 4 7" xfId="34112" xr:uid="{FDCEDD32-1DFB-48CD-9D64-C449E4255AB4}"/>
    <cellStyle name="Normal 3 2 3 7 5" xfId="954" xr:uid="{00000000-0005-0000-0000-000064030000}"/>
    <cellStyle name="Normal 3 2 3 7 5 2" xfId="955" xr:uid="{00000000-0005-0000-0000-000065030000}"/>
    <cellStyle name="Normal 3 2 3 7 5 2 2" xfId="3727" xr:uid="{00000000-0005-0000-0000-000066030000}"/>
    <cellStyle name="Normal 3 2 3 7 5 2 2 2" xfId="8149" xr:uid="{00000000-0005-0000-0000-000066030000}"/>
    <cellStyle name="Normal 3 2 3 7 5 2 2 2 2" xfId="16972" xr:uid="{00000000-0005-0000-0000-000066030000}"/>
    <cellStyle name="Normal 3 2 3 7 5 2 2 2 3" xfId="26357" xr:uid="{51C15441-57F5-4234-8061-DA15FDDBADDE}"/>
    <cellStyle name="Normal 3 2 3 7 5 2 2 2 4" xfId="40312" xr:uid="{F0070C2E-684A-4BDD-AC31-497386E5FF01}"/>
    <cellStyle name="Normal 3 2 3 7 5 2 2 3" xfId="12621" xr:uid="{00000000-0005-0000-0000-000066030000}"/>
    <cellStyle name="Normal 3 2 3 7 5 2 2 4" xfId="22088" xr:uid="{28F0853D-7DD2-43AF-89B3-B93496309CCD}"/>
    <cellStyle name="Normal 3 2 3 7 5 2 2 5" xfId="36071" xr:uid="{DC97FCE4-BCD1-4526-A2C2-FD3AA9587858}"/>
    <cellStyle name="Normal 3 2 3 7 5 2 3" xfId="5491" xr:uid="{00000000-0005-0000-0000-000065030000}"/>
    <cellStyle name="Normal 3 2 3 7 5 2 3 2" xfId="9889" xr:uid="{00000000-0005-0000-0000-000065030000}"/>
    <cellStyle name="Normal 3 2 3 7 5 2 3 2 2" xfId="18709" xr:uid="{00000000-0005-0000-0000-000065030000}"/>
    <cellStyle name="Normal 3 2 3 7 5 2 3 2 3" xfId="28078" xr:uid="{C1031E13-4162-424B-A7DA-763513310055}"/>
    <cellStyle name="Normal 3 2 3 7 5 2 3 2 4" xfId="42034" xr:uid="{5001E5EA-E50E-4838-84D8-5DC3C2EB4001}"/>
    <cellStyle name="Normal 3 2 3 7 5 2 3 3" xfId="14354" xr:uid="{00000000-0005-0000-0000-000065030000}"/>
    <cellStyle name="Normal 3 2 3 7 5 2 3 4" xfId="23820" xr:uid="{C6009ED5-4E5E-415A-8F58-E0BE136E1CDA}"/>
    <cellStyle name="Normal 3 2 3 7 5 2 3 5" xfId="37789" xr:uid="{E47ADEB5-0931-4FDA-B69F-A34159D66896}"/>
    <cellStyle name="Normal 3 2 3 7 5 2 4" xfId="6114" xr:uid="{00000000-0005-0000-0000-000065030000}"/>
    <cellStyle name="Normal 3 2 3 7 5 2 4 2" xfId="14948" xr:uid="{00000000-0005-0000-0000-000065030000}"/>
    <cellStyle name="Normal 3 2 3 7 5 2 4 3" xfId="24407" xr:uid="{8F516200-828E-42EC-8BF1-C47062805E53}"/>
    <cellStyle name="Normal 3 2 3 7 5 2 4 4" xfId="38361" xr:uid="{EA068971-C007-4A11-974E-E7A454CA8CC1}"/>
    <cellStyle name="Normal 3 2 3 7 5 2 5" xfId="10534" xr:uid="{00000000-0005-0000-0000-000065030000}"/>
    <cellStyle name="Normal 3 2 3 7 5 2 6" xfId="19960" xr:uid="{9F795ADE-34A6-4C6E-B85D-4305994A87EE}"/>
    <cellStyle name="Normal 3 2 3 7 5 2 7" xfId="34114" xr:uid="{B40BC679-F311-4F68-8014-1C912B073498}"/>
    <cellStyle name="Normal 3 2 3 7 5 3" xfId="3726" xr:uid="{00000000-0005-0000-0000-000065030000}"/>
    <cellStyle name="Normal 3 2 3 7 5 3 2" xfId="8148" xr:uid="{00000000-0005-0000-0000-000065030000}"/>
    <cellStyle name="Normal 3 2 3 7 5 3 2 2" xfId="16971" xr:uid="{00000000-0005-0000-0000-000065030000}"/>
    <cellStyle name="Normal 3 2 3 7 5 3 2 3" xfId="26356" xr:uid="{D4D83C74-9B07-4287-A590-6806700B936E}"/>
    <cellStyle name="Normal 3 2 3 7 5 3 2 4" xfId="40311" xr:uid="{592C19A5-8264-46A4-A0C9-64B0B4D854E0}"/>
    <cellStyle name="Normal 3 2 3 7 5 3 3" xfId="12620" xr:uid="{00000000-0005-0000-0000-000065030000}"/>
    <cellStyle name="Normal 3 2 3 7 5 3 4" xfId="22087" xr:uid="{DD654B5A-0C37-4D5D-B9D2-F5E8D10E16F8}"/>
    <cellStyle name="Normal 3 2 3 7 5 3 5" xfId="36070" xr:uid="{0E5D694F-57C9-4C10-8508-C885D44183A0}"/>
    <cellStyle name="Normal 3 2 3 7 5 4" xfId="5490" xr:uid="{00000000-0005-0000-0000-000064030000}"/>
    <cellStyle name="Normal 3 2 3 7 5 4 2" xfId="9888" xr:uid="{00000000-0005-0000-0000-000064030000}"/>
    <cellStyle name="Normal 3 2 3 7 5 4 2 2" xfId="18708" xr:uid="{00000000-0005-0000-0000-000064030000}"/>
    <cellStyle name="Normal 3 2 3 7 5 4 2 3" xfId="28077" xr:uid="{E1CDE32F-44F9-41A5-BA2C-F3582A3AA9B2}"/>
    <cellStyle name="Normal 3 2 3 7 5 4 2 4" xfId="42033" xr:uid="{F38D0E60-AE03-47ED-8782-73E6318FE64A}"/>
    <cellStyle name="Normal 3 2 3 7 5 4 3" xfId="14353" xr:uid="{00000000-0005-0000-0000-000064030000}"/>
    <cellStyle name="Normal 3 2 3 7 5 4 4" xfId="23819" xr:uid="{EBA84314-82B1-4627-AD5E-3B92877A36B1}"/>
    <cellStyle name="Normal 3 2 3 7 5 4 5" xfId="37788" xr:uid="{B7CDADD7-3244-4EBB-9EE6-4D1EAFD2453E}"/>
    <cellStyle name="Normal 3 2 3 7 5 5" xfId="6113" xr:uid="{00000000-0005-0000-0000-000064030000}"/>
    <cellStyle name="Normal 3 2 3 7 5 5 2" xfId="14947" xr:uid="{00000000-0005-0000-0000-000064030000}"/>
    <cellStyle name="Normal 3 2 3 7 5 5 3" xfId="24406" xr:uid="{4714BF4B-5C0A-4B9A-B6AF-627921A0C1C7}"/>
    <cellStyle name="Normal 3 2 3 7 5 5 4" xfId="38360" xr:uid="{95AC33CC-BA00-49FE-9062-7B28F553388B}"/>
    <cellStyle name="Normal 3 2 3 7 5 6" xfId="10533" xr:uid="{00000000-0005-0000-0000-000064030000}"/>
    <cellStyle name="Normal 3 2 3 7 5 7" xfId="19959" xr:uid="{16F05B84-B261-4A95-80CB-D10F4A0825EA}"/>
    <cellStyle name="Normal 3 2 3 7 5 8" xfId="34113" xr:uid="{301F778F-2EBF-44B8-A245-00859BC3F5A4}"/>
    <cellStyle name="Normal 3 2 3 7 6" xfId="956" xr:uid="{00000000-0005-0000-0000-000066030000}"/>
    <cellStyle name="Normal 3 2 3 7 6 2" xfId="3382" xr:uid="{00000000-0005-0000-0000-000067030000}"/>
    <cellStyle name="Normal 3 2 3 7 6 2 2" xfId="7844" xr:uid="{00000000-0005-0000-0000-000067030000}"/>
    <cellStyle name="Normal 3 2 3 7 6 2 2 2" xfId="16670" xr:uid="{00000000-0005-0000-0000-000067030000}"/>
    <cellStyle name="Normal 3 2 3 7 6 2 2 3" xfId="26085" xr:uid="{37B08601-D17C-4AFD-B600-D4446F2D4C9C}"/>
    <cellStyle name="Normal 3 2 3 7 6 2 2 4" xfId="40038" xr:uid="{0B3FF0AE-1EE7-4187-8BA4-5F6C1EE90005}"/>
    <cellStyle name="Normal 3 2 3 7 6 2 3" xfId="12323" xr:uid="{00000000-0005-0000-0000-000067030000}"/>
    <cellStyle name="Normal 3 2 3 7 6 2 4" xfId="21782" xr:uid="{E13DA5A1-C8AD-4653-9BB4-5B18994FA1A4}"/>
    <cellStyle name="Normal 3 2 3 7 6 2 5" xfId="35801" xr:uid="{3167249F-118A-40B9-B427-3A3A50B7E83D}"/>
    <cellStyle name="Normal 3 2 3 7 6 3" xfId="5492" xr:uid="{00000000-0005-0000-0000-000066030000}"/>
    <cellStyle name="Normal 3 2 3 7 6 3 2" xfId="9890" xr:uid="{00000000-0005-0000-0000-000066030000}"/>
    <cellStyle name="Normal 3 2 3 7 6 3 2 2" xfId="18710" xr:uid="{00000000-0005-0000-0000-000066030000}"/>
    <cellStyle name="Normal 3 2 3 7 6 3 2 3" xfId="28079" xr:uid="{18E35194-64ED-4A8E-A1E1-44D97658A54D}"/>
    <cellStyle name="Normal 3 2 3 7 6 3 2 4" xfId="42035" xr:uid="{0234AA0C-704C-49D4-9F51-BAD1AE89A9A8}"/>
    <cellStyle name="Normal 3 2 3 7 6 3 3" xfId="14355" xr:uid="{00000000-0005-0000-0000-000066030000}"/>
    <cellStyle name="Normal 3 2 3 7 6 3 4" xfId="23821" xr:uid="{49FCC36E-A281-4DCD-9B46-4DE93F0251C8}"/>
    <cellStyle name="Normal 3 2 3 7 6 3 5" xfId="37790" xr:uid="{56642AA9-E52C-4478-A85D-7566E2B5EEA4}"/>
    <cellStyle name="Normal 3 2 3 7 6 4" xfId="6115" xr:uid="{00000000-0005-0000-0000-000066030000}"/>
    <cellStyle name="Normal 3 2 3 7 6 4 2" xfId="14949" xr:uid="{00000000-0005-0000-0000-000066030000}"/>
    <cellStyle name="Normal 3 2 3 7 6 4 3" xfId="24408" xr:uid="{CEE6E614-07EA-4053-ADD2-E99586211109}"/>
    <cellStyle name="Normal 3 2 3 7 6 4 4" xfId="38362" xr:uid="{22F107E6-74E2-4F98-AFF9-ED42155F0D1E}"/>
    <cellStyle name="Normal 3 2 3 7 6 5" xfId="10535" xr:uid="{00000000-0005-0000-0000-000066030000}"/>
    <cellStyle name="Normal 3 2 3 7 6 6" xfId="19961" xr:uid="{063345F4-9299-459C-BBEF-8058D5C367B3}"/>
    <cellStyle name="Normal 3 2 3 7 6 7" xfId="34115" xr:uid="{2C00B2DC-2851-4068-B569-C0CD4A897C6D}"/>
    <cellStyle name="Normal 3 2 3 7 7" xfId="957" xr:uid="{00000000-0005-0000-0000-000067030000}"/>
    <cellStyle name="Normal 3 2 3 7 7 2" xfId="3358" xr:uid="{00000000-0005-0000-0000-000068030000}"/>
    <cellStyle name="Normal 3 2 3 7 7 2 2" xfId="7826" xr:uid="{00000000-0005-0000-0000-000068030000}"/>
    <cellStyle name="Normal 3 2 3 7 7 2 2 2" xfId="16652" xr:uid="{00000000-0005-0000-0000-000068030000}"/>
    <cellStyle name="Normal 3 2 3 7 7 2 2 3" xfId="26067" xr:uid="{DC488AE4-428E-4871-B4F2-1711B01ACB22}"/>
    <cellStyle name="Normal 3 2 3 7 7 2 2 4" xfId="40020" xr:uid="{EDD6FF12-859A-497F-83F8-76204BD28FAC}"/>
    <cellStyle name="Normal 3 2 3 7 7 2 3" xfId="12305" xr:uid="{00000000-0005-0000-0000-000068030000}"/>
    <cellStyle name="Normal 3 2 3 7 7 2 4" xfId="21760" xr:uid="{4A680D7B-E765-4434-8D5C-861A529942E6}"/>
    <cellStyle name="Normal 3 2 3 7 7 2 5" xfId="35783" xr:uid="{FBAD5E4A-558A-4192-AAAE-6DC318F4968A}"/>
    <cellStyle name="Normal 3 2 3 7 7 3" xfId="5493" xr:uid="{00000000-0005-0000-0000-000067030000}"/>
    <cellStyle name="Normal 3 2 3 7 7 3 2" xfId="9891" xr:uid="{00000000-0005-0000-0000-000067030000}"/>
    <cellStyle name="Normal 3 2 3 7 7 3 2 2" xfId="18711" xr:uid="{00000000-0005-0000-0000-000067030000}"/>
    <cellStyle name="Normal 3 2 3 7 7 3 2 3" xfId="28080" xr:uid="{54BFF3D7-E153-459E-8783-7299A2507BD4}"/>
    <cellStyle name="Normal 3 2 3 7 7 3 2 4" xfId="42036" xr:uid="{54421BBC-A4C2-4F1B-9B32-681C7B9F8117}"/>
    <cellStyle name="Normal 3 2 3 7 7 3 3" xfId="14356" xr:uid="{00000000-0005-0000-0000-000067030000}"/>
    <cellStyle name="Normal 3 2 3 7 7 3 4" xfId="23822" xr:uid="{075B8DC3-0FF0-4056-9AFA-5832C5DD3149}"/>
    <cellStyle name="Normal 3 2 3 7 7 3 5" xfId="37791" xr:uid="{3FED2A2A-2624-4FD9-AA2A-43F0D06F93A4}"/>
    <cellStyle name="Normal 3 2 3 7 7 4" xfId="6116" xr:uid="{00000000-0005-0000-0000-000067030000}"/>
    <cellStyle name="Normal 3 2 3 7 7 4 2" xfId="14950" xr:uid="{00000000-0005-0000-0000-000067030000}"/>
    <cellStyle name="Normal 3 2 3 7 7 4 3" xfId="24409" xr:uid="{BAE77D31-3D90-422D-8A42-21F3A05E16BD}"/>
    <cellStyle name="Normal 3 2 3 7 7 4 4" xfId="38363" xr:uid="{724E3E10-3C61-4043-BCDE-15B077C0AFAD}"/>
    <cellStyle name="Normal 3 2 3 7 7 5" xfId="10536" xr:uid="{00000000-0005-0000-0000-000067030000}"/>
    <cellStyle name="Normal 3 2 3 7 7 6" xfId="19962" xr:uid="{50B2AC0A-B117-40D1-B3C5-62A3AB0480BB}"/>
    <cellStyle name="Normal 3 2 3 7 7 7" xfId="34116" xr:uid="{C8677E21-2138-4244-83EA-F399799A4B18}"/>
    <cellStyle name="Normal 3 2 3 7 8" xfId="950" xr:uid="{00000000-0005-0000-0000-000068030000}"/>
    <cellStyle name="Normal 3 2 3 7 8 2" xfId="3731" xr:uid="{00000000-0005-0000-0000-000069030000}"/>
    <cellStyle name="Normal 3 2 3 7 8 2 2" xfId="8153" xr:uid="{00000000-0005-0000-0000-000069030000}"/>
    <cellStyle name="Normal 3 2 3 7 8 2 2 2" xfId="16976" xr:uid="{00000000-0005-0000-0000-000069030000}"/>
    <cellStyle name="Normal 3 2 3 7 8 2 2 3" xfId="26361" xr:uid="{68A914E6-4297-4F36-A6EF-BC80BDA7986E}"/>
    <cellStyle name="Normal 3 2 3 7 8 2 2 4" xfId="40316" xr:uid="{4597439F-2040-4883-B4BF-7735BE9A5FE4}"/>
    <cellStyle name="Normal 3 2 3 7 8 2 3" xfId="12625" xr:uid="{00000000-0005-0000-0000-000069030000}"/>
    <cellStyle name="Normal 3 2 3 7 8 2 4" xfId="22092" xr:uid="{E8DE716A-8507-4393-9181-DE745F822D07}"/>
    <cellStyle name="Normal 3 2 3 7 8 2 5" xfId="36075" xr:uid="{13CC9656-3414-4808-B9EF-455FDCB597FE}"/>
    <cellStyle name="Normal 3 2 3 7 8 3" xfId="5486" xr:uid="{00000000-0005-0000-0000-000068030000}"/>
    <cellStyle name="Normal 3 2 3 7 8 3 2" xfId="9884" xr:uid="{00000000-0005-0000-0000-000068030000}"/>
    <cellStyle name="Normal 3 2 3 7 8 3 2 2" xfId="18704" xr:uid="{00000000-0005-0000-0000-000068030000}"/>
    <cellStyle name="Normal 3 2 3 7 8 3 2 3" xfId="28073" xr:uid="{D077C3DF-B9B4-4F70-9FEA-8AF1C5502808}"/>
    <cellStyle name="Normal 3 2 3 7 8 3 2 4" xfId="42029" xr:uid="{9F459707-23CB-4C31-B871-272B77E48CCD}"/>
    <cellStyle name="Normal 3 2 3 7 8 3 3" xfId="14349" xr:uid="{00000000-0005-0000-0000-000068030000}"/>
    <cellStyle name="Normal 3 2 3 7 8 3 4" xfId="23815" xr:uid="{81C4BA3D-A30B-4C8F-9EB4-1D9C6990C452}"/>
    <cellStyle name="Normal 3 2 3 7 8 3 5" xfId="37784" xr:uid="{51E6DDE3-AB82-47FF-996B-82592DD8D840}"/>
    <cellStyle name="Normal 3 2 3 7 8 4" xfId="6109" xr:uid="{00000000-0005-0000-0000-000068030000}"/>
    <cellStyle name="Normal 3 2 3 7 8 4 2" xfId="14943" xr:uid="{00000000-0005-0000-0000-000068030000}"/>
    <cellStyle name="Normal 3 2 3 7 8 4 3" xfId="24402" xr:uid="{B646BA23-C42A-4918-A871-81E0C3F62DB6}"/>
    <cellStyle name="Normal 3 2 3 7 8 4 4" xfId="38356" xr:uid="{6014CFDD-5715-4482-BD01-52ADCFE602E5}"/>
    <cellStyle name="Normal 3 2 3 7 8 5" xfId="10529" xr:uid="{00000000-0005-0000-0000-000068030000}"/>
    <cellStyle name="Normal 3 2 3 7 8 6" xfId="19955" xr:uid="{4455809B-D5F1-4E1F-A09C-8E22CC36EF26}"/>
    <cellStyle name="Normal 3 2 3 7 8 7" xfId="34109" xr:uid="{57EC4AA6-D751-4D34-930E-AA6599AE1C7D}"/>
    <cellStyle name="Normal 3 2 3 7 9" xfId="3858" xr:uid="{00000000-0005-0000-0000-000061030000}"/>
    <cellStyle name="Normal 3 2 3 7 9 2" xfId="8268" xr:uid="{00000000-0005-0000-0000-000061030000}"/>
    <cellStyle name="Normal 3 2 3 7 9 2 2" xfId="17091" xr:uid="{00000000-0005-0000-0000-000061030000}"/>
    <cellStyle name="Normal 3 2 3 7 9 2 3" xfId="26473" xr:uid="{0504B3CE-60A5-44D8-979E-19D57C2029A0}"/>
    <cellStyle name="Normal 3 2 3 7 9 2 4" xfId="40428" xr:uid="{AC77285B-884D-4EBB-AE12-0C40A83DBC4B}"/>
    <cellStyle name="Normal 3 2 3 7 9 3" xfId="12740" xr:uid="{00000000-0005-0000-0000-000061030000}"/>
    <cellStyle name="Normal 3 2 3 7 9 4" xfId="22212" xr:uid="{D73CF425-1E70-42E4-8029-495149475C78}"/>
    <cellStyle name="Normal 3 2 3 7 9 5" xfId="36187" xr:uid="{46E15494-FF6C-41F0-B376-87DE7DFC704D}"/>
    <cellStyle name="Normal 3 2 3 8" xfId="958" xr:uid="{00000000-0005-0000-0000-000069030000}"/>
    <cellStyle name="Normal 3 2 3 8 2" xfId="959" xr:uid="{00000000-0005-0000-0000-00006A030000}"/>
    <cellStyle name="Normal 3 2 3 8 2 2" xfId="3724" xr:uid="{00000000-0005-0000-0000-00006B030000}"/>
    <cellStyle name="Normal 3 2 3 8 2 2 2" xfId="8146" xr:uid="{00000000-0005-0000-0000-00006B030000}"/>
    <cellStyle name="Normal 3 2 3 8 2 2 2 2" xfId="16969" xr:uid="{00000000-0005-0000-0000-00006B030000}"/>
    <cellStyle name="Normal 3 2 3 8 2 2 2 3" xfId="26354" xr:uid="{9D51957D-D4F4-42F1-B755-05B7B8BBBC4A}"/>
    <cellStyle name="Normal 3 2 3 8 2 2 2 4" xfId="40309" xr:uid="{25961586-2426-4BDE-A135-0EA51F4751A6}"/>
    <cellStyle name="Normal 3 2 3 8 2 2 3" xfId="12618" xr:uid="{00000000-0005-0000-0000-00006B030000}"/>
    <cellStyle name="Normal 3 2 3 8 2 2 4" xfId="22085" xr:uid="{EF4BF60D-3D4B-4AA5-8A87-DEA457F981EE}"/>
    <cellStyle name="Normal 3 2 3 8 2 2 5" xfId="36068" xr:uid="{5778790E-D2C0-41F2-9A15-6E1BFCDCAC01}"/>
    <cellStyle name="Normal 3 2 3 8 2 3" xfId="5495" xr:uid="{00000000-0005-0000-0000-00006A030000}"/>
    <cellStyle name="Normal 3 2 3 8 2 3 2" xfId="9893" xr:uid="{00000000-0005-0000-0000-00006A030000}"/>
    <cellStyle name="Normal 3 2 3 8 2 3 2 2" xfId="18713" xr:uid="{00000000-0005-0000-0000-00006A030000}"/>
    <cellStyle name="Normal 3 2 3 8 2 3 2 3" xfId="28082" xr:uid="{0D35E491-457B-457F-A5C8-451CBA99F219}"/>
    <cellStyle name="Normal 3 2 3 8 2 3 2 4" xfId="42038" xr:uid="{693FDFFF-1126-4B1E-B913-356C33F0FEDE}"/>
    <cellStyle name="Normal 3 2 3 8 2 3 3" xfId="14358" xr:uid="{00000000-0005-0000-0000-00006A030000}"/>
    <cellStyle name="Normal 3 2 3 8 2 3 4" xfId="23824" xr:uid="{38C4FC5C-23C3-42D6-9679-8B990B4C3264}"/>
    <cellStyle name="Normal 3 2 3 8 2 3 5" xfId="37793" xr:uid="{F3C9DDEB-4D08-49B7-9196-1F7469DD6968}"/>
    <cellStyle name="Normal 3 2 3 8 2 4" xfId="6118" xr:uid="{00000000-0005-0000-0000-00006A030000}"/>
    <cellStyle name="Normal 3 2 3 8 2 4 2" xfId="14952" xr:uid="{00000000-0005-0000-0000-00006A030000}"/>
    <cellStyle name="Normal 3 2 3 8 2 4 3" xfId="24411" xr:uid="{6C68AD5B-CAA3-4178-B0A5-70B23FBF18B2}"/>
    <cellStyle name="Normal 3 2 3 8 2 4 4" xfId="38365" xr:uid="{E521447F-6F11-4C34-BFBA-F0DF5284A8DD}"/>
    <cellStyle name="Normal 3 2 3 8 2 5" xfId="10538" xr:uid="{00000000-0005-0000-0000-00006A030000}"/>
    <cellStyle name="Normal 3 2 3 8 2 6" xfId="19964" xr:uid="{DCCF020F-7E6E-41CE-900B-10DD0B5EE8A2}"/>
    <cellStyle name="Normal 3 2 3 8 2 7" xfId="34118" xr:uid="{79372969-F34B-43B7-A70C-1744D198ADC5}"/>
    <cellStyle name="Normal 3 2 3 8 3" xfId="3725" xr:uid="{00000000-0005-0000-0000-00006A030000}"/>
    <cellStyle name="Normal 3 2 3 8 3 2" xfId="8147" xr:uid="{00000000-0005-0000-0000-00006A030000}"/>
    <cellStyle name="Normal 3 2 3 8 3 2 2" xfId="16970" xr:uid="{00000000-0005-0000-0000-00006A030000}"/>
    <cellStyle name="Normal 3 2 3 8 3 2 3" xfId="26355" xr:uid="{7C021A6E-0B92-49B8-9706-2BAB44DA41EE}"/>
    <cellStyle name="Normal 3 2 3 8 3 2 4" xfId="40310" xr:uid="{34FB477A-496F-4972-AF45-9EDE46910A14}"/>
    <cellStyle name="Normal 3 2 3 8 3 3" xfId="12619" xr:uid="{00000000-0005-0000-0000-00006A030000}"/>
    <cellStyle name="Normal 3 2 3 8 3 4" xfId="22086" xr:uid="{F74CEE26-98EA-4873-BAEC-A0DEA56DF4A2}"/>
    <cellStyle name="Normal 3 2 3 8 3 5" xfId="36069" xr:uid="{9E27CD33-013E-455D-834F-40D7AC40332A}"/>
    <cellStyle name="Normal 3 2 3 8 4" xfId="5494" xr:uid="{00000000-0005-0000-0000-000069030000}"/>
    <cellStyle name="Normal 3 2 3 8 4 2" xfId="9892" xr:uid="{00000000-0005-0000-0000-000069030000}"/>
    <cellStyle name="Normal 3 2 3 8 4 2 2" xfId="18712" xr:uid="{00000000-0005-0000-0000-000069030000}"/>
    <cellStyle name="Normal 3 2 3 8 4 2 3" xfId="28081" xr:uid="{BB5F56CA-D9F6-4F16-9AFF-7DBD4E449E98}"/>
    <cellStyle name="Normal 3 2 3 8 4 2 4" xfId="42037" xr:uid="{875A0A6C-58D5-4B98-8216-D5063DD5D71A}"/>
    <cellStyle name="Normal 3 2 3 8 4 3" xfId="14357" xr:uid="{00000000-0005-0000-0000-000069030000}"/>
    <cellStyle name="Normal 3 2 3 8 4 4" xfId="23823" xr:uid="{2B03C503-5C0F-4B8A-A96B-1952B48C924D}"/>
    <cellStyle name="Normal 3 2 3 8 4 5" xfId="37792" xr:uid="{6272D4DF-ADAB-42FB-9D16-C97F4836A824}"/>
    <cellStyle name="Normal 3 2 3 8 5" xfId="6117" xr:uid="{00000000-0005-0000-0000-000069030000}"/>
    <cellStyle name="Normal 3 2 3 8 5 2" xfId="14951" xr:uid="{00000000-0005-0000-0000-000069030000}"/>
    <cellStyle name="Normal 3 2 3 8 5 3" xfId="24410" xr:uid="{B52EA4A2-E72F-4F10-BAB6-263E0006B497}"/>
    <cellStyle name="Normal 3 2 3 8 5 4" xfId="38364" xr:uid="{355E8081-B1BB-4AF2-BBDA-DE0D5FD900A4}"/>
    <cellStyle name="Normal 3 2 3 8 6" xfId="10537" xr:uid="{00000000-0005-0000-0000-000069030000}"/>
    <cellStyle name="Normal 3 2 3 8 7" xfId="19963" xr:uid="{FEC731FD-6353-4F65-94BC-6A1AD11B968E}"/>
    <cellStyle name="Normal 3 2 3 8 8" xfId="34117" xr:uid="{0DBE86A2-5728-4A28-A682-ED7C61646C58}"/>
    <cellStyle name="Normal 3 2 3 9" xfId="960" xr:uid="{00000000-0005-0000-0000-00006B030000}"/>
    <cellStyle name="Normal 3 2 3 9 2" xfId="3723" xr:uid="{00000000-0005-0000-0000-00006C030000}"/>
    <cellStyle name="Normal 3 2 3 9 2 2" xfId="8145" xr:uid="{00000000-0005-0000-0000-00006C030000}"/>
    <cellStyle name="Normal 3 2 3 9 2 2 2" xfId="16968" xr:uid="{00000000-0005-0000-0000-00006C030000}"/>
    <cellStyle name="Normal 3 2 3 9 2 2 3" xfId="26353" xr:uid="{AD1B746F-6AF4-4AD6-AE5F-21E365BFF2DB}"/>
    <cellStyle name="Normal 3 2 3 9 2 2 4" xfId="40308" xr:uid="{AA147759-A436-438C-BFB2-E0837B239F4A}"/>
    <cellStyle name="Normal 3 2 3 9 2 3" xfId="12617" xr:uid="{00000000-0005-0000-0000-00006C030000}"/>
    <cellStyle name="Normal 3 2 3 9 2 4" xfId="22084" xr:uid="{73BC3B1C-D5E0-47DD-9644-117E2EA7309D}"/>
    <cellStyle name="Normal 3 2 3 9 2 5" xfId="36067" xr:uid="{3650DB72-0C2C-4C34-991D-D636789D2954}"/>
    <cellStyle name="Normal 3 2 3 9 3" xfId="5496" xr:uid="{00000000-0005-0000-0000-00006B030000}"/>
    <cellStyle name="Normal 3 2 3 9 3 2" xfId="9894" xr:uid="{00000000-0005-0000-0000-00006B030000}"/>
    <cellStyle name="Normal 3 2 3 9 3 2 2" xfId="18714" xr:uid="{00000000-0005-0000-0000-00006B030000}"/>
    <cellStyle name="Normal 3 2 3 9 3 2 3" xfId="28083" xr:uid="{911F05D8-97BB-40D4-BEFA-2C3DB35C7030}"/>
    <cellStyle name="Normal 3 2 3 9 3 2 4" xfId="42039" xr:uid="{C19E28AE-EA62-4D60-9E7E-91705C86C31F}"/>
    <cellStyle name="Normal 3 2 3 9 3 3" xfId="14359" xr:uid="{00000000-0005-0000-0000-00006B030000}"/>
    <cellStyle name="Normal 3 2 3 9 3 4" xfId="23825" xr:uid="{4754850E-AB5E-4CCD-ADDA-00C621DD2BEE}"/>
    <cellStyle name="Normal 3 2 3 9 3 5" xfId="37794" xr:uid="{FA59A693-F786-4F9D-B39D-791514F8483E}"/>
    <cellStyle name="Normal 3 2 3 9 4" xfId="6119" xr:uid="{00000000-0005-0000-0000-00006B030000}"/>
    <cellStyle name="Normal 3 2 3 9 4 2" xfId="14953" xr:uid="{00000000-0005-0000-0000-00006B030000}"/>
    <cellStyle name="Normal 3 2 3 9 4 3" xfId="24412" xr:uid="{CC099858-E210-41B3-AB45-57AA852A07DC}"/>
    <cellStyle name="Normal 3 2 3 9 4 4" xfId="38366" xr:uid="{DB0D895B-604A-4504-BC0C-C6D401BACC78}"/>
    <cellStyle name="Normal 3 2 3 9 5" xfId="10539" xr:uid="{00000000-0005-0000-0000-00006B030000}"/>
    <cellStyle name="Normal 3 2 3 9 6" xfId="19965" xr:uid="{26B555EF-BB9C-4874-93FE-3BD1544A2148}"/>
    <cellStyle name="Normal 3 2 3 9 7" xfId="34119" xr:uid="{BEF69F08-411F-454C-AF50-8A1C82809E12}"/>
    <cellStyle name="Normal 3 2 4" xfId="51" xr:uid="{00000000-0005-0000-0000-00006C030000}"/>
    <cellStyle name="Normal 3 2 4 10" xfId="5789" xr:uid="{00000000-0005-0000-0000-00006C030000}"/>
    <cellStyle name="Normal 3 2 4 10 2" xfId="14632" xr:uid="{00000000-0005-0000-0000-00006C030000}"/>
    <cellStyle name="Normal 3 2 4 10 3" xfId="24112" xr:uid="{3CFF5C25-C4EC-4B55-8DB3-050ECE0A9D1A}"/>
    <cellStyle name="Normal 3 2 4 10 4" xfId="38066" xr:uid="{72E7ECDE-E986-4E32-8BF3-034C191DE487}"/>
    <cellStyle name="Normal 3 2 4 11" xfId="10171" xr:uid="{00000000-0005-0000-0000-00006C030000}"/>
    <cellStyle name="Normal 3 2 4 11 2" xfId="28343" xr:uid="{299E57A3-376D-4946-9250-D1D1BB74741F}"/>
    <cellStyle name="Normal 3 2 4 11 3" xfId="42313" xr:uid="{12399BBE-8899-4078-AA46-9E55BC2A5D0A}"/>
    <cellStyle name="Normal 3 2 4 12" xfId="31039" xr:uid="{BB5E13D5-4FD7-449E-8AAE-46A874998F4C}"/>
    <cellStyle name="Normal 3 2 4 12 2" xfId="44888" xr:uid="{9E0077B8-6703-488F-9696-BF7332542EC1}"/>
    <cellStyle name="Normal 3 2 4 13" xfId="19637" xr:uid="{4944C029-5868-4FF3-A3B5-89EEFE725866}"/>
    <cellStyle name="Normal 3 2 4 14" xfId="33821" xr:uid="{4593DFA5-3B5E-4018-91D3-5E57EDEF37E5}"/>
    <cellStyle name="Normal 3 2 4 2" xfId="52" xr:uid="{00000000-0005-0000-0000-00006D030000}"/>
    <cellStyle name="Normal 3 2 4 2 10" xfId="31117" xr:uid="{1B03BF6A-FA1F-4E92-A2FE-BC5494B069AD}"/>
    <cellStyle name="Normal 3 2 4 2 10 2" xfId="44966" xr:uid="{06239864-4320-4933-A275-71BBBC3B0488}"/>
    <cellStyle name="Normal 3 2 4 2 11" xfId="19638" xr:uid="{C7417EDB-5082-40DD-B759-FAAC1F0E4241}"/>
    <cellStyle name="Normal 3 2 4 2 12" xfId="33822" xr:uid="{A625797A-2289-4398-9990-1D77D449D72E}"/>
    <cellStyle name="Normal 3 2 4 2 2" xfId="222" xr:uid="{00000000-0005-0000-0000-00006E030000}"/>
    <cellStyle name="Normal 3 2 4 2 2 10" xfId="33889" xr:uid="{54748462-F85D-450D-8D99-A5B7412859A2}"/>
    <cellStyle name="Normal 3 2 4 2 2 2" xfId="964" xr:uid="{00000000-0005-0000-0000-00006F030000}"/>
    <cellStyle name="Normal 3 2 4 2 2 2 2" xfId="3719" xr:uid="{00000000-0005-0000-0000-000070030000}"/>
    <cellStyle name="Normal 3 2 4 2 2 2 2 2" xfId="8141" xr:uid="{00000000-0005-0000-0000-000070030000}"/>
    <cellStyle name="Normal 3 2 4 2 2 2 2 2 2" xfId="16964" xr:uid="{00000000-0005-0000-0000-000070030000}"/>
    <cellStyle name="Normal 3 2 4 2 2 2 2 2 3" xfId="26349" xr:uid="{E827FCB9-0617-4864-9217-177EAA9EF034}"/>
    <cellStyle name="Normal 3 2 4 2 2 2 2 2 4" xfId="40304" xr:uid="{7F23621B-431D-4AD9-BC30-2230D75A40B5}"/>
    <cellStyle name="Normal 3 2 4 2 2 2 2 3" xfId="12613" xr:uid="{00000000-0005-0000-0000-000070030000}"/>
    <cellStyle name="Normal 3 2 4 2 2 2 2 4" xfId="22080" xr:uid="{A275B52B-DFA4-4092-BB56-5DE50F97B94E}"/>
    <cellStyle name="Normal 3 2 4 2 2 2 2 5" xfId="36063" xr:uid="{01785813-60B6-4A8D-90E0-15A25039267C}"/>
    <cellStyle name="Normal 3 2 4 2 2 2 3" xfId="5500" xr:uid="{00000000-0005-0000-0000-00006F030000}"/>
    <cellStyle name="Normal 3 2 4 2 2 2 3 2" xfId="9898" xr:uid="{00000000-0005-0000-0000-00006F030000}"/>
    <cellStyle name="Normal 3 2 4 2 2 2 3 2 2" xfId="18718" xr:uid="{00000000-0005-0000-0000-00006F030000}"/>
    <cellStyle name="Normal 3 2 4 2 2 2 3 2 3" xfId="28087" xr:uid="{2DF690EF-DF10-483D-904D-836FBD4BE56D}"/>
    <cellStyle name="Normal 3 2 4 2 2 2 3 2 4" xfId="42043" xr:uid="{C7E4B8BA-05FE-47B9-A7AE-B12E5283744F}"/>
    <cellStyle name="Normal 3 2 4 2 2 2 3 3" xfId="14363" xr:uid="{00000000-0005-0000-0000-00006F030000}"/>
    <cellStyle name="Normal 3 2 4 2 2 2 3 4" xfId="23829" xr:uid="{4F7BB9D7-B21B-48B4-89E1-B1F9B985E843}"/>
    <cellStyle name="Normal 3 2 4 2 2 2 3 5" xfId="37798" xr:uid="{7A7CC77A-BF3F-49D9-87FC-264A0D963C4B}"/>
    <cellStyle name="Normal 3 2 4 2 2 2 4" xfId="6123" xr:uid="{00000000-0005-0000-0000-00006F030000}"/>
    <cellStyle name="Normal 3 2 4 2 2 2 4 2" xfId="14957" xr:uid="{00000000-0005-0000-0000-00006F030000}"/>
    <cellStyle name="Normal 3 2 4 2 2 2 4 3" xfId="24416" xr:uid="{4355D0B6-71AA-4031-844B-E37A6D906AFD}"/>
    <cellStyle name="Normal 3 2 4 2 2 2 4 4" xfId="38370" xr:uid="{5627F16C-FEA8-4566-876F-DE2A72BB60CC}"/>
    <cellStyle name="Normal 3 2 4 2 2 2 5" xfId="10543" xr:uid="{00000000-0005-0000-0000-00006F030000}"/>
    <cellStyle name="Normal 3 2 4 2 2 2 6" xfId="19969" xr:uid="{9BA6C760-F1C8-4E63-803C-E57DD2A4675A}"/>
    <cellStyle name="Normal 3 2 4 2 2 2 7" xfId="34123" xr:uid="{4E1C1054-188F-4C6F-96F0-07908CB81F52}"/>
    <cellStyle name="Normal 3 2 4 2 2 3" xfId="965" xr:uid="{00000000-0005-0000-0000-000070030000}"/>
    <cellStyle name="Normal 3 2 4 2 2 3 2" xfId="3718" xr:uid="{00000000-0005-0000-0000-000071030000}"/>
    <cellStyle name="Normal 3 2 4 2 2 3 2 2" xfId="8140" xr:uid="{00000000-0005-0000-0000-000071030000}"/>
    <cellStyle name="Normal 3 2 4 2 2 3 2 2 2" xfId="16963" xr:uid="{00000000-0005-0000-0000-000071030000}"/>
    <cellStyle name="Normal 3 2 4 2 2 3 2 2 3" xfId="26348" xr:uid="{A859D69F-C4CF-4653-81F0-7D0C7AB48317}"/>
    <cellStyle name="Normal 3 2 4 2 2 3 2 2 4" xfId="40303" xr:uid="{6806E141-0154-4F45-8478-1C5F9FB2EA3F}"/>
    <cellStyle name="Normal 3 2 4 2 2 3 2 3" xfId="12612" xr:uid="{00000000-0005-0000-0000-000071030000}"/>
    <cellStyle name="Normal 3 2 4 2 2 3 2 4" xfId="22079" xr:uid="{C18E3367-F2DA-482D-88BC-BCEB8CAA297D}"/>
    <cellStyle name="Normal 3 2 4 2 2 3 2 5" xfId="36062" xr:uid="{C281FD08-D37D-4528-9E42-1AD866452F54}"/>
    <cellStyle name="Normal 3 2 4 2 2 3 3" xfId="5501" xr:uid="{00000000-0005-0000-0000-000070030000}"/>
    <cellStyle name="Normal 3 2 4 2 2 3 3 2" xfId="9899" xr:uid="{00000000-0005-0000-0000-000070030000}"/>
    <cellStyle name="Normal 3 2 4 2 2 3 3 2 2" xfId="18719" xr:uid="{00000000-0005-0000-0000-000070030000}"/>
    <cellStyle name="Normal 3 2 4 2 2 3 3 2 3" xfId="28088" xr:uid="{3F17E326-A24E-48E8-9F91-268E8007E4B9}"/>
    <cellStyle name="Normal 3 2 4 2 2 3 3 2 4" xfId="42044" xr:uid="{C9B3CE83-0D04-44BE-A864-2146CC68118D}"/>
    <cellStyle name="Normal 3 2 4 2 2 3 3 3" xfId="14364" xr:uid="{00000000-0005-0000-0000-000070030000}"/>
    <cellStyle name="Normal 3 2 4 2 2 3 3 4" xfId="23830" xr:uid="{AFB95C3A-77C7-444C-A908-794CB2DDCF9A}"/>
    <cellStyle name="Normal 3 2 4 2 2 3 3 5" xfId="37799" xr:uid="{8DD58749-0E97-4D36-ABF3-D6571F1D195B}"/>
    <cellStyle name="Normal 3 2 4 2 2 3 4" xfId="6124" xr:uid="{00000000-0005-0000-0000-000070030000}"/>
    <cellStyle name="Normal 3 2 4 2 2 3 4 2" xfId="14958" xr:uid="{00000000-0005-0000-0000-000070030000}"/>
    <cellStyle name="Normal 3 2 4 2 2 3 4 3" xfId="24417" xr:uid="{09CE8EE3-76B7-49EA-B2B2-768B1C15EBBB}"/>
    <cellStyle name="Normal 3 2 4 2 2 3 4 4" xfId="38371" xr:uid="{423D1F4B-B36B-41C7-B63E-8D7F8C87E2AB}"/>
    <cellStyle name="Normal 3 2 4 2 2 3 5" xfId="10544" xr:uid="{00000000-0005-0000-0000-000070030000}"/>
    <cellStyle name="Normal 3 2 4 2 2 3 6" xfId="19970" xr:uid="{11324D3D-9976-456C-BBFE-5789EE818DA0}"/>
    <cellStyle name="Normal 3 2 4 2 2 3 7" xfId="34124" xr:uid="{7EDD1DE6-BEE9-4C6F-ABC8-77E8908D47B7}"/>
    <cellStyle name="Normal 3 2 4 2 2 4" xfId="963" xr:uid="{00000000-0005-0000-0000-000071030000}"/>
    <cellStyle name="Normal 3 2 4 2 2 4 2" xfId="3720" xr:uid="{00000000-0005-0000-0000-000072030000}"/>
    <cellStyle name="Normal 3 2 4 2 2 4 2 2" xfId="8142" xr:uid="{00000000-0005-0000-0000-000072030000}"/>
    <cellStyle name="Normal 3 2 4 2 2 4 2 2 2" xfId="16965" xr:uid="{00000000-0005-0000-0000-000072030000}"/>
    <cellStyle name="Normal 3 2 4 2 2 4 2 2 3" xfId="26350" xr:uid="{C0F023C3-32FC-4054-922E-2878C3933914}"/>
    <cellStyle name="Normal 3 2 4 2 2 4 2 2 4" xfId="40305" xr:uid="{89AC4953-A8AC-4BC0-BDAC-40273C5EB23F}"/>
    <cellStyle name="Normal 3 2 4 2 2 4 2 3" xfId="12614" xr:uid="{00000000-0005-0000-0000-000072030000}"/>
    <cellStyle name="Normal 3 2 4 2 2 4 2 4" xfId="22081" xr:uid="{55ACC460-40FC-4A98-9BEB-09A70DA7E09A}"/>
    <cellStyle name="Normal 3 2 4 2 2 4 2 5" xfId="36064" xr:uid="{A9077650-70B0-4510-970B-14BD258763B5}"/>
    <cellStyle name="Normal 3 2 4 2 2 4 3" xfId="5499" xr:uid="{00000000-0005-0000-0000-000071030000}"/>
    <cellStyle name="Normal 3 2 4 2 2 4 3 2" xfId="9897" xr:uid="{00000000-0005-0000-0000-000071030000}"/>
    <cellStyle name="Normal 3 2 4 2 2 4 3 2 2" xfId="18717" xr:uid="{00000000-0005-0000-0000-000071030000}"/>
    <cellStyle name="Normal 3 2 4 2 2 4 3 2 3" xfId="28086" xr:uid="{246958F5-0FDF-44E1-A2D1-6E245DE755E6}"/>
    <cellStyle name="Normal 3 2 4 2 2 4 3 2 4" xfId="42042" xr:uid="{157FA3AA-80F8-4193-97EC-C8DA7F693D20}"/>
    <cellStyle name="Normal 3 2 4 2 2 4 3 3" xfId="14362" xr:uid="{00000000-0005-0000-0000-000071030000}"/>
    <cellStyle name="Normal 3 2 4 2 2 4 3 4" xfId="23828" xr:uid="{16C8F99E-60D6-4E70-ACB0-AEE2A5C1B5F2}"/>
    <cellStyle name="Normal 3 2 4 2 2 4 3 5" xfId="37797" xr:uid="{EDE46722-8377-4811-9BE4-F70CE44ABD24}"/>
    <cellStyle name="Normal 3 2 4 2 2 4 4" xfId="6122" xr:uid="{00000000-0005-0000-0000-000071030000}"/>
    <cellStyle name="Normal 3 2 4 2 2 4 4 2" xfId="14956" xr:uid="{00000000-0005-0000-0000-000071030000}"/>
    <cellStyle name="Normal 3 2 4 2 2 4 4 3" xfId="24415" xr:uid="{F594CEE0-3D41-4424-8CD4-87116E25D246}"/>
    <cellStyle name="Normal 3 2 4 2 2 4 4 4" xfId="38369" xr:uid="{F03F5AFB-41CB-4E21-910A-DCD7E56F3848}"/>
    <cellStyle name="Normal 3 2 4 2 2 4 5" xfId="10542" xr:uid="{00000000-0005-0000-0000-000071030000}"/>
    <cellStyle name="Normal 3 2 4 2 2 4 6" xfId="19968" xr:uid="{170D1741-6651-4374-B6EC-FB6E002487D1}"/>
    <cellStyle name="Normal 3 2 4 2 2 4 7" xfId="34122" xr:uid="{AA6B5408-32B3-4D3F-9AE4-F9BC641022C4}"/>
    <cellStyle name="Normal 3 2 4 2 2 5" xfId="3354" xr:uid="{00000000-0005-0000-0000-00006F030000}"/>
    <cellStyle name="Normal 3 2 4 2 2 5 2" xfId="7823" xr:uid="{00000000-0005-0000-0000-00006F030000}"/>
    <cellStyle name="Normal 3 2 4 2 2 5 2 2" xfId="16649" xr:uid="{00000000-0005-0000-0000-00006F030000}"/>
    <cellStyle name="Normal 3 2 4 2 2 5 2 3" xfId="26064" xr:uid="{24114490-CAD7-4EAB-9774-F826E50F8F7D}"/>
    <cellStyle name="Normal 3 2 4 2 2 5 2 4" xfId="40017" xr:uid="{1A9FF0B3-7264-4DD7-94B2-0E68D55319AA}"/>
    <cellStyle name="Normal 3 2 4 2 2 5 3" xfId="12302" xr:uid="{00000000-0005-0000-0000-00006F030000}"/>
    <cellStyle name="Normal 3 2 4 2 2 5 4" xfId="21756" xr:uid="{62C4B8AB-F0D2-4248-9853-5E65A6779BC8}"/>
    <cellStyle name="Normal 3 2 4 2 2 5 5" xfId="35780" xr:uid="{5431ED7F-8624-4250-A9AF-950E81D085B5}"/>
    <cellStyle name="Normal 3 2 4 2 2 6" xfId="5307" xr:uid="{00000000-0005-0000-0000-00006E030000}"/>
    <cellStyle name="Normal 3 2 4 2 2 6 2" xfId="9705" xr:uid="{00000000-0005-0000-0000-00006E030000}"/>
    <cellStyle name="Normal 3 2 4 2 2 6 2 2" xfId="18527" xr:uid="{00000000-0005-0000-0000-00006E030000}"/>
    <cellStyle name="Normal 3 2 4 2 2 6 2 3" xfId="27902" xr:uid="{447A12D7-EDA9-4764-9786-1F3BFF347D72}"/>
    <cellStyle name="Normal 3 2 4 2 2 6 2 4" xfId="41859" xr:uid="{1A89A5B9-EA37-49FA-89DA-79FB610ECDDE}"/>
    <cellStyle name="Normal 3 2 4 2 2 6 3" xfId="14173" xr:uid="{00000000-0005-0000-0000-00006E030000}"/>
    <cellStyle name="Normal 3 2 4 2 2 6 4" xfId="23645" xr:uid="{7E35820B-FF2C-4955-A64C-D86D3EF41CCD}"/>
    <cellStyle name="Normal 3 2 4 2 2 6 5" xfId="37615" xr:uid="{49303B4A-3356-45C8-ACA4-E046A8A44FB3}"/>
    <cellStyle name="Normal 3 2 4 2 2 7" xfId="5866" xr:uid="{00000000-0005-0000-0000-00006E030000}"/>
    <cellStyle name="Normal 3 2 4 2 2 7 2" xfId="14707" xr:uid="{00000000-0005-0000-0000-00006E030000}"/>
    <cellStyle name="Normal 3 2 4 2 2 7 3" xfId="24180" xr:uid="{E835B9D2-E500-4538-A251-B039A2482808}"/>
    <cellStyle name="Normal 3 2 4 2 2 7 4" xfId="38134" xr:uid="{4F8F91A1-2C69-4A89-BA62-CDDBEC389E75}"/>
    <cellStyle name="Normal 3 2 4 2 2 8" xfId="10253" xr:uid="{00000000-0005-0000-0000-00006E030000}"/>
    <cellStyle name="Normal 3 2 4 2 2 9" xfId="19714" xr:uid="{3CD06FED-C121-4DCC-93CB-46A06BF380C3}"/>
    <cellStyle name="Normal 3 2 4 2 3" xfId="221" xr:uid="{00000000-0005-0000-0000-000072030000}"/>
    <cellStyle name="Normal 3 2 4 2 3 2" xfId="966" xr:uid="{00000000-0005-0000-0000-000073030000}"/>
    <cellStyle name="Normal 3 2 4 2 3 2 2" xfId="3717" xr:uid="{00000000-0005-0000-0000-000074030000}"/>
    <cellStyle name="Normal 3 2 4 2 3 2 2 2" xfId="8139" xr:uid="{00000000-0005-0000-0000-000074030000}"/>
    <cellStyle name="Normal 3 2 4 2 3 2 2 2 2" xfId="16962" xr:uid="{00000000-0005-0000-0000-000074030000}"/>
    <cellStyle name="Normal 3 2 4 2 3 2 2 2 3" xfId="26347" xr:uid="{BA106648-2419-4DBF-8FC0-670EEB7396E8}"/>
    <cellStyle name="Normal 3 2 4 2 3 2 2 2 4" xfId="40302" xr:uid="{25745E3D-99EC-48FF-976F-02F2D404749D}"/>
    <cellStyle name="Normal 3 2 4 2 3 2 2 3" xfId="12611" xr:uid="{00000000-0005-0000-0000-000074030000}"/>
    <cellStyle name="Normal 3 2 4 2 3 2 2 4" xfId="22078" xr:uid="{A878DC59-1EC6-4CD3-9910-EA6A057F4B9B}"/>
    <cellStyle name="Normal 3 2 4 2 3 2 2 5" xfId="36061" xr:uid="{4F127DA9-ED2B-451D-9C56-07DF238266B0}"/>
    <cellStyle name="Normal 3 2 4 2 3 2 3" xfId="5502" xr:uid="{00000000-0005-0000-0000-000073030000}"/>
    <cellStyle name="Normal 3 2 4 2 3 2 3 2" xfId="9900" xr:uid="{00000000-0005-0000-0000-000073030000}"/>
    <cellStyle name="Normal 3 2 4 2 3 2 3 2 2" xfId="18720" xr:uid="{00000000-0005-0000-0000-000073030000}"/>
    <cellStyle name="Normal 3 2 4 2 3 2 3 2 3" xfId="28089" xr:uid="{4526EBF0-96BD-48E1-990F-778A54B7D0F1}"/>
    <cellStyle name="Normal 3 2 4 2 3 2 3 2 4" xfId="42045" xr:uid="{247663AB-56D1-4908-955E-6FB3E9F035B9}"/>
    <cellStyle name="Normal 3 2 4 2 3 2 3 3" xfId="14365" xr:uid="{00000000-0005-0000-0000-000073030000}"/>
    <cellStyle name="Normal 3 2 4 2 3 2 3 4" xfId="23831" xr:uid="{2ED6C2F8-7102-45CD-8D10-39F46F43EDD8}"/>
    <cellStyle name="Normal 3 2 4 2 3 2 3 5" xfId="37800" xr:uid="{B57D952B-DB04-49E2-BFAF-EA40B04B9A75}"/>
    <cellStyle name="Normal 3 2 4 2 3 2 4" xfId="6125" xr:uid="{00000000-0005-0000-0000-000073030000}"/>
    <cellStyle name="Normal 3 2 4 2 3 2 4 2" xfId="14959" xr:uid="{00000000-0005-0000-0000-000073030000}"/>
    <cellStyle name="Normal 3 2 4 2 3 2 4 3" xfId="24418" xr:uid="{6E1B77CA-05DC-4E5F-BA82-F178DE216CC2}"/>
    <cellStyle name="Normal 3 2 4 2 3 2 4 4" xfId="38372" xr:uid="{63746E77-ED34-41DF-B789-F44ABB25306C}"/>
    <cellStyle name="Normal 3 2 4 2 3 2 5" xfId="10545" xr:uid="{00000000-0005-0000-0000-000073030000}"/>
    <cellStyle name="Normal 3 2 4 2 3 2 6" xfId="19971" xr:uid="{BC6CF295-511A-49E5-BDA4-8091A30AB5D7}"/>
    <cellStyle name="Normal 3 2 4 2 3 2 7" xfId="34125" xr:uid="{0F9E3C81-144F-40F6-ACE3-11E52368C588}"/>
    <cellStyle name="Normal 3 2 4 2 3 3" xfId="3377" xr:uid="{00000000-0005-0000-0000-000073030000}"/>
    <cellStyle name="Normal 3 2 4 2 3 3 2" xfId="7840" xr:uid="{00000000-0005-0000-0000-000073030000}"/>
    <cellStyle name="Normal 3 2 4 2 3 3 2 2" xfId="16666" xr:uid="{00000000-0005-0000-0000-000073030000}"/>
    <cellStyle name="Normal 3 2 4 2 3 3 2 3" xfId="26081" xr:uid="{80CE7B22-FE1D-41B0-9303-E398179E4B75}"/>
    <cellStyle name="Normal 3 2 4 2 3 3 2 4" xfId="40034" xr:uid="{D880E368-29D9-4BBD-B776-F0F34A768E2C}"/>
    <cellStyle name="Normal 3 2 4 2 3 3 3" xfId="12319" xr:uid="{00000000-0005-0000-0000-000073030000}"/>
    <cellStyle name="Normal 3 2 4 2 3 3 4" xfId="21777" xr:uid="{BF400EAE-24EA-494F-AE87-AE6BE307D7FD}"/>
    <cellStyle name="Normal 3 2 4 2 3 3 5" xfId="35797" xr:uid="{AE082CC5-B1C2-4D1F-A115-911AD2B8CF7E}"/>
    <cellStyle name="Normal 3 2 4 2 3 4" xfId="4081" xr:uid="{00000000-0005-0000-0000-000072030000}"/>
    <cellStyle name="Normal 3 2 4 2 3 4 2" xfId="8481" xr:uid="{00000000-0005-0000-0000-000072030000}"/>
    <cellStyle name="Normal 3 2 4 2 3 4 2 2" xfId="17303" xr:uid="{00000000-0005-0000-0000-000072030000}"/>
    <cellStyle name="Normal 3 2 4 2 3 4 2 3" xfId="26683" xr:uid="{6BCE12BE-6A29-4082-9D6D-ADC65CA4E2AF}"/>
    <cellStyle name="Normal 3 2 4 2 3 4 2 4" xfId="40638" xr:uid="{93A9B4FD-5BA0-4FFB-AE84-3B2A4177DADD}"/>
    <cellStyle name="Normal 3 2 4 2 3 4 3" xfId="12951" xr:uid="{00000000-0005-0000-0000-000072030000}"/>
    <cellStyle name="Normal 3 2 4 2 3 4 4" xfId="22424" xr:uid="{17C0C392-02A5-406F-8540-1E4E5656097E}"/>
    <cellStyle name="Normal 3 2 4 2 3 4 5" xfId="36396" xr:uid="{2C705356-FD6F-4DDD-A73F-9ACB751E428C}"/>
    <cellStyle name="Normal 3 2 4 2 3 5" xfId="5865" xr:uid="{00000000-0005-0000-0000-000072030000}"/>
    <cellStyle name="Normal 3 2 4 2 3 5 2" xfId="14706" xr:uid="{00000000-0005-0000-0000-000072030000}"/>
    <cellStyle name="Normal 3 2 4 2 3 5 3" xfId="24179" xr:uid="{FA63FE58-EC43-4B0B-9B3C-02E21294F18C}"/>
    <cellStyle name="Normal 3 2 4 2 3 5 4" xfId="38133" xr:uid="{87A2D4B8-06BB-4727-A54F-8E7DD206A586}"/>
    <cellStyle name="Normal 3 2 4 2 3 6" xfId="10252" xr:uid="{00000000-0005-0000-0000-000072030000}"/>
    <cellStyle name="Normal 3 2 4 2 3 7" xfId="19713" xr:uid="{A7F69609-F442-4C19-96D8-78A71AB3D4E5}"/>
    <cellStyle name="Normal 3 2 4 2 3 8" xfId="33888" xr:uid="{8DD9ECEA-E39F-44D4-B570-A037F684C9D1}"/>
    <cellStyle name="Normal 3 2 4 2 4" xfId="967" xr:uid="{00000000-0005-0000-0000-000074030000}"/>
    <cellStyle name="Normal 3 2 4 2 4 2" xfId="3716" xr:uid="{00000000-0005-0000-0000-000075030000}"/>
    <cellStyle name="Normal 3 2 4 2 4 2 2" xfId="8138" xr:uid="{00000000-0005-0000-0000-000075030000}"/>
    <cellStyle name="Normal 3 2 4 2 4 2 2 2" xfId="16961" xr:uid="{00000000-0005-0000-0000-000075030000}"/>
    <cellStyle name="Normal 3 2 4 2 4 2 2 3" xfId="26346" xr:uid="{34C3E7A3-9783-400A-93C3-B91970A90A89}"/>
    <cellStyle name="Normal 3 2 4 2 4 2 2 4" xfId="40301" xr:uid="{B30FE1DE-7B51-4D3E-A86F-B707D7194A7D}"/>
    <cellStyle name="Normal 3 2 4 2 4 2 3" xfId="12610" xr:uid="{00000000-0005-0000-0000-000075030000}"/>
    <cellStyle name="Normal 3 2 4 2 4 2 4" xfId="22077" xr:uid="{978D28D7-17A4-4268-AC96-060322417A39}"/>
    <cellStyle name="Normal 3 2 4 2 4 2 5" xfId="36060" xr:uid="{484804A8-A927-4743-82DC-C3EC7FB27504}"/>
    <cellStyle name="Normal 3 2 4 2 4 3" xfId="5503" xr:uid="{00000000-0005-0000-0000-000074030000}"/>
    <cellStyle name="Normal 3 2 4 2 4 3 2" xfId="9901" xr:uid="{00000000-0005-0000-0000-000074030000}"/>
    <cellStyle name="Normal 3 2 4 2 4 3 2 2" xfId="18721" xr:uid="{00000000-0005-0000-0000-000074030000}"/>
    <cellStyle name="Normal 3 2 4 2 4 3 2 3" xfId="28090" xr:uid="{10F719E3-77D7-4098-8EB4-49B492130DDD}"/>
    <cellStyle name="Normal 3 2 4 2 4 3 2 4" xfId="42046" xr:uid="{47C6CD1A-05CC-4004-B890-2E0DC683D224}"/>
    <cellStyle name="Normal 3 2 4 2 4 3 3" xfId="14366" xr:uid="{00000000-0005-0000-0000-000074030000}"/>
    <cellStyle name="Normal 3 2 4 2 4 3 4" xfId="23832" xr:uid="{3A72273F-4D00-4D0A-87F7-69522DF19EC1}"/>
    <cellStyle name="Normal 3 2 4 2 4 3 5" xfId="37801" xr:uid="{FFF1189E-C9A3-46F3-AA6C-69311771ACD6}"/>
    <cellStyle name="Normal 3 2 4 2 4 4" xfId="6126" xr:uid="{00000000-0005-0000-0000-000074030000}"/>
    <cellStyle name="Normal 3 2 4 2 4 4 2" xfId="14960" xr:uid="{00000000-0005-0000-0000-000074030000}"/>
    <cellStyle name="Normal 3 2 4 2 4 4 3" xfId="24419" xr:uid="{49149A61-E7E0-41EC-AB43-5CE87F27723C}"/>
    <cellStyle name="Normal 3 2 4 2 4 4 4" xfId="38373" xr:uid="{BBC7388E-477D-4BB5-91DB-9418DA18F304}"/>
    <cellStyle name="Normal 3 2 4 2 4 5" xfId="10546" xr:uid="{00000000-0005-0000-0000-000074030000}"/>
    <cellStyle name="Normal 3 2 4 2 4 6" xfId="19972" xr:uid="{BB17FDE4-B809-4201-BE0C-A090FCA48A65}"/>
    <cellStyle name="Normal 3 2 4 2 4 7" xfId="34126" xr:uid="{BA9B9F50-914B-451D-801D-CE239DBF6308}"/>
    <cellStyle name="Normal 3 2 4 2 5" xfId="962" xr:uid="{00000000-0005-0000-0000-000075030000}"/>
    <cellStyle name="Normal 3 2 4 2 5 2" xfId="3721" xr:uid="{00000000-0005-0000-0000-000076030000}"/>
    <cellStyle name="Normal 3 2 4 2 5 2 2" xfId="8143" xr:uid="{00000000-0005-0000-0000-000076030000}"/>
    <cellStyle name="Normal 3 2 4 2 5 2 2 2" xfId="16966" xr:uid="{00000000-0005-0000-0000-000076030000}"/>
    <cellStyle name="Normal 3 2 4 2 5 2 2 3" xfId="26351" xr:uid="{FADDBB03-C7F4-4C19-8C11-743DCD37DE2F}"/>
    <cellStyle name="Normal 3 2 4 2 5 2 2 4" xfId="40306" xr:uid="{CF2A2F01-B9CC-4F49-8A4B-CE8817249AC7}"/>
    <cellStyle name="Normal 3 2 4 2 5 2 3" xfId="12615" xr:uid="{00000000-0005-0000-0000-000076030000}"/>
    <cellStyle name="Normal 3 2 4 2 5 2 4" xfId="22082" xr:uid="{2241DE57-A903-448B-B951-4D53FC92CBBB}"/>
    <cellStyle name="Normal 3 2 4 2 5 2 5" xfId="36065" xr:uid="{EB6797DB-098A-49CB-A7B9-BAF97296310E}"/>
    <cellStyle name="Normal 3 2 4 2 5 3" xfId="5498" xr:uid="{00000000-0005-0000-0000-000075030000}"/>
    <cellStyle name="Normal 3 2 4 2 5 3 2" xfId="9896" xr:uid="{00000000-0005-0000-0000-000075030000}"/>
    <cellStyle name="Normal 3 2 4 2 5 3 2 2" xfId="18716" xr:uid="{00000000-0005-0000-0000-000075030000}"/>
    <cellStyle name="Normal 3 2 4 2 5 3 2 3" xfId="28085" xr:uid="{4D01E29A-5097-41A4-99AD-505DE952BE86}"/>
    <cellStyle name="Normal 3 2 4 2 5 3 2 4" xfId="42041" xr:uid="{FB93C0DA-B540-402B-89D4-96BA06FDE8DF}"/>
    <cellStyle name="Normal 3 2 4 2 5 3 3" xfId="14361" xr:uid="{00000000-0005-0000-0000-000075030000}"/>
    <cellStyle name="Normal 3 2 4 2 5 3 4" xfId="23827" xr:uid="{C36B1049-72F9-4CCF-BBA5-15DB3B6E636C}"/>
    <cellStyle name="Normal 3 2 4 2 5 3 5" xfId="37796" xr:uid="{D8D81A8F-2A4B-45CA-BA62-50059157D339}"/>
    <cellStyle name="Normal 3 2 4 2 5 4" xfId="6121" xr:uid="{00000000-0005-0000-0000-000075030000}"/>
    <cellStyle name="Normal 3 2 4 2 5 4 2" xfId="14955" xr:uid="{00000000-0005-0000-0000-000075030000}"/>
    <cellStyle name="Normal 3 2 4 2 5 4 3" xfId="24414" xr:uid="{BB643CDC-6EEE-415A-84E8-9AE415F2F743}"/>
    <cellStyle name="Normal 3 2 4 2 5 4 4" xfId="38368" xr:uid="{E891FC32-416B-4DCC-BA51-B0F0FDBF3B49}"/>
    <cellStyle name="Normal 3 2 4 2 5 5" xfId="10541" xr:uid="{00000000-0005-0000-0000-000075030000}"/>
    <cellStyle name="Normal 3 2 4 2 5 6" xfId="19967" xr:uid="{1D690D5E-E6A1-4599-87E4-3DB8EFC648F7}"/>
    <cellStyle name="Normal 3 2 4 2 5 7" xfId="34121" xr:uid="{D65DCDA7-4531-445E-8F14-A2736EB10CEA}"/>
    <cellStyle name="Normal 3 2 4 2 6" xfId="1710" xr:uid="{00000000-0005-0000-0000-000062010000}"/>
    <cellStyle name="Normal 3 2 4 2 6 2" xfId="6512" xr:uid="{00000000-0005-0000-0000-000062010000}"/>
    <cellStyle name="Normal 3 2 4 2 6 2 2" xfId="15343" xr:uid="{00000000-0005-0000-0000-000062010000}"/>
    <cellStyle name="Normal 3 2 4 2 6 2 3" xfId="24778" xr:uid="{D16D8486-C44B-4507-B4FD-C35AD3FE9295}"/>
    <cellStyle name="Normal 3 2 4 2 6 2 4" xfId="38732" xr:uid="{EAE3AE70-054B-4994-9CE4-D49CFEC174A6}"/>
    <cellStyle name="Normal 3 2 4 2 6 3" xfId="10957" xr:uid="{00000000-0005-0000-0000-000062010000}"/>
    <cellStyle name="Normal 3 2 4 2 6 4" xfId="20367" xr:uid="{FA9AA570-25AF-40B3-A92F-D54C8B6395EC}"/>
    <cellStyle name="Normal 3 2 4 2 6 5" xfId="34496" xr:uid="{11BDC1B7-437E-4795-A90C-8D4F47356461}"/>
    <cellStyle name="Normal 3 2 4 2 7" xfId="3996" xr:uid="{00000000-0005-0000-0000-000062010000}"/>
    <cellStyle name="Normal 3 2 4 2 7 2" xfId="8400" xr:uid="{00000000-0005-0000-0000-000062010000}"/>
    <cellStyle name="Normal 3 2 4 2 7 2 2" xfId="17222" xr:uid="{00000000-0005-0000-0000-000062010000}"/>
    <cellStyle name="Normal 3 2 4 2 7 2 3" xfId="26603" xr:uid="{86B1BDB0-D2E6-468A-8C7B-11FD5A3936D6}"/>
    <cellStyle name="Normal 3 2 4 2 7 2 4" xfId="40557" xr:uid="{3960DC96-BB4F-451F-A2C6-7CCC5F6C4CF2}"/>
    <cellStyle name="Normal 3 2 4 2 7 3" xfId="12871" xr:uid="{00000000-0005-0000-0000-000062010000}"/>
    <cellStyle name="Normal 3 2 4 2 7 4" xfId="22343" xr:uid="{A8B2B170-F5CC-4965-90CD-D6C37CE26C2D}"/>
    <cellStyle name="Normal 3 2 4 2 7 5" xfId="36316" xr:uid="{B30D1CA5-D252-41C3-8133-1308F3F87CDE}"/>
    <cellStyle name="Normal 3 2 4 2 8" xfId="5790" xr:uid="{00000000-0005-0000-0000-00006D030000}"/>
    <cellStyle name="Normal 3 2 4 2 8 2" xfId="14633" xr:uid="{00000000-0005-0000-0000-00006D030000}"/>
    <cellStyle name="Normal 3 2 4 2 8 3" xfId="24113" xr:uid="{8117237F-0E1D-4CC6-8AE3-DFACCB74EC9E}"/>
    <cellStyle name="Normal 3 2 4 2 8 4" xfId="38067" xr:uid="{8978D05D-B771-44DD-B978-539224144985}"/>
    <cellStyle name="Normal 3 2 4 2 9" xfId="10172" xr:uid="{00000000-0005-0000-0000-00006D030000}"/>
    <cellStyle name="Normal 3 2 4 2 9 2" xfId="28424" xr:uid="{C8FC1FC7-1445-46EA-BF71-8FD3206761B8}"/>
    <cellStyle name="Normal 3 2 4 2 9 3" xfId="42394" xr:uid="{30090628-FE15-4036-847B-EB5A58F5F1DC}"/>
    <cellStyle name="Normal 3 2 4 3" xfId="113" xr:uid="{00000000-0005-0000-0000-000076030000}"/>
    <cellStyle name="Normal 3 2 4 3 10" xfId="31183" xr:uid="{FF4D1DAF-24A7-4627-B180-DAB65CF28C01}"/>
    <cellStyle name="Normal 3 2 4 3 10 2" xfId="45041" xr:uid="{C5090A3A-2571-4769-871B-A318A11BDFB5}"/>
    <cellStyle name="Normal 3 2 4 3 11" xfId="19664" xr:uid="{71CBBBBA-E88C-4EB6-955A-5E16870ED4EC}"/>
    <cellStyle name="Normal 3 2 4 3 12" xfId="33843" xr:uid="{A5214A91-9FCB-4D88-A7C8-7876CBABB37F}"/>
    <cellStyle name="Normal 3 2 4 3 2" xfId="224" xr:uid="{00000000-0005-0000-0000-000077030000}"/>
    <cellStyle name="Normal 3 2 4 3 2 10" xfId="33891" xr:uid="{BEA0DFDD-0A13-4017-ACB7-F9670201A545}"/>
    <cellStyle name="Normal 3 2 4 3 2 2" xfId="970" xr:uid="{00000000-0005-0000-0000-000078030000}"/>
    <cellStyle name="Normal 3 2 4 3 2 2 2" xfId="3714" xr:uid="{00000000-0005-0000-0000-000079030000}"/>
    <cellStyle name="Normal 3 2 4 3 2 2 2 2" xfId="8136" xr:uid="{00000000-0005-0000-0000-000079030000}"/>
    <cellStyle name="Normal 3 2 4 3 2 2 2 2 2" xfId="16959" xr:uid="{00000000-0005-0000-0000-000079030000}"/>
    <cellStyle name="Normal 3 2 4 3 2 2 2 2 3" xfId="26344" xr:uid="{6F360318-44A0-433E-8798-AD845908C9BC}"/>
    <cellStyle name="Normal 3 2 4 3 2 2 2 2 4" xfId="40299" xr:uid="{4D8E0009-6593-42CE-88F6-FAED9E924A41}"/>
    <cellStyle name="Normal 3 2 4 3 2 2 2 3" xfId="12608" xr:uid="{00000000-0005-0000-0000-000079030000}"/>
    <cellStyle name="Normal 3 2 4 3 2 2 2 4" xfId="22075" xr:uid="{807B18FA-5915-4C87-B023-A7DF2E3ADDBD}"/>
    <cellStyle name="Normal 3 2 4 3 2 2 2 5" xfId="36058" xr:uid="{0FD63DD7-B12B-414F-B9F4-FC196651D832}"/>
    <cellStyle name="Normal 3 2 4 3 2 2 3" xfId="5506" xr:uid="{00000000-0005-0000-0000-000078030000}"/>
    <cellStyle name="Normal 3 2 4 3 2 2 3 2" xfId="9904" xr:uid="{00000000-0005-0000-0000-000078030000}"/>
    <cellStyle name="Normal 3 2 4 3 2 2 3 2 2" xfId="18724" xr:uid="{00000000-0005-0000-0000-000078030000}"/>
    <cellStyle name="Normal 3 2 4 3 2 2 3 2 3" xfId="28093" xr:uid="{55C00A6F-F2BC-44E6-9F38-7E74155467B0}"/>
    <cellStyle name="Normal 3 2 4 3 2 2 3 2 4" xfId="42049" xr:uid="{623ED58E-63F2-4000-AF35-94C28415C829}"/>
    <cellStyle name="Normal 3 2 4 3 2 2 3 3" xfId="14369" xr:uid="{00000000-0005-0000-0000-000078030000}"/>
    <cellStyle name="Normal 3 2 4 3 2 2 3 4" xfId="23835" xr:uid="{B218B128-9859-4849-81BA-024496EC16CE}"/>
    <cellStyle name="Normal 3 2 4 3 2 2 3 5" xfId="37804" xr:uid="{36815C0C-6145-4BF5-9E35-C6E457700527}"/>
    <cellStyle name="Normal 3 2 4 3 2 2 4" xfId="6129" xr:uid="{00000000-0005-0000-0000-000078030000}"/>
    <cellStyle name="Normal 3 2 4 3 2 2 4 2" xfId="14963" xr:uid="{00000000-0005-0000-0000-000078030000}"/>
    <cellStyle name="Normal 3 2 4 3 2 2 4 3" xfId="24422" xr:uid="{20F337DD-7160-43ED-B4C5-827CABA7001F}"/>
    <cellStyle name="Normal 3 2 4 3 2 2 4 4" xfId="38376" xr:uid="{358764C7-9FAA-4AED-A85C-FBF0A175B550}"/>
    <cellStyle name="Normal 3 2 4 3 2 2 5" xfId="10549" xr:uid="{00000000-0005-0000-0000-000078030000}"/>
    <cellStyle name="Normal 3 2 4 3 2 2 6" xfId="19975" xr:uid="{EC50AA6A-2CDF-4F2B-B164-45426DF8DC43}"/>
    <cellStyle name="Normal 3 2 4 3 2 2 7" xfId="34129" xr:uid="{F37EFA9A-8EE3-4C29-B8A1-7CB133A00777}"/>
    <cellStyle name="Normal 3 2 4 3 2 3" xfId="971" xr:uid="{00000000-0005-0000-0000-000079030000}"/>
    <cellStyle name="Normal 3 2 4 3 2 3 2" xfId="3713" xr:uid="{00000000-0005-0000-0000-00007A030000}"/>
    <cellStyle name="Normal 3 2 4 3 2 3 2 2" xfId="8135" xr:uid="{00000000-0005-0000-0000-00007A030000}"/>
    <cellStyle name="Normal 3 2 4 3 2 3 2 2 2" xfId="16958" xr:uid="{00000000-0005-0000-0000-00007A030000}"/>
    <cellStyle name="Normal 3 2 4 3 2 3 2 2 3" xfId="26343" xr:uid="{483E64AD-2F6F-415D-B856-484695E034A0}"/>
    <cellStyle name="Normal 3 2 4 3 2 3 2 2 4" xfId="40298" xr:uid="{E6638104-5F1E-47DC-B732-B06515E1D912}"/>
    <cellStyle name="Normal 3 2 4 3 2 3 2 3" xfId="12607" xr:uid="{00000000-0005-0000-0000-00007A030000}"/>
    <cellStyle name="Normal 3 2 4 3 2 3 2 4" xfId="22074" xr:uid="{2CFE0272-39D0-4166-955C-5883A4D18D76}"/>
    <cellStyle name="Normal 3 2 4 3 2 3 2 5" xfId="36057" xr:uid="{7522292A-3AF4-4A8F-A805-99DD235BF2F4}"/>
    <cellStyle name="Normal 3 2 4 3 2 3 3" xfId="5507" xr:uid="{00000000-0005-0000-0000-000079030000}"/>
    <cellStyle name="Normal 3 2 4 3 2 3 3 2" xfId="9905" xr:uid="{00000000-0005-0000-0000-000079030000}"/>
    <cellStyle name="Normal 3 2 4 3 2 3 3 2 2" xfId="18725" xr:uid="{00000000-0005-0000-0000-000079030000}"/>
    <cellStyle name="Normal 3 2 4 3 2 3 3 2 3" xfId="28094" xr:uid="{957CA345-BB5D-4BFB-9A43-BE9CEC8F5BC0}"/>
    <cellStyle name="Normal 3 2 4 3 2 3 3 2 4" xfId="42050" xr:uid="{8A1E0DAA-7853-4AF0-99FA-E92A1AEFCA6C}"/>
    <cellStyle name="Normal 3 2 4 3 2 3 3 3" xfId="14370" xr:uid="{00000000-0005-0000-0000-000079030000}"/>
    <cellStyle name="Normal 3 2 4 3 2 3 3 4" xfId="23836" xr:uid="{1A80C8B3-9C8C-4C8B-98AB-D745974E91EF}"/>
    <cellStyle name="Normal 3 2 4 3 2 3 3 5" xfId="37805" xr:uid="{910D8D28-8FD6-43A1-A8A0-26E4953F7A03}"/>
    <cellStyle name="Normal 3 2 4 3 2 3 4" xfId="6130" xr:uid="{00000000-0005-0000-0000-000079030000}"/>
    <cellStyle name="Normal 3 2 4 3 2 3 4 2" xfId="14964" xr:uid="{00000000-0005-0000-0000-000079030000}"/>
    <cellStyle name="Normal 3 2 4 3 2 3 4 3" xfId="24423" xr:uid="{AA07A681-B05F-4008-A672-A7D0AB76C138}"/>
    <cellStyle name="Normal 3 2 4 3 2 3 4 4" xfId="38377" xr:uid="{5A53F3C6-F889-4D9E-A073-EA1CD3C1F5FC}"/>
    <cellStyle name="Normal 3 2 4 3 2 3 5" xfId="10550" xr:uid="{00000000-0005-0000-0000-000079030000}"/>
    <cellStyle name="Normal 3 2 4 3 2 3 6" xfId="19976" xr:uid="{8F1D8186-9E64-4223-BDE9-EF0D765689E8}"/>
    <cellStyle name="Normal 3 2 4 3 2 3 7" xfId="34130" xr:uid="{A65D1951-E04B-48F1-9472-E57D7651923B}"/>
    <cellStyle name="Normal 3 2 4 3 2 4" xfId="969" xr:uid="{00000000-0005-0000-0000-00007A030000}"/>
    <cellStyle name="Normal 3 2 4 3 2 4 2" xfId="3715" xr:uid="{00000000-0005-0000-0000-00007B030000}"/>
    <cellStyle name="Normal 3 2 4 3 2 4 2 2" xfId="8137" xr:uid="{00000000-0005-0000-0000-00007B030000}"/>
    <cellStyle name="Normal 3 2 4 3 2 4 2 2 2" xfId="16960" xr:uid="{00000000-0005-0000-0000-00007B030000}"/>
    <cellStyle name="Normal 3 2 4 3 2 4 2 2 3" xfId="26345" xr:uid="{A6D40739-4289-4DE5-9A24-2C3680273C2B}"/>
    <cellStyle name="Normal 3 2 4 3 2 4 2 2 4" xfId="40300" xr:uid="{43A005A4-AF60-43DE-8680-1275E1F333A0}"/>
    <cellStyle name="Normal 3 2 4 3 2 4 2 3" xfId="12609" xr:uid="{00000000-0005-0000-0000-00007B030000}"/>
    <cellStyle name="Normal 3 2 4 3 2 4 2 4" xfId="22076" xr:uid="{926706D7-59FC-4618-88E5-7F1A03F211C4}"/>
    <cellStyle name="Normal 3 2 4 3 2 4 2 5" xfId="36059" xr:uid="{D56796E2-4AF1-43F5-BA63-07B7148A9553}"/>
    <cellStyle name="Normal 3 2 4 3 2 4 3" xfId="5505" xr:uid="{00000000-0005-0000-0000-00007A030000}"/>
    <cellStyle name="Normal 3 2 4 3 2 4 3 2" xfId="9903" xr:uid="{00000000-0005-0000-0000-00007A030000}"/>
    <cellStyle name="Normal 3 2 4 3 2 4 3 2 2" xfId="18723" xr:uid="{00000000-0005-0000-0000-00007A030000}"/>
    <cellStyle name="Normal 3 2 4 3 2 4 3 2 3" xfId="28092" xr:uid="{9397C752-A465-4C75-BD8D-769EE9B38B0C}"/>
    <cellStyle name="Normal 3 2 4 3 2 4 3 2 4" xfId="42048" xr:uid="{CE5A1523-479A-40EA-BA2D-1ACB02820042}"/>
    <cellStyle name="Normal 3 2 4 3 2 4 3 3" xfId="14368" xr:uid="{00000000-0005-0000-0000-00007A030000}"/>
    <cellStyle name="Normal 3 2 4 3 2 4 3 4" xfId="23834" xr:uid="{F60FE6E4-512F-4C71-9C8C-EDF3B9D52273}"/>
    <cellStyle name="Normal 3 2 4 3 2 4 3 5" xfId="37803" xr:uid="{A9E97D9E-8A8D-4769-B6F9-7C31CAAF671D}"/>
    <cellStyle name="Normal 3 2 4 3 2 4 4" xfId="6128" xr:uid="{00000000-0005-0000-0000-00007A030000}"/>
    <cellStyle name="Normal 3 2 4 3 2 4 4 2" xfId="14962" xr:uid="{00000000-0005-0000-0000-00007A030000}"/>
    <cellStyle name="Normal 3 2 4 3 2 4 4 3" xfId="24421" xr:uid="{3E589F49-3D3A-4A3A-B0E4-53F461A10669}"/>
    <cellStyle name="Normal 3 2 4 3 2 4 4 4" xfId="38375" xr:uid="{79189CB5-D4D5-4B3E-9B11-9787DA2DB261}"/>
    <cellStyle name="Normal 3 2 4 3 2 4 5" xfId="10548" xr:uid="{00000000-0005-0000-0000-00007A030000}"/>
    <cellStyle name="Normal 3 2 4 3 2 4 6" xfId="19974" xr:uid="{E551973E-7C0C-466A-AB9A-4FD662670FB4}"/>
    <cellStyle name="Normal 3 2 4 3 2 4 7" xfId="34128" xr:uid="{F98FC110-0DB9-4075-8416-27C54FA704A7}"/>
    <cellStyle name="Normal 3 2 4 3 2 5" xfId="3384" xr:uid="{00000000-0005-0000-0000-000078030000}"/>
    <cellStyle name="Normal 3 2 4 3 2 5 2" xfId="7846" xr:uid="{00000000-0005-0000-0000-000078030000}"/>
    <cellStyle name="Normal 3 2 4 3 2 5 2 2" xfId="16672" xr:uid="{00000000-0005-0000-0000-000078030000}"/>
    <cellStyle name="Normal 3 2 4 3 2 5 2 3" xfId="26087" xr:uid="{27E0A9D7-90BB-494D-9B41-FBAFA2018D51}"/>
    <cellStyle name="Normal 3 2 4 3 2 5 2 4" xfId="40040" xr:uid="{D1C73228-20B9-407C-99AF-C47825748A7D}"/>
    <cellStyle name="Normal 3 2 4 3 2 5 3" xfId="12325" xr:uid="{00000000-0005-0000-0000-000078030000}"/>
    <cellStyle name="Normal 3 2 4 3 2 5 4" xfId="21784" xr:uid="{5EAE8AC8-7F21-4D55-AB92-7D4B7006E87B}"/>
    <cellStyle name="Normal 3 2 4 3 2 5 5" xfId="35803" xr:uid="{3BE41670-9859-4E38-8FEA-1EFEFA2C48E5}"/>
    <cellStyle name="Normal 3 2 4 3 2 6" xfId="3893" xr:uid="{00000000-0005-0000-0000-000077030000}"/>
    <cellStyle name="Normal 3 2 4 3 2 6 2" xfId="8300" xr:uid="{00000000-0005-0000-0000-000077030000}"/>
    <cellStyle name="Normal 3 2 4 3 2 6 2 2" xfId="17122" xr:uid="{00000000-0005-0000-0000-000077030000}"/>
    <cellStyle name="Normal 3 2 4 3 2 6 2 3" xfId="26503" xr:uid="{68E3A7F0-B321-47F4-8C1F-F09F377AF444}"/>
    <cellStyle name="Normal 3 2 4 3 2 6 2 4" xfId="40457" xr:uid="{02E576D0-1DAD-4704-B651-867FB160B150}"/>
    <cellStyle name="Normal 3 2 4 3 2 6 3" xfId="12771" xr:uid="{00000000-0005-0000-0000-000077030000}"/>
    <cellStyle name="Normal 3 2 4 3 2 6 4" xfId="22243" xr:uid="{7F4B2FAD-8A18-45A8-BD29-520A9307CD49}"/>
    <cellStyle name="Normal 3 2 4 3 2 6 5" xfId="36216" xr:uid="{A019D971-7027-46C8-9685-4AFFA4E41DDB}"/>
    <cellStyle name="Normal 3 2 4 3 2 7" xfId="5868" xr:uid="{00000000-0005-0000-0000-000077030000}"/>
    <cellStyle name="Normal 3 2 4 3 2 7 2" xfId="14709" xr:uid="{00000000-0005-0000-0000-000077030000}"/>
    <cellStyle name="Normal 3 2 4 3 2 7 3" xfId="24182" xr:uid="{9BC81A34-9B2B-4885-BEBD-B780B5BA3A0D}"/>
    <cellStyle name="Normal 3 2 4 3 2 7 4" xfId="38136" xr:uid="{95BD1BF2-2F24-442A-A089-BCD2833125D6}"/>
    <cellStyle name="Normal 3 2 4 3 2 8" xfId="10255" xr:uid="{00000000-0005-0000-0000-000077030000}"/>
    <cellStyle name="Normal 3 2 4 3 2 9" xfId="19716" xr:uid="{F35D5320-BDAF-42FF-AD17-32A2E70ED5B8}"/>
    <cellStyle name="Normal 3 2 4 3 3" xfId="223" xr:uid="{00000000-0005-0000-0000-00007B030000}"/>
    <cellStyle name="Normal 3 2 4 3 3 2" xfId="972" xr:uid="{00000000-0005-0000-0000-00007C030000}"/>
    <cellStyle name="Normal 3 2 4 3 3 2 2" xfId="3712" xr:uid="{00000000-0005-0000-0000-00007D030000}"/>
    <cellStyle name="Normal 3 2 4 3 3 2 2 2" xfId="8134" xr:uid="{00000000-0005-0000-0000-00007D030000}"/>
    <cellStyle name="Normal 3 2 4 3 3 2 2 2 2" xfId="16957" xr:uid="{00000000-0005-0000-0000-00007D030000}"/>
    <cellStyle name="Normal 3 2 4 3 3 2 2 2 3" xfId="26342" xr:uid="{98CF9A4A-00BC-4F08-ADFD-1C7EE708095E}"/>
    <cellStyle name="Normal 3 2 4 3 3 2 2 2 4" xfId="40297" xr:uid="{0F9E06BB-F013-4527-B8F6-A82732CC6511}"/>
    <cellStyle name="Normal 3 2 4 3 3 2 2 3" xfId="12606" xr:uid="{00000000-0005-0000-0000-00007D030000}"/>
    <cellStyle name="Normal 3 2 4 3 3 2 2 4" xfId="22073" xr:uid="{19C45CC2-DE8D-489F-824B-BC04CA1A4419}"/>
    <cellStyle name="Normal 3 2 4 3 3 2 2 5" xfId="36056" xr:uid="{583BA83C-37F2-4663-AE46-60D90A7F35C4}"/>
    <cellStyle name="Normal 3 2 4 3 3 2 3" xfId="5508" xr:uid="{00000000-0005-0000-0000-00007C030000}"/>
    <cellStyle name="Normal 3 2 4 3 3 2 3 2" xfId="9906" xr:uid="{00000000-0005-0000-0000-00007C030000}"/>
    <cellStyle name="Normal 3 2 4 3 3 2 3 2 2" xfId="18726" xr:uid="{00000000-0005-0000-0000-00007C030000}"/>
    <cellStyle name="Normal 3 2 4 3 3 2 3 2 3" xfId="28095" xr:uid="{63C7AC15-A9AA-4EB0-BC3B-79F7FE0B6E29}"/>
    <cellStyle name="Normal 3 2 4 3 3 2 3 2 4" xfId="42051" xr:uid="{F9159CAA-BF71-45DE-9E4F-AAD26A843AB2}"/>
    <cellStyle name="Normal 3 2 4 3 3 2 3 3" xfId="14371" xr:uid="{00000000-0005-0000-0000-00007C030000}"/>
    <cellStyle name="Normal 3 2 4 3 3 2 3 4" xfId="23837" xr:uid="{48085EB8-FD5F-4084-AD89-BD383A93E547}"/>
    <cellStyle name="Normal 3 2 4 3 3 2 3 5" xfId="37806" xr:uid="{B2881DBF-6ABC-4C25-B460-E582BCCBFB6D}"/>
    <cellStyle name="Normal 3 2 4 3 3 2 4" xfId="6131" xr:uid="{00000000-0005-0000-0000-00007C030000}"/>
    <cellStyle name="Normal 3 2 4 3 3 2 4 2" xfId="14965" xr:uid="{00000000-0005-0000-0000-00007C030000}"/>
    <cellStyle name="Normal 3 2 4 3 3 2 4 3" xfId="24424" xr:uid="{BE689A1E-8EB1-42E2-8C12-8E017BDEAC0E}"/>
    <cellStyle name="Normal 3 2 4 3 3 2 4 4" xfId="38378" xr:uid="{B554E2BC-0F4D-44AD-AAB1-13311E0565E3}"/>
    <cellStyle name="Normal 3 2 4 3 3 2 5" xfId="10551" xr:uid="{00000000-0005-0000-0000-00007C030000}"/>
    <cellStyle name="Normal 3 2 4 3 3 2 6" xfId="19977" xr:uid="{C5BDEBE2-F0CA-4996-8805-F61BD162C02F}"/>
    <cellStyle name="Normal 3 2 4 3 3 2 7" xfId="34131" xr:uid="{59482F9C-9810-4606-91B6-D7EE8724E16A}"/>
    <cellStyle name="Normal 3 2 4 3 3 3" xfId="3850" xr:uid="{00000000-0005-0000-0000-00007C030000}"/>
    <cellStyle name="Normal 3 2 4 3 3 3 2" xfId="8260" xr:uid="{00000000-0005-0000-0000-00007C030000}"/>
    <cellStyle name="Normal 3 2 4 3 3 3 2 2" xfId="17083" xr:uid="{00000000-0005-0000-0000-00007C030000}"/>
    <cellStyle name="Normal 3 2 4 3 3 3 2 3" xfId="26465" xr:uid="{CEBB4424-61C4-456C-BA1D-FD5CD86D05FC}"/>
    <cellStyle name="Normal 3 2 4 3 3 3 2 4" xfId="40420" xr:uid="{212A414F-73B2-4708-8198-136037421A2E}"/>
    <cellStyle name="Normal 3 2 4 3 3 3 3" xfId="12732" xr:uid="{00000000-0005-0000-0000-00007C030000}"/>
    <cellStyle name="Normal 3 2 4 3 3 3 4" xfId="22204" xr:uid="{1E740593-B281-4F88-94B2-3EADE795C82D}"/>
    <cellStyle name="Normal 3 2 4 3 3 3 5" xfId="36179" xr:uid="{003F676D-381D-4E7C-8ECF-48A12AD617BB}"/>
    <cellStyle name="Normal 3 2 4 3 3 4" xfId="3910" xr:uid="{00000000-0005-0000-0000-00007B030000}"/>
    <cellStyle name="Normal 3 2 4 3 3 4 2" xfId="8317" xr:uid="{00000000-0005-0000-0000-00007B030000}"/>
    <cellStyle name="Normal 3 2 4 3 3 4 2 2" xfId="17139" xr:uid="{00000000-0005-0000-0000-00007B030000}"/>
    <cellStyle name="Normal 3 2 4 3 3 4 2 3" xfId="26520" xr:uid="{259A6412-283E-4337-9B4A-48F852C9D36B}"/>
    <cellStyle name="Normal 3 2 4 3 3 4 2 4" xfId="40474" xr:uid="{FFCC1751-1317-4387-BD4C-0BD22864D45F}"/>
    <cellStyle name="Normal 3 2 4 3 3 4 3" xfId="12788" xr:uid="{00000000-0005-0000-0000-00007B030000}"/>
    <cellStyle name="Normal 3 2 4 3 3 4 4" xfId="22260" xr:uid="{F1E726FD-FF99-40AB-9975-C8B8CDBBFAF6}"/>
    <cellStyle name="Normal 3 2 4 3 3 4 5" xfId="36233" xr:uid="{BE7A1F2A-273D-4D06-BE53-C599C68E8E7D}"/>
    <cellStyle name="Normal 3 2 4 3 3 5" xfId="5867" xr:uid="{00000000-0005-0000-0000-00007B030000}"/>
    <cellStyle name="Normal 3 2 4 3 3 5 2" xfId="14708" xr:uid="{00000000-0005-0000-0000-00007B030000}"/>
    <cellStyle name="Normal 3 2 4 3 3 5 3" xfId="24181" xr:uid="{82CD2E4E-E98F-45DB-B493-D1F198870D79}"/>
    <cellStyle name="Normal 3 2 4 3 3 5 4" xfId="38135" xr:uid="{1EF9FDB4-E180-4DAF-9487-EFB3ABC6ACC8}"/>
    <cellStyle name="Normal 3 2 4 3 3 6" xfId="10254" xr:uid="{00000000-0005-0000-0000-00007B030000}"/>
    <cellStyle name="Normal 3 2 4 3 3 7" xfId="19715" xr:uid="{469CFF4C-F8FB-44CA-973E-F12AE74053DA}"/>
    <cellStyle name="Normal 3 2 4 3 3 8" xfId="33890" xr:uid="{B2ED81CE-7B00-49C3-BCFA-26CDBDE946F4}"/>
    <cellStyle name="Normal 3 2 4 3 4" xfId="973" xr:uid="{00000000-0005-0000-0000-00007D030000}"/>
    <cellStyle name="Normal 3 2 4 3 4 2" xfId="3463" xr:uid="{00000000-0005-0000-0000-00007E030000}"/>
    <cellStyle name="Normal 3 2 4 3 4 2 2" xfId="7909" xr:uid="{00000000-0005-0000-0000-00007E030000}"/>
    <cellStyle name="Normal 3 2 4 3 4 2 2 2" xfId="16734" xr:uid="{00000000-0005-0000-0000-00007E030000}"/>
    <cellStyle name="Normal 3 2 4 3 4 2 2 3" xfId="26141" xr:uid="{CE126856-26F0-4FAD-A0C3-822CC3441F1D}"/>
    <cellStyle name="Normal 3 2 4 3 4 2 2 4" xfId="40094" xr:uid="{AC6184B0-070C-472C-8C33-2A00F8D296D2}"/>
    <cellStyle name="Normal 3 2 4 3 4 2 3" xfId="12387" xr:uid="{00000000-0005-0000-0000-00007E030000}"/>
    <cellStyle name="Normal 3 2 4 3 4 2 4" xfId="21845" xr:uid="{F97D60E9-7378-4085-BDD6-42A6884D0C9F}"/>
    <cellStyle name="Normal 3 2 4 3 4 2 5" xfId="35857" xr:uid="{C412CDE5-6743-440C-B082-136FB13DA7F1}"/>
    <cellStyle name="Normal 3 2 4 3 4 3" xfId="5509" xr:uid="{00000000-0005-0000-0000-00007D030000}"/>
    <cellStyle name="Normal 3 2 4 3 4 3 2" xfId="9907" xr:uid="{00000000-0005-0000-0000-00007D030000}"/>
    <cellStyle name="Normal 3 2 4 3 4 3 2 2" xfId="18727" xr:uid="{00000000-0005-0000-0000-00007D030000}"/>
    <cellStyle name="Normal 3 2 4 3 4 3 2 3" xfId="28096" xr:uid="{967D85D8-4225-45A9-9379-853D40890F71}"/>
    <cellStyle name="Normal 3 2 4 3 4 3 2 4" xfId="42052" xr:uid="{BF40F2C2-2DDE-416F-9C01-79DE4E8F9D07}"/>
    <cellStyle name="Normal 3 2 4 3 4 3 3" xfId="14372" xr:uid="{00000000-0005-0000-0000-00007D030000}"/>
    <cellStyle name="Normal 3 2 4 3 4 3 4" xfId="23838" xr:uid="{629376B2-2A17-43F7-9978-C4964DDDD331}"/>
    <cellStyle name="Normal 3 2 4 3 4 3 5" xfId="37807" xr:uid="{4F6F3C98-2B3B-43EF-A25F-21DB1DBDD7FA}"/>
    <cellStyle name="Normal 3 2 4 3 4 4" xfId="6132" xr:uid="{00000000-0005-0000-0000-00007D030000}"/>
    <cellStyle name="Normal 3 2 4 3 4 4 2" xfId="14966" xr:uid="{00000000-0005-0000-0000-00007D030000}"/>
    <cellStyle name="Normal 3 2 4 3 4 4 3" xfId="24425" xr:uid="{ECA7E6CF-28D1-45DA-90BE-EBB68791FE32}"/>
    <cellStyle name="Normal 3 2 4 3 4 4 4" xfId="38379" xr:uid="{B0ADE978-C85C-469E-B115-91F02C5AD73A}"/>
    <cellStyle name="Normal 3 2 4 3 4 5" xfId="10552" xr:uid="{00000000-0005-0000-0000-00007D030000}"/>
    <cellStyle name="Normal 3 2 4 3 4 6" xfId="19978" xr:uid="{4C8CD058-1130-4EFE-A4DB-9E5F09AE8FF5}"/>
    <cellStyle name="Normal 3 2 4 3 4 7" xfId="34132" xr:uid="{EEF1CDEC-E98D-42C8-9BD8-7541A9893708}"/>
    <cellStyle name="Normal 3 2 4 3 5" xfId="968" xr:uid="{00000000-0005-0000-0000-00007E030000}"/>
    <cellStyle name="Normal 3 2 4 3 5 2" xfId="3432" xr:uid="{00000000-0005-0000-0000-00007F030000}"/>
    <cellStyle name="Normal 3 2 4 3 5 2 2" xfId="7884" xr:uid="{00000000-0005-0000-0000-00007F030000}"/>
    <cellStyle name="Normal 3 2 4 3 5 2 2 2" xfId="16709" xr:uid="{00000000-0005-0000-0000-00007F030000}"/>
    <cellStyle name="Normal 3 2 4 3 5 2 2 3" xfId="26120" xr:uid="{E16D9B23-FF52-4461-9CA0-78A8A140EC5A}"/>
    <cellStyle name="Normal 3 2 4 3 5 2 2 4" xfId="40073" xr:uid="{A3BA0BBF-EA27-4DD8-9555-496BD6EAC4D1}"/>
    <cellStyle name="Normal 3 2 4 3 5 2 3" xfId="12362" xr:uid="{00000000-0005-0000-0000-00007F030000}"/>
    <cellStyle name="Normal 3 2 4 3 5 2 4" xfId="21823" xr:uid="{2AB90874-4E02-436A-9358-CB3059A344F4}"/>
    <cellStyle name="Normal 3 2 4 3 5 2 5" xfId="35836" xr:uid="{D86D6CAF-D09A-476A-B4A8-9C3200F7D3E1}"/>
    <cellStyle name="Normal 3 2 4 3 5 3" xfId="5504" xr:uid="{00000000-0005-0000-0000-00007E030000}"/>
    <cellStyle name="Normal 3 2 4 3 5 3 2" xfId="9902" xr:uid="{00000000-0005-0000-0000-00007E030000}"/>
    <cellStyle name="Normal 3 2 4 3 5 3 2 2" xfId="18722" xr:uid="{00000000-0005-0000-0000-00007E030000}"/>
    <cellStyle name="Normal 3 2 4 3 5 3 2 3" xfId="28091" xr:uid="{A71AADF2-3D43-4D68-BF41-1758B175E278}"/>
    <cellStyle name="Normal 3 2 4 3 5 3 2 4" xfId="42047" xr:uid="{5223BF6E-7AED-4E03-B1FC-E02B81168BF5}"/>
    <cellStyle name="Normal 3 2 4 3 5 3 3" xfId="14367" xr:uid="{00000000-0005-0000-0000-00007E030000}"/>
    <cellStyle name="Normal 3 2 4 3 5 3 4" xfId="23833" xr:uid="{54FB5198-2577-4D64-AB28-075D561C7D32}"/>
    <cellStyle name="Normal 3 2 4 3 5 3 5" xfId="37802" xr:uid="{15D2A72B-F934-4527-AC8B-DDF204CF0093}"/>
    <cellStyle name="Normal 3 2 4 3 5 4" xfId="6127" xr:uid="{00000000-0005-0000-0000-00007E030000}"/>
    <cellStyle name="Normal 3 2 4 3 5 4 2" xfId="14961" xr:uid="{00000000-0005-0000-0000-00007E030000}"/>
    <cellStyle name="Normal 3 2 4 3 5 4 3" xfId="24420" xr:uid="{25DF0C2B-EB1D-46DE-A846-81E3650219A8}"/>
    <cellStyle name="Normal 3 2 4 3 5 4 4" xfId="38374" xr:uid="{68EAC79F-B9F4-4976-AC2D-D9FFB6CB5901}"/>
    <cellStyle name="Normal 3 2 4 3 5 5" xfId="10547" xr:uid="{00000000-0005-0000-0000-00007E030000}"/>
    <cellStyle name="Normal 3 2 4 3 5 6" xfId="19973" xr:uid="{CC3A10C6-C9AB-4B0E-930E-F646382A0C94}"/>
    <cellStyle name="Normal 3 2 4 3 5 7" xfId="34127" xr:uid="{0D40A1A0-A2AE-472A-8C5A-E6A74372FBD2}"/>
    <cellStyle name="Normal 3 2 4 3 6" xfId="1935" xr:uid="{00000000-0005-0000-0000-000063010000}"/>
    <cellStyle name="Normal 3 2 4 3 6 2" xfId="6591" xr:uid="{00000000-0005-0000-0000-000063010000}"/>
    <cellStyle name="Normal 3 2 4 3 6 2 2" xfId="15420" xr:uid="{00000000-0005-0000-0000-000063010000}"/>
    <cellStyle name="Normal 3 2 4 3 6 2 3" xfId="24849" xr:uid="{37F485B7-DFA4-48B0-8B8B-1C640DB988E6}"/>
    <cellStyle name="Normal 3 2 4 3 6 2 4" xfId="38802" xr:uid="{12808B01-8504-4C0D-8CDA-B4999DF50484}"/>
    <cellStyle name="Normal 3 2 4 3 6 3" xfId="11047" xr:uid="{00000000-0005-0000-0000-000063010000}"/>
    <cellStyle name="Normal 3 2 4 3 6 4" xfId="20484" xr:uid="{EB3CCCFE-3FD4-4758-ACC5-593D86D75786}"/>
    <cellStyle name="Normal 3 2 4 3 6 5" xfId="34565" xr:uid="{C604CC6A-86D2-4287-AE62-65E23BDBD5B4}"/>
    <cellStyle name="Normal 3 2 4 3 7" xfId="4075" xr:uid="{00000000-0005-0000-0000-000063010000}"/>
    <cellStyle name="Normal 3 2 4 3 7 2" xfId="8475" xr:uid="{00000000-0005-0000-0000-000063010000}"/>
    <cellStyle name="Normal 3 2 4 3 7 2 2" xfId="17297" xr:uid="{00000000-0005-0000-0000-000063010000}"/>
    <cellStyle name="Normal 3 2 4 3 7 2 3" xfId="26677" xr:uid="{5424BA43-7C8A-408F-A8CF-0E12B87E54E6}"/>
    <cellStyle name="Normal 3 2 4 3 7 2 4" xfId="40632" xr:uid="{7F69F1ED-F1BA-48EC-B4AB-343B05FE7DF6}"/>
    <cellStyle name="Normal 3 2 4 3 7 3" xfId="12945" xr:uid="{00000000-0005-0000-0000-000063010000}"/>
    <cellStyle name="Normal 3 2 4 3 7 4" xfId="22418" xr:uid="{2FCD8195-57E8-41F0-ABBA-E1189B7229F9}"/>
    <cellStyle name="Normal 3 2 4 3 7 5" xfId="36390" xr:uid="{67A1E954-8A06-449B-A648-81BF6270C48A}"/>
    <cellStyle name="Normal 3 2 4 3 8" xfId="5818" xr:uid="{00000000-0005-0000-0000-000076030000}"/>
    <cellStyle name="Normal 3 2 4 3 8 2" xfId="14659" xr:uid="{00000000-0005-0000-0000-000076030000}"/>
    <cellStyle name="Normal 3 2 4 3 8 3" xfId="24134" xr:uid="{79361838-6DA5-4F2E-B2F0-AA388C668987}"/>
    <cellStyle name="Normal 3 2 4 3 8 4" xfId="38088" xr:uid="{417A02B4-B676-421F-9594-420985982AC6}"/>
    <cellStyle name="Normal 3 2 4 3 9" xfId="10199" xr:uid="{00000000-0005-0000-0000-000076030000}"/>
    <cellStyle name="Normal 3 2 4 3 9 2" xfId="28539" xr:uid="{9E6330F3-5552-418E-92A8-3C0A4401CC5F}"/>
    <cellStyle name="Normal 3 2 4 3 9 3" xfId="42464" xr:uid="{18BC5737-733A-4095-AFEA-A38FFE4E33B2}"/>
    <cellStyle name="Normal 3 2 4 4" xfId="225" xr:uid="{00000000-0005-0000-0000-00007F030000}"/>
    <cellStyle name="Normal 3 2 4 4 10" xfId="33892" xr:uid="{D0855F7E-D5DC-453F-BC6C-C5BF6FD13FED}"/>
    <cellStyle name="Normal 3 2 4 4 2" xfId="975" xr:uid="{00000000-0005-0000-0000-000080030000}"/>
    <cellStyle name="Normal 3 2 4 4 2 2" xfId="3710" xr:uid="{00000000-0005-0000-0000-000081030000}"/>
    <cellStyle name="Normal 3 2 4 4 2 2 2" xfId="8132" xr:uid="{00000000-0005-0000-0000-000081030000}"/>
    <cellStyle name="Normal 3 2 4 4 2 2 2 2" xfId="16955" xr:uid="{00000000-0005-0000-0000-000081030000}"/>
    <cellStyle name="Normal 3 2 4 4 2 2 2 3" xfId="26340" xr:uid="{D44A9D4A-EBDF-4FAF-BEB9-7A43419B5530}"/>
    <cellStyle name="Normal 3 2 4 4 2 2 2 4" xfId="40295" xr:uid="{5F590EFC-CC11-4045-8A00-374D43B34D18}"/>
    <cellStyle name="Normal 3 2 4 4 2 2 3" xfId="12604" xr:uid="{00000000-0005-0000-0000-000081030000}"/>
    <cellStyle name="Normal 3 2 4 4 2 2 4" xfId="22071" xr:uid="{A41DF8B2-387E-4075-8296-EAB475E0BD6C}"/>
    <cellStyle name="Normal 3 2 4 4 2 2 5" xfId="36054" xr:uid="{CB1DAD4B-42A1-4A87-8493-471FBF57661B}"/>
    <cellStyle name="Normal 3 2 4 4 2 3" xfId="5511" xr:uid="{00000000-0005-0000-0000-000080030000}"/>
    <cellStyle name="Normal 3 2 4 4 2 3 2" xfId="9909" xr:uid="{00000000-0005-0000-0000-000080030000}"/>
    <cellStyle name="Normal 3 2 4 4 2 3 2 2" xfId="18729" xr:uid="{00000000-0005-0000-0000-000080030000}"/>
    <cellStyle name="Normal 3 2 4 4 2 3 2 3" xfId="28098" xr:uid="{858B3DCD-C501-49CF-A369-C8B383A34FFB}"/>
    <cellStyle name="Normal 3 2 4 4 2 3 2 4" xfId="42054" xr:uid="{E75C1A4B-FF5C-444C-9B4B-790129AC802A}"/>
    <cellStyle name="Normal 3 2 4 4 2 3 3" xfId="14374" xr:uid="{00000000-0005-0000-0000-000080030000}"/>
    <cellStyle name="Normal 3 2 4 4 2 3 4" xfId="23840" xr:uid="{0E42DFE2-5F0C-4CEB-8FD0-688E6EA98A47}"/>
    <cellStyle name="Normal 3 2 4 4 2 3 5" xfId="37809" xr:uid="{0830597E-79E7-4D7A-8343-E888220251ED}"/>
    <cellStyle name="Normal 3 2 4 4 2 4" xfId="6134" xr:uid="{00000000-0005-0000-0000-000080030000}"/>
    <cellStyle name="Normal 3 2 4 4 2 4 2" xfId="14968" xr:uid="{00000000-0005-0000-0000-000080030000}"/>
    <cellStyle name="Normal 3 2 4 4 2 4 3" xfId="24427" xr:uid="{DFE54A30-D9EF-4EAE-8536-0544BB5C768D}"/>
    <cellStyle name="Normal 3 2 4 4 2 4 4" xfId="38381" xr:uid="{2A6FCE23-C8BE-4CE7-BBC6-F9EEB40E3795}"/>
    <cellStyle name="Normal 3 2 4 4 2 5" xfId="10554" xr:uid="{00000000-0005-0000-0000-000080030000}"/>
    <cellStyle name="Normal 3 2 4 4 2 6" xfId="19980" xr:uid="{48159AC0-2D4C-461E-9AF0-74C16191BD04}"/>
    <cellStyle name="Normal 3 2 4 4 2 7" xfId="34134" xr:uid="{B883811D-D56A-45B2-A66C-47F9C2E98460}"/>
    <cellStyle name="Normal 3 2 4 4 3" xfId="976" xr:uid="{00000000-0005-0000-0000-000081030000}"/>
    <cellStyle name="Normal 3 2 4 4 3 2" xfId="3709" xr:uid="{00000000-0005-0000-0000-000082030000}"/>
    <cellStyle name="Normal 3 2 4 4 3 2 2" xfId="8131" xr:uid="{00000000-0005-0000-0000-000082030000}"/>
    <cellStyle name="Normal 3 2 4 4 3 2 2 2" xfId="16954" xr:uid="{00000000-0005-0000-0000-000082030000}"/>
    <cellStyle name="Normal 3 2 4 4 3 2 2 3" xfId="26339" xr:uid="{E130446B-F026-4EAB-B385-8F6DF29A2AE8}"/>
    <cellStyle name="Normal 3 2 4 4 3 2 2 4" xfId="40294" xr:uid="{B357FD32-E6EB-4F5A-88CB-619A8870761B}"/>
    <cellStyle name="Normal 3 2 4 4 3 2 3" xfId="12603" xr:uid="{00000000-0005-0000-0000-000082030000}"/>
    <cellStyle name="Normal 3 2 4 4 3 2 4" xfId="22070" xr:uid="{5EA22887-CE18-40CA-8B40-39BDA6B5EDDA}"/>
    <cellStyle name="Normal 3 2 4 4 3 2 5" xfId="36053" xr:uid="{FE1D3C41-89C6-46B5-9476-4B2CD2D9B703}"/>
    <cellStyle name="Normal 3 2 4 4 3 3" xfId="5512" xr:uid="{00000000-0005-0000-0000-000081030000}"/>
    <cellStyle name="Normal 3 2 4 4 3 3 2" xfId="9910" xr:uid="{00000000-0005-0000-0000-000081030000}"/>
    <cellStyle name="Normal 3 2 4 4 3 3 2 2" xfId="18730" xr:uid="{00000000-0005-0000-0000-000081030000}"/>
    <cellStyle name="Normal 3 2 4 4 3 3 2 3" xfId="28099" xr:uid="{207A389A-0909-4765-9B95-C609BDE52BCE}"/>
    <cellStyle name="Normal 3 2 4 4 3 3 2 4" xfId="42055" xr:uid="{12D6E0F3-8B99-43EF-B029-6BE2A8C86BB6}"/>
    <cellStyle name="Normal 3 2 4 4 3 3 3" xfId="14375" xr:uid="{00000000-0005-0000-0000-000081030000}"/>
    <cellStyle name="Normal 3 2 4 4 3 3 4" xfId="23841" xr:uid="{87414F86-E691-4CD7-934E-FDCDCF104A11}"/>
    <cellStyle name="Normal 3 2 4 4 3 3 5" xfId="37810" xr:uid="{4E484C53-77D6-4851-83FD-4B0E78093C20}"/>
    <cellStyle name="Normal 3 2 4 4 3 4" xfId="6135" xr:uid="{00000000-0005-0000-0000-000081030000}"/>
    <cellStyle name="Normal 3 2 4 4 3 4 2" xfId="14969" xr:uid="{00000000-0005-0000-0000-000081030000}"/>
    <cellStyle name="Normal 3 2 4 4 3 4 3" xfId="24428" xr:uid="{4280AFDC-90AB-4550-AB92-CFB90CB4B8B9}"/>
    <cellStyle name="Normal 3 2 4 4 3 4 4" xfId="38382" xr:uid="{7D89E7D5-24E6-4970-9125-7D11BC945188}"/>
    <cellStyle name="Normal 3 2 4 4 3 5" xfId="10555" xr:uid="{00000000-0005-0000-0000-000081030000}"/>
    <cellStyle name="Normal 3 2 4 4 3 6" xfId="19981" xr:uid="{7441037E-7776-492A-A00C-D67B207A8B8C}"/>
    <cellStyle name="Normal 3 2 4 4 3 7" xfId="34135" xr:uid="{71C6B5D5-051C-4D9A-BD45-D5AF15FEEFC5}"/>
    <cellStyle name="Normal 3 2 4 4 4" xfId="974" xr:uid="{00000000-0005-0000-0000-000082030000}"/>
    <cellStyle name="Normal 3 2 4 4 4 2" xfId="3711" xr:uid="{00000000-0005-0000-0000-000083030000}"/>
    <cellStyle name="Normal 3 2 4 4 4 2 2" xfId="8133" xr:uid="{00000000-0005-0000-0000-000083030000}"/>
    <cellStyle name="Normal 3 2 4 4 4 2 2 2" xfId="16956" xr:uid="{00000000-0005-0000-0000-000083030000}"/>
    <cellStyle name="Normal 3 2 4 4 4 2 2 3" xfId="26341" xr:uid="{8B923A64-6390-4647-9F7E-4C1C9C544D60}"/>
    <cellStyle name="Normal 3 2 4 4 4 2 2 4" xfId="40296" xr:uid="{5931D6B0-D65C-4E46-9E05-D3B5A3AA9AC3}"/>
    <cellStyle name="Normal 3 2 4 4 4 2 3" xfId="12605" xr:uid="{00000000-0005-0000-0000-000083030000}"/>
    <cellStyle name="Normal 3 2 4 4 4 2 4" xfId="22072" xr:uid="{D9AFF056-B739-432D-8668-34A721914DF5}"/>
    <cellStyle name="Normal 3 2 4 4 4 2 5" xfId="36055" xr:uid="{B986290A-5EDA-4413-AB4A-825216930612}"/>
    <cellStyle name="Normal 3 2 4 4 4 3" xfId="5510" xr:uid="{00000000-0005-0000-0000-000082030000}"/>
    <cellStyle name="Normal 3 2 4 4 4 3 2" xfId="9908" xr:uid="{00000000-0005-0000-0000-000082030000}"/>
    <cellStyle name="Normal 3 2 4 4 4 3 2 2" xfId="18728" xr:uid="{00000000-0005-0000-0000-000082030000}"/>
    <cellStyle name="Normal 3 2 4 4 4 3 2 3" xfId="28097" xr:uid="{A7879C53-815A-47E3-AE8F-46148E9A9E38}"/>
    <cellStyle name="Normal 3 2 4 4 4 3 2 4" xfId="42053" xr:uid="{8CB17264-FFB3-472F-95F6-237241477596}"/>
    <cellStyle name="Normal 3 2 4 4 4 3 3" xfId="14373" xr:uid="{00000000-0005-0000-0000-000082030000}"/>
    <cellStyle name="Normal 3 2 4 4 4 3 4" xfId="23839" xr:uid="{BA351701-91B0-4A61-8522-15BE3CAFA659}"/>
    <cellStyle name="Normal 3 2 4 4 4 3 5" xfId="37808" xr:uid="{93834C61-8192-41CA-BEFC-DFE2A59E69D6}"/>
    <cellStyle name="Normal 3 2 4 4 4 4" xfId="6133" xr:uid="{00000000-0005-0000-0000-000082030000}"/>
    <cellStyle name="Normal 3 2 4 4 4 4 2" xfId="14967" xr:uid="{00000000-0005-0000-0000-000082030000}"/>
    <cellStyle name="Normal 3 2 4 4 4 4 3" xfId="24426" xr:uid="{A779C9A0-D7AD-4036-868A-B9BF83385391}"/>
    <cellStyle name="Normal 3 2 4 4 4 4 4" xfId="38380" xr:uid="{42ED4B61-B2AC-498A-9C09-6C251A30F573}"/>
    <cellStyle name="Normal 3 2 4 4 4 5" xfId="10553" xr:uid="{00000000-0005-0000-0000-000082030000}"/>
    <cellStyle name="Normal 3 2 4 4 4 6" xfId="19979" xr:uid="{D68BE594-E441-4672-AFC9-92F68EB9E1FA}"/>
    <cellStyle name="Normal 3 2 4 4 4 7" xfId="34133" xr:uid="{2ED100BD-63CE-48D4-898B-E2035A84DECE}"/>
    <cellStyle name="Normal 3 2 4 4 5" xfId="3361" xr:uid="{00000000-0005-0000-0000-000080030000}"/>
    <cellStyle name="Normal 3 2 4 4 5 2" xfId="7828" xr:uid="{00000000-0005-0000-0000-000080030000}"/>
    <cellStyle name="Normal 3 2 4 4 5 2 2" xfId="16654" xr:uid="{00000000-0005-0000-0000-000080030000}"/>
    <cellStyle name="Normal 3 2 4 4 5 2 3" xfId="26069" xr:uid="{F3735F47-08F9-4DA9-AE4E-D02CE3AFB2BF}"/>
    <cellStyle name="Normal 3 2 4 4 5 2 4" xfId="40022" xr:uid="{5E81F982-E62E-453C-9A3A-331391291636}"/>
    <cellStyle name="Normal 3 2 4 4 5 3" xfId="12307" xr:uid="{00000000-0005-0000-0000-000080030000}"/>
    <cellStyle name="Normal 3 2 4 4 5 4" xfId="21763" xr:uid="{42487064-CF59-4B2B-BDA7-87981337B07A}"/>
    <cellStyle name="Normal 3 2 4 4 5 5" xfId="35785" xr:uid="{FA25BA6F-2352-49B9-975A-32057E30234D}"/>
    <cellStyle name="Normal 3 2 4 4 6" xfId="4067" xr:uid="{00000000-0005-0000-0000-00007F030000}"/>
    <cellStyle name="Normal 3 2 4 4 6 2" xfId="8467" xr:uid="{00000000-0005-0000-0000-00007F030000}"/>
    <cellStyle name="Normal 3 2 4 4 6 2 2" xfId="17289" xr:uid="{00000000-0005-0000-0000-00007F030000}"/>
    <cellStyle name="Normal 3 2 4 4 6 2 3" xfId="26669" xr:uid="{8ECEA3C7-B716-47F1-A402-947B85CA2CD8}"/>
    <cellStyle name="Normal 3 2 4 4 6 2 4" xfId="40624" xr:uid="{53FC4BBF-3401-47A2-9CE9-579DA9FCCC3F}"/>
    <cellStyle name="Normal 3 2 4 4 6 3" xfId="12937" xr:uid="{00000000-0005-0000-0000-00007F030000}"/>
    <cellStyle name="Normal 3 2 4 4 6 4" xfId="22410" xr:uid="{ECDC02F2-C319-426C-8357-42623C931627}"/>
    <cellStyle name="Normal 3 2 4 4 6 5" xfId="36382" xr:uid="{3B224C27-E2B4-4F43-A92C-1EBC5DBA0902}"/>
    <cellStyle name="Normal 3 2 4 4 7" xfId="5869" xr:uid="{00000000-0005-0000-0000-00007F030000}"/>
    <cellStyle name="Normal 3 2 4 4 7 2" xfId="14710" xr:uid="{00000000-0005-0000-0000-00007F030000}"/>
    <cellStyle name="Normal 3 2 4 4 7 3" xfId="24183" xr:uid="{416E64E5-12B0-4B17-BBD8-6E38EDA03D19}"/>
    <cellStyle name="Normal 3 2 4 4 7 4" xfId="38137" xr:uid="{B89BC6E2-8ADB-4272-A4CB-9DE71804D776}"/>
    <cellStyle name="Normal 3 2 4 4 8" xfId="10256" xr:uid="{00000000-0005-0000-0000-00007F030000}"/>
    <cellStyle name="Normal 3 2 4 4 9" xfId="19717" xr:uid="{23C31A1C-DD7A-4825-8A94-5B63BADB5469}"/>
    <cellStyle name="Normal 3 2 4 5" xfId="220" xr:uid="{00000000-0005-0000-0000-000083030000}"/>
    <cellStyle name="Normal 3 2 4 5 2" xfId="978" xr:uid="{00000000-0005-0000-0000-000084030000}"/>
    <cellStyle name="Normal 3 2 4 5 2 2" xfId="3707" xr:uid="{00000000-0005-0000-0000-000085030000}"/>
    <cellStyle name="Normal 3 2 4 5 2 2 2" xfId="8129" xr:uid="{00000000-0005-0000-0000-000085030000}"/>
    <cellStyle name="Normal 3 2 4 5 2 2 2 2" xfId="16952" xr:uid="{00000000-0005-0000-0000-000085030000}"/>
    <cellStyle name="Normal 3 2 4 5 2 2 2 3" xfId="26337" xr:uid="{B4110DFB-EB40-43A2-BA0E-0D61F778D820}"/>
    <cellStyle name="Normal 3 2 4 5 2 2 2 4" xfId="40292" xr:uid="{E9F53CC7-74D5-4824-ACCE-E31755AB2794}"/>
    <cellStyle name="Normal 3 2 4 5 2 2 3" xfId="12601" xr:uid="{00000000-0005-0000-0000-000085030000}"/>
    <cellStyle name="Normal 3 2 4 5 2 2 4" xfId="22068" xr:uid="{B320F15A-48B3-4292-BFFE-65455CA021BA}"/>
    <cellStyle name="Normal 3 2 4 5 2 2 5" xfId="36051" xr:uid="{A42B1724-3EA6-4DD7-AB35-8F041479E972}"/>
    <cellStyle name="Normal 3 2 4 5 2 3" xfId="5514" xr:uid="{00000000-0005-0000-0000-000084030000}"/>
    <cellStyle name="Normal 3 2 4 5 2 3 2" xfId="9912" xr:uid="{00000000-0005-0000-0000-000084030000}"/>
    <cellStyle name="Normal 3 2 4 5 2 3 2 2" xfId="18732" xr:uid="{00000000-0005-0000-0000-000084030000}"/>
    <cellStyle name="Normal 3 2 4 5 2 3 2 3" xfId="28101" xr:uid="{E3C715DF-9D30-44B2-ADE3-7E66B8EA171F}"/>
    <cellStyle name="Normal 3 2 4 5 2 3 2 4" xfId="42057" xr:uid="{04BDCCA7-350E-484F-B72B-3B85E06ECB37}"/>
    <cellStyle name="Normal 3 2 4 5 2 3 3" xfId="14377" xr:uid="{00000000-0005-0000-0000-000084030000}"/>
    <cellStyle name="Normal 3 2 4 5 2 3 4" xfId="23843" xr:uid="{6E705E4A-1FA3-420E-A041-84A37B5C9A64}"/>
    <cellStyle name="Normal 3 2 4 5 2 3 5" xfId="37812" xr:uid="{D6762444-70D8-4F98-AF66-4632E5B51CDA}"/>
    <cellStyle name="Normal 3 2 4 5 2 4" xfId="6137" xr:uid="{00000000-0005-0000-0000-000084030000}"/>
    <cellStyle name="Normal 3 2 4 5 2 4 2" xfId="14971" xr:uid="{00000000-0005-0000-0000-000084030000}"/>
    <cellStyle name="Normal 3 2 4 5 2 4 3" xfId="24430" xr:uid="{EE6A57E5-9222-431F-924F-4FEAC813D00F}"/>
    <cellStyle name="Normal 3 2 4 5 2 4 4" xfId="38384" xr:uid="{300A4A76-010B-4CC1-B870-7E3A6AEB3BDF}"/>
    <cellStyle name="Normal 3 2 4 5 2 5" xfId="10557" xr:uid="{00000000-0005-0000-0000-000084030000}"/>
    <cellStyle name="Normal 3 2 4 5 2 6" xfId="19983" xr:uid="{974ACF69-48C5-4257-89A8-39F0C37C77E8}"/>
    <cellStyle name="Normal 3 2 4 5 2 7" xfId="34137" xr:uid="{57E71D74-9E76-4D97-8719-F3D77A565CC8}"/>
    <cellStyle name="Normal 3 2 4 5 3" xfId="977" xr:uid="{00000000-0005-0000-0000-000085030000}"/>
    <cellStyle name="Normal 3 2 4 5 3 2" xfId="3708" xr:uid="{00000000-0005-0000-0000-000086030000}"/>
    <cellStyle name="Normal 3 2 4 5 3 2 2" xfId="8130" xr:uid="{00000000-0005-0000-0000-000086030000}"/>
    <cellStyle name="Normal 3 2 4 5 3 2 2 2" xfId="16953" xr:uid="{00000000-0005-0000-0000-000086030000}"/>
    <cellStyle name="Normal 3 2 4 5 3 2 2 3" xfId="26338" xr:uid="{DA726201-CCDC-4D3F-B772-3E383EC6EA4C}"/>
    <cellStyle name="Normal 3 2 4 5 3 2 2 4" xfId="40293" xr:uid="{5DD62C8B-9C1F-4CD1-9E2C-9A5B62CD2EE5}"/>
    <cellStyle name="Normal 3 2 4 5 3 2 3" xfId="12602" xr:uid="{00000000-0005-0000-0000-000086030000}"/>
    <cellStyle name="Normal 3 2 4 5 3 2 4" xfId="22069" xr:uid="{6D36B9B3-16C3-4832-8110-D77005C4D34A}"/>
    <cellStyle name="Normal 3 2 4 5 3 2 5" xfId="36052" xr:uid="{2DD2AB44-ADED-44AB-8287-AE1BCA9828A6}"/>
    <cellStyle name="Normal 3 2 4 5 3 3" xfId="5513" xr:uid="{00000000-0005-0000-0000-000085030000}"/>
    <cellStyle name="Normal 3 2 4 5 3 3 2" xfId="9911" xr:uid="{00000000-0005-0000-0000-000085030000}"/>
    <cellStyle name="Normal 3 2 4 5 3 3 2 2" xfId="18731" xr:uid="{00000000-0005-0000-0000-000085030000}"/>
    <cellStyle name="Normal 3 2 4 5 3 3 2 3" xfId="28100" xr:uid="{277B38E0-6D32-4176-A923-ED0D8B97DF67}"/>
    <cellStyle name="Normal 3 2 4 5 3 3 2 4" xfId="42056" xr:uid="{DEC24A38-A5FA-42F8-BC85-37BBB4AB4C09}"/>
    <cellStyle name="Normal 3 2 4 5 3 3 3" xfId="14376" xr:uid="{00000000-0005-0000-0000-000085030000}"/>
    <cellStyle name="Normal 3 2 4 5 3 3 4" xfId="23842" xr:uid="{5F88E3F8-7430-4E71-8B60-768414CE4ABF}"/>
    <cellStyle name="Normal 3 2 4 5 3 3 5" xfId="37811" xr:uid="{27223124-0C69-496A-96D8-B131F9A22834}"/>
    <cellStyle name="Normal 3 2 4 5 3 4" xfId="6136" xr:uid="{00000000-0005-0000-0000-000085030000}"/>
    <cellStyle name="Normal 3 2 4 5 3 4 2" xfId="14970" xr:uid="{00000000-0005-0000-0000-000085030000}"/>
    <cellStyle name="Normal 3 2 4 5 3 4 3" xfId="24429" xr:uid="{E922D1EA-AEBF-4079-AE45-D2C5D4E1FF6B}"/>
    <cellStyle name="Normal 3 2 4 5 3 4 4" xfId="38383" xr:uid="{02858B01-E6FE-4D35-93F0-4BCE9A99A92C}"/>
    <cellStyle name="Normal 3 2 4 5 3 5" xfId="10556" xr:uid="{00000000-0005-0000-0000-000085030000}"/>
    <cellStyle name="Normal 3 2 4 5 3 6" xfId="19982" xr:uid="{1A058EC4-3649-455C-AAB0-EF7E29B0D349}"/>
    <cellStyle name="Normal 3 2 4 5 3 7" xfId="34136" xr:uid="{497CE17C-226F-4EF7-9733-B1C7E9D54A27}"/>
    <cellStyle name="Normal 3 2 4 5 4" xfId="3849" xr:uid="{00000000-0005-0000-0000-000084030000}"/>
    <cellStyle name="Normal 3 2 4 5 4 2" xfId="8259" xr:uid="{00000000-0005-0000-0000-000084030000}"/>
    <cellStyle name="Normal 3 2 4 5 4 2 2" xfId="17082" xr:uid="{00000000-0005-0000-0000-000084030000}"/>
    <cellStyle name="Normal 3 2 4 5 4 2 3" xfId="26464" xr:uid="{D79D8150-E3A6-4A5F-9CEC-1093FCAC41A8}"/>
    <cellStyle name="Normal 3 2 4 5 4 2 4" xfId="40419" xr:uid="{66B524AC-63EF-4C8E-BA76-0AE7D88C508B}"/>
    <cellStyle name="Normal 3 2 4 5 4 3" xfId="12731" xr:uid="{00000000-0005-0000-0000-000084030000}"/>
    <cellStyle name="Normal 3 2 4 5 4 4" xfId="22203" xr:uid="{3042E22E-1292-4B38-8706-C80F8289C492}"/>
    <cellStyle name="Normal 3 2 4 5 4 5" xfId="36178" xr:uid="{49176C0F-9DC5-4922-B4F8-30CF26E06196}"/>
    <cellStyle name="Normal 3 2 4 5 5" xfId="3880" xr:uid="{00000000-0005-0000-0000-000083030000}"/>
    <cellStyle name="Normal 3 2 4 5 5 2" xfId="8287" xr:uid="{00000000-0005-0000-0000-000083030000}"/>
    <cellStyle name="Normal 3 2 4 5 5 2 2" xfId="17110" xr:uid="{00000000-0005-0000-0000-000083030000}"/>
    <cellStyle name="Normal 3 2 4 5 5 2 3" xfId="26490" xr:uid="{789AF368-E9FA-4C7F-88E2-2FE0FFD85F58}"/>
    <cellStyle name="Normal 3 2 4 5 5 2 4" xfId="40445" xr:uid="{83EB94FA-CCCE-43AD-8FD4-9CD6CFE194AA}"/>
    <cellStyle name="Normal 3 2 4 5 5 3" xfId="12759" xr:uid="{00000000-0005-0000-0000-000083030000}"/>
    <cellStyle name="Normal 3 2 4 5 5 4" xfId="22231" xr:uid="{B01D57CA-28AA-40F5-A126-2F50945E34EE}"/>
    <cellStyle name="Normal 3 2 4 5 5 5" xfId="36204" xr:uid="{5193C6AD-7788-4038-BE53-C03EFACFDDA6}"/>
    <cellStyle name="Normal 3 2 4 5 6" xfId="5864" xr:uid="{00000000-0005-0000-0000-000083030000}"/>
    <cellStyle name="Normal 3 2 4 5 6 2" xfId="14705" xr:uid="{00000000-0005-0000-0000-000083030000}"/>
    <cellStyle name="Normal 3 2 4 5 6 3" xfId="24178" xr:uid="{C5AFABA6-5BB9-4FCA-9575-63B659391C73}"/>
    <cellStyle name="Normal 3 2 4 5 6 4" xfId="38132" xr:uid="{9DF43D2B-3528-4A66-B908-3F9D99702D57}"/>
    <cellStyle name="Normal 3 2 4 5 7" xfId="10251" xr:uid="{00000000-0005-0000-0000-000083030000}"/>
    <cellStyle name="Normal 3 2 4 5 8" xfId="19712" xr:uid="{FEC1DCAF-FC33-421D-9C9E-EB98C522BCC9}"/>
    <cellStyle name="Normal 3 2 4 5 9" xfId="33887" xr:uid="{EC2092B6-9EDC-4AD1-A6CA-10CE83A9578C}"/>
    <cellStyle name="Normal 3 2 4 6" xfId="979" xr:uid="{00000000-0005-0000-0000-000086030000}"/>
    <cellStyle name="Normal 3 2 4 6 2" xfId="3706" xr:uid="{00000000-0005-0000-0000-000087030000}"/>
    <cellStyle name="Normal 3 2 4 6 2 2" xfId="8128" xr:uid="{00000000-0005-0000-0000-000087030000}"/>
    <cellStyle name="Normal 3 2 4 6 2 2 2" xfId="16951" xr:uid="{00000000-0005-0000-0000-000087030000}"/>
    <cellStyle name="Normal 3 2 4 6 2 2 3" xfId="26336" xr:uid="{DBC7BE0C-0B02-447D-AA25-DC89ABFE0400}"/>
    <cellStyle name="Normal 3 2 4 6 2 2 4" xfId="40291" xr:uid="{4023345D-5358-4E31-8D3D-A8B3370FA701}"/>
    <cellStyle name="Normal 3 2 4 6 2 3" xfId="12600" xr:uid="{00000000-0005-0000-0000-000087030000}"/>
    <cellStyle name="Normal 3 2 4 6 2 4" xfId="22067" xr:uid="{4CE49D3E-89D1-4CC3-A50A-883F4B5E1E2D}"/>
    <cellStyle name="Normal 3 2 4 6 2 5" xfId="36050" xr:uid="{3260D350-D465-4569-A042-9037A327C10E}"/>
    <cellStyle name="Normal 3 2 4 6 3" xfId="5515" xr:uid="{00000000-0005-0000-0000-000086030000}"/>
    <cellStyle name="Normal 3 2 4 6 3 2" xfId="9913" xr:uid="{00000000-0005-0000-0000-000086030000}"/>
    <cellStyle name="Normal 3 2 4 6 3 2 2" xfId="18733" xr:uid="{00000000-0005-0000-0000-000086030000}"/>
    <cellStyle name="Normal 3 2 4 6 3 2 3" xfId="28102" xr:uid="{B18674CD-503D-4725-A252-4BA2FD27FAE0}"/>
    <cellStyle name="Normal 3 2 4 6 3 2 4" xfId="42058" xr:uid="{C826F37D-4847-4A44-A3FC-48D429AD863E}"/>
    <cellStyle name="Normal 3 2 4 6 3 3" xfId="14378" xr:uid="{00000000-0005-0000-0000-000086030000}"/>
    <cellStyle name="Normal 3 2 4 6 3 4" xfId="23844" xr:uid="{E29DBCD9-2360-4A76-9345-D914731A0A1B}"/>
    <cellStyle name="Normal 3 2 4 6 3 5" xfId="37813" xr:uid="{D135DD00-9564-48B3-822B-235627C4863D}"/>
    <cellStyle name="Normal 3 2 4 6 4" xfId="6138" xr:uid="{00000000-0005-0000-0000-000086030000}"/>
    <cellStyle name="Normal 3 2 4 6 4 2" xfId="14972" xr:uid="{00000000-0005-0000-0000-000086030000}"/>
    <cellStyle name="Normal 3 2 4 6 4 3" xfId="24431" xr:uid="{B5258E65-40C8-466B-A362-C853D2083092}"/>
    <cellStyle name="Normal 3 2 4 6 4 4" xfId="38385" xr:uid="{876C0596-0FE9-4491-9AB0-5B4D3BA0FA7B}"/>
    <cellStyle name="Normal 3 2 4 6 5" xfId="10558" xr:uid="{00000000-0005-0000-0000-000086030000}"/>
    <cellStyle name="Normal 3 2 4 6 6" xfId="19984" xr:uid="{30C929B0-8D1B-4D5D-A892-B243AD22599B}"/>
    <cellStyle name="Normal 3 2 4 6 7" xfId="34138" xr:uid="{5CB0E010-E416-45F8-9675-B66818033882}"/>
    <cellStyle name="Normal 3 2 4 7" xfId="961" xr:uid="{00000000-0005-0000-0000-000087030000}"/>
    <cellStyle name="Normal 3 2 4 7 2" xfId="3722" xr:uid="{00000000-0005-0000-0000-000088030000}"/>
    <cellStyle name="Normal 3 2 4 7 2 2" xfId="8144" xr:uid="{00000000-0005-0000-0000-000088030000}"/>
    <cellStyle name="Normal 3 2 4 7 2 2 2" xfId="16967" xr:uid="{00000000-0005-0000-0000-000088030000}"/>
    <cellStyle name="Normal 3 2 4 7 2 2 3" xfId="26352" xr:uid="{E73AA0B6-B6A9-4631-B3CE-D423FBD18522}"/>
    <cellStyle name="Normal 3 2 4 7 2 2 4" xfId="40307" xr:uid="{A133F20B-8A3F-455D-9279-F66E74214A87}"/>
    <cellStyle name="Normal 3 2 4 7 2 3" xfId="12616" xr:uid="{00000000-0005-0000-0000-000088030000}"/>
    <cellStyle name="Normal 3 2 4 7 2 4" xfId="22083" xr:uid="{8E36B1B6-6F6E-4922-8EAD-FD09CB9ABAAE}"/>
    <cellStyle name="Normal 3 2 4 7 2 5" xfId="36066" xr:uid="{73E5AD36-724F-4B70-AD25-BDE1F1164AA2}"/>
    <cellStyle name="Normal 3 2 4 7 3" xfId="5497" xr:uid="{00000000-0005-0000-0000-000087030000}"/>
    <cellStyle name="Normal 3 2 4 7 3 2" xfId="9895" xr:uid="{00000000-0005-0000-0000-000087030000}"/>
    <cellStyle name="Normal 3 2 4 7 3 2 2" xfId="18715" xr:uid="{00000000-0005-0000-0000-000087030000}"/>
    <cellStyle name="Normal 3 2 4 7 3 2 3" xfId="28084" xr:uid="{4C6D1B1F-F438-4944-BE29-46547CDB822C}"/>
    <cellStyle name="Normal 3 2 4 7 3 2 4" xfId="42040" xr:uid="{07FC89F4-AC4A-4161-AD60-6486CD32193F}"/>
    <cellStyle name="Normal 3 2 4 7 3 3" xfId="14360" xr:uid="{00000000-0005-0000-0000-000087030000}"/>
    <cellStyle name="Normal 3 2 4 7 3 4" xfId="23826" xr:uid="{DCA020EF-9944-4343-8AB4-2DAE8366771C}"/>
    <cellStyle name="Normal 3 2 4 7 3 5" xfId="37795" xr:uid="{CC16AD39-6D60-4D33-B2DE-BAFF63023C42}"/>
    <cellStyle name="Normal 3 2 4 7 4" xfId="6120" xr:uid="{00000000-0005-0000-0000-000087030000}"/>
    <cellStyle name="Normal 3 2 4 7 4 2" xfId="14954" xr:uid="{00000000-0005-0000-0000-000087030000}"/>
    <cellStyle name="Normal 3 2 4 7 4 3" xfId="24413" xr:uid="{3B0F959A-C2B1-4558-91E0-9817EE46DD5D}"/>
    <cellStyle name="Normal 3 2 4 7 4 4" xfId="38367" xr:uid="{A50A4D5E-00D2-4DEA-958A-C52B54639280}"/>
    <cellStyle name="Normal 3 2 4 7 5" xfId="10540" xr:uid="{00000000-0005-0000-0000-000087030000}"/>
    <cellStyle name="Normal 3 2 4 7 6" xfId="19966" xr:uid="{EA6E4015-8D6C-4170-BB58-E718195E9585}"/>
    <cellStyle name="Normal 3 2 4 7 7" xfId="34120" xr:uid="{BDBB26CB-4954-4CE2-9F8B-6634C6EA4F95}"/>
    <cellStyle name="Normal 3 2 4 8" xfId="1590" xr:uid="{00000000-0005-0000-0000-000061010000}"/>
    <cellStyle name="Normal 3 2 4 8 2" xfId="6428" xr:uid="{00000000-0005-0000-0000-000061010000}"/>
    <cellStyle name="Normal 3 2 4 8 2 2" xfId="15259" xr:uid="{00000000-0005-0000-0000-000061010000}"/>
    <cellStyle name="Normal 3 2 4 8 2 3" xfId="24698" xr:uid="{BFCBCB60-A18B-4991-B7F0-D69F58A7A25D}"/>
    <cellStyle name="Normal 3 2 4 8 2 4" xfId="38651" xr:uid="{DF054421-547D-4B8F-A71C-9630934EF5CD}"/>
    <cellStyle name="Normal 3 2 4 8 3" xfId="10868" xr:uid="{00000000-0005-0000-0000-000061010000}"/>
    <cellStyle name="Normal 3 2 4 8 4" xfId="20284" xr:uid="{8FF601E7-95DC-48FD-9C83-BB51DE875206}"/>
    <cellStyle name="Normal 3 2 4 8 5" xfId="34416" xr:uid="{5BB019D4-D489-41AD-B1D4-46F30DD1561E}"/>
    <cellStyle name="Normal 3 2 4 9" xfId="3912" xr:uid="{00000000-0005-0000-0000-000061010000}"/>
    <cellStyle name="Normal 3 2 4 9 2" xfId="8319" xr:uid="{00000000-0005-0000-0000-000061010000}"/>
    <cellStyle name="Normal 3 2 4 9 2 2" xfId="17141" xr:uid="{00000000-0005-0000-0000-000061010000}"/>
    <cellStyle name="Normal 3 2 4 9 2 3" xfId="26522" xr:uid="{073DFF57-6EA2-4E27-99C0-BF5473447A4B}"/>
    <cellStyle name="Normal 3 2 4 9 2 4" xfId="40476" xr:uid="{8693DA88-1DC0-4CB4-80DA-4FB78889AB16}"/>
    <cellStyle name="Normal 3 2 4 9 3" xfId="12790" xr:uid="{00000000-0005-0000-0000-000061010000}"/>
    <cellStyle name="Normal 3 2 4 9 4" xfId="22262" xr:uid="{4DC28010-D7ED-4A2B-92DD-6A17B732462E}"/>
    <cellStyle name="Normal 3 2 4 9 5" xfId="36235" xr:uid="{D046AFEE-4ED1-465C-8E74-83A4C23120E0}"/>
    <cellStyle name="Normal 3 2 5" xfId="53" xr:uid="{00000000-0005-0000-0000-000088030000}"/>
    <cellStyle name="Normal 3 2 5 10" xfId="10173" xr:uid="{00000000-0005-0000-0000-000088030000}"/>
    <cellStyle name="Normal 3 2 5 10 2" xfId="28472" xr:uid="{D7EBAE4C-189B-4201-B799-C21933B17A0D}"/>
    <cellStyle name="Normal 3 2 5 10 3" xfId="42442" xr:uid="{42236C29-7D8A-4A88-BDE8-A0D8A8D37B76}"/>
    <cellStyle name="Normal 3 2 5 11" xfId="31164" xr:uid="{A2B54628-1D0C-46CF-B9E7-CE62787545C5}"/>
    <cellStyle name="Normal 3 2 5 11 2" xfId="45013" xr:uid="{BDA3F649-E37A-4B15-872A-F3AC3E781ED8}"/>
    <cellStyle name="Normal 3 2 5 12" xfId="19639" xr:uid="{B46A09F3-2A08-43BF-AB53-BD73284EF437}"/>
    <cellStyle name="Normal 3 2 5 13" xfId="33823" xr:uid="{76A5A92F-DCBA-441A-B39A-AE910E2E3DF6}"/>
    <cellStyle name="Normal 3 2 5 2" xfId="54" xr:uid="{00000000-0005-0000-0000-000089030000}"/>
    <cellStyle name="Normal 3 2 5 2 10" xfId="19640" xr:uid="{60CFA66E-3393-4E26-8939-89000555FA9F}"/>
    <cellStyle name="Normal 3 2 5 2 11" xfId="33824" xr:uid="{47AE26BA-03B4-436D-907F-BAF931CD0E4B}"/>
    <cellStyle name="Normal 3 2 5 2 2" xfId="227" xr:uid="{00000000-0005-0000-0000-00008A030000}"/>
    <cellStyle name="Normal 3 2 5 2 2 2" xfId="982" xr:uid="{00000000-0005-0000-0000-00008B030000}"/>
    <cellStyle name="Normal 3 2 5 2 2 2 2" xfId="3703" xr:uid="{00000000-0005-0000-0000-00008C030000}"/>
    <cellStyle name="Normal 3 2 5 2 2 2 2 2" xfId="8125" xr:uid="{00000000-0005-0000-0000-00008C030000}"/>
    <cellStyle name="Normal 3 2 5 2 2 2 2 2 2" xfId="16948" xr:uid="{00000000-0005-0000-0000-00008C030000}"/>
    <cellStyle name="Normal 3 2 5 2 2 2 2 2 3" xfId="26333" xr:uid="{D3E87A3E-F0B6-4DDD-A341-8B20F8078151}"/>
    <cellStyle name="Normal 3 2 5 2 2 2 2 2 4" xfId="40288" xr:uid="{505D80BB-8184-4B02-AAED-B45E32C08A4B}"/>
    <cellStyle name="Normal 3 2 5 2 2 2 2 3" xfId="12597" xr:uid="{00000000-0005-0000-0000-00008C030000}"/>
    <cellStyle name="Normal 3 2 5 2 2 2 2 4" xfId="22064" xr:uid="{F29DA590-BEC4-4D68-A9B4-06404D8F1374}"/>
    <cellStyle name="Normal 3 2 5 2 2 2 2 5" xfId="36047" xr:uid="{B5D380A9-0999-47AB-ABDE-FB4B994878E8}"/>
    <cellStyle name="Normal 3 2 5 2 2 2 3" xfId="5518" xr:uid="{00000000-0005-0000-0000-00008B030000}"/>
    <cellStyle name="Normal 3 2 5 2 2 2 3 2" xfId="9916" xr:uid="{00000000-0005-0000-0000-00008B030000}"/>
    <cellStyle name="Normal 3 2 5 2 2 2 3 2 2" xfId="18736" xr:uid="{00000000-0005-0000-0000-00008B030000}"/>
    <cellStyle name="Normal 3 2 5 2 2 2 3 2 3" xfId="28105" xr:uid="{2F50DC35-3FE0-46C9-B75F-33BF9FD652A9}"/>
    <cellStyle name="Normal 3 2 5 2 2 2 3 2 4" xfId="42061" xr:uid="{93EE5D55-16D0-48D2-9060-7E4643A288FF}"/>
    <cellStyle name="Normal 3 2 5 2 2 2 3 3" xfId="14381" xr:uid="{00000000-0005-0000-0000-00008B030000}"/>
    <cellStyle name="Normal 3 2 5 2 2 2 3 4" xfId="23847" xr:uid="{0BCE7BE2-74DA-40CD-8B5B-2972610BAE5D}"/>
    <cellStyle name="Normal 3 2 5 2 2 2 3 5" xfId="37816" xr:uid="{BAB714A9-B7F1-4B3C-8CA5-3E9092413836}"/>
    <cellStyle name="Normal 3 2 5 2 2 2 4" xfId="6141" xr:uid="{00000000-0005-0000-0000-00008B030000}"/>
    <cellStyle name="Normal 3 2 5 2 2 2 4 2" xfId="14975" xr:uid="{00000000-0005-0000-0000-00008B030000}"/>
    <cellStyle name="Normal 3 2 5 2 2 2 4 3" xfId="24434" xr:uid="{4278938F-7E2C-4219-96C9-224DE532C305}"/>
    <cellStyle name="Normal 3 2 5 2 2 2 4 4" xfId="38388" xr:uid="{AAE52396-A993-49FA-A497-1664FD317327}"/>
    <cellStyle name="Normal 3 2 5 2 2 2 5" xfId="10561" xr:uid="{00000000-0005-0000-0000-00008B030000}"/>
    <cellStyle name="Normal 3 2 5 2 2 2 6" xfId="19987" xr:uid="{D23C28A3-F509-4475-B060-FC9D4FDFF7BC}"/>
    <cellStyle name="Normal 3 2 5 2 2 2 7" xfId="34141" xr:uid="{A0896113-DB00-499A-BBE5-3AFF33EC7E0E}"/>
    <cellStyle name="Normal 3 2 5 2 2 3" xfId="1587" xr:uid="{00000000-0005-0000-0000-00008B030000}"/>
    <cellStyle name="Normal 3 2 5 2 2 3 2" xfId="6427" xr:uid="{00000000-0005-0000-0000-00008B030000}"/>
    <cellStyle name="Normal 3 2 5 2 2 3 2 2" xfId="15258" xr:uid="{00000000-0005-0000-0000-00008B030000}"/>
    <cellStyle name="Normal 3 2 5 2 2 3 2 3" xfId="24697" xr:uid="{4DBA18B6-A02B-46A5-8A84-07156C74550E}"/>
    <cellStyle name="Normal 3 2 5 2 2 3 2 4" xfId="38650" xr:uid="{87658021-39C3-40AC-A2BB-1386B583251F}"/>
    <cellStyle name="Normal 3 2 5 2 2 3 3" xfId="10867" xr:uid="{00000000-0005-0000-0000-00008B030000}"/>
    <cellStyle name="Normal 3 2 5 2 2 3 4" xfId="20283" xr:uid="{67DA82FE-D267-493C-A4BB-E25E267D374B}"/>
    <cellStyle name="Normal 3 2 5 2 2 3 5" xfId="34415" xr:uid="{6A01F990-ACDD-4D57-BA6D-0DC105AF921D}"/>
    <cellStyle name="Normal 3 2 5 2 2 4" xfId="4065" xr:uid="{00000000-0005-0000-0000-00008A030000}"/>
    <cellStyle name="Normal 3 2 5 2 2 4 2" xfId="8465" xr:uid="{00000000-0005-0000-0000-00008A030000}"/>
    <cellStyle name="Normal 3 2 5 2 2 4 2 2" xfId="17287" xr:uid="{00000000-0005-0000-0000-00008A030000}"/>
    <cellStyle name="Normal 3 2 5 2 2 4 2 3" xfId="26667" xr:uid="{7876ADCB-725F-46C3-97AA-F3FF2E2C9F87}"/>
    <cellStyle name="Normal 3 2 5 2 2 4 2 4" xfId="40622" xr:uid="{A7A3C229-8952-46E9-BA77-5740559E7843}"/>
    <cellStyle name="Normal 3 2 5 2 2 4 3" xfId="12935" xr:uid="{00000000-0005-0000-0000-00008A030000}"/>
    <cellStyle name="Normal 3 2 5 2 2 4 4" xfId="22408" xr:uid="{1238AE67-4D49-43BE-84C5-37C025ED815F}"/>
    <cellStyle name="Normal 3 2 5 2 2 4 5" xfId="36380" xr:uid="{9A427071-9460-4CE3-AC5B-B345ED51734A}"/>
    <cellStyle name="Normal 3 2 5 2 2 5" xfId="5871" xr:uid="{00000000-0005-0000-0000-00008A030000}"/>
    <cellStyle name="Normal 3 2 5 2 2 5 2" xfId="14712" xr:uid="{00000000-0005-0000-0000-00008A030000}"/>
    <cellStyle name="Normal 3 2 5 2 2 5 3" xfId="24185" xr:uid="{BB6D3077-8516-488C-8461-CEE3A5F5A62F}"/>
    <cellStyle name="Normal 3 2 5 2 2 5 4" xfId="38139" xr:uid="{2294D82F-587C-4F2F-9529-8FE2B4CB0D6E}"/>
    <cellStyle name="Normal 3 2 5 2 2 6" xfId="10258" xr:uid="{00000000-0005-0000-0000-00008A030000}"/>
    <cellStyle name="Normal 3 2 5 2 2 7" xfId="19719" xr:uid="{95E3B054-9A6D-4929-BEB7-6904F372D970}"/>
    <cellStyle name="Normal 3 2 5 2 2 8" xfId="33894" xr:uid="{77BC9796-290E-40E1-B80E-829D820B5793}"/>
    <cellStyle name="Normal 3 2 5 2 3" xfId="983" xr:uid="{00000000-0005-0000-0000-00008C030000}"/>
    <cellStyle name="Normal 3 2 5 2 3 2" xfId="3702" xr:uid="{00000000-0005-0000-0000-00008D030000}"/>
    <cellStyle name="Normal 3 2 5 2 3 2 2" xfId="8124" xr:uid="{00000000-0005-0000-0000-00008D030000}"/>
    <cellStyle name="Normal 3 2 5 2 3 2 2 2" xfId="16947" xr:uid="{00000000-0005-0000-0000-00008D030000}"/>
    <cellStyle name="Normal 3 2 5 2 3 2 2 3" xfId="26332" xr:uid="{2376D71D-38D8-49C8-84FC-316282016C89}"/>
    <cellStyle name="Normal 3 2 5 2 3 2 2 4" xfId="40287" xr:uid="{4A3A97EC-0278-4373-B24D-047E7B0AFEAC}"/>
    <cellStyle name="Normal 3 2 5 2 3 2 3" xfId="12596" xr:uid="{00000000-0005-0000-0000-00008D030000}"/>
    <cellStyle name="Normal 3 2 5 2 3 2 4" xfId="22063" xr:uid="{FE7FBDE2-D935-414A-B682-AE9F80521C15}"/>
    <cellStyle name="Normal 3 2 5 2 3 2 5" xfId="36046" xr:uid="{FA172E19-0660-4856-8BB3-A1ED2462761D}"/>
    <cellStyle name="Normal 3 2 5 2 3 3" xfId="5519" xr:uid="{00000000-0005-0000-0000-00008C030000}"/>
    <cellStyle name="Normal 3 2 5 2 3 3 2" xfId="9917" xr:uid="{00000000-0005-0000-0000-00008C030000}"/>
    <cellStyle name="Normal 3 2 5 2 3 3 2 2" xfId="18737" xr:uid="{00000000-0005-0000-0000-00008C030000}"/>
    <cellStyle name="Normal 3 2 5 2 3 3 2 3" xfId="28106" xr:uid="{5C5B044D-102A-46D2-9459-CA183FEBCE20}"/>
    <cellStyle name="Normal 3 2 5 2 3 3 2 4" xfId="42062" xr:uid="{6C1011F1-173C-4243-93A9-CE308814E75C}"/>
    <cellStyle name="Normal 3 2 5 2 3 3 3" xfId="14382" xr:uid="{00000000-0005-0000-0000-00008C030000}"/>
    <cellStyle name="Normal 3 2 5 2 3 3 4" xfId="23848" xr:uid="{DCF2A6AD-3CA1-49B7-AC83-A007C5E2B917}"/>
    <cellStyle name="Normal 3 2 5 2 3 3 5" xfId="37817" xr:uid="{3C2432D1-DD5F-41BF-9297-79D14DAC60EA}"/>
    <cellStyle name="Normal 3 2 5 2 3 4" xfId="6142" xr:uid="{00000000-0005-0000-0000-00008C030000}"/>
    <cellStyle name="Normal 3 2 5 2 3 4 2" xfId="14976" xr:uid="{00000000-0005-0000-0000-00008C030000}"/>
    <cellStyle name="Normal 3 2 5 2 3 4 3" xfId="24435" xr:uid="{14B9AEEB-BBF7-404E-B118-1C5D36FF9371}"/>
    <cellStyle name="Normal 3 2 5 2 3 4 4" xfId="38389" xr:uid="{36DF7CEF-25C6-43BD-8593-70520EF762E1}"/>
    <cellStyle name="Normal 3 2 5 2 3 5" xfId="10562" xr:uid="{00000000-0005-0000-0000-00008C030000}"/>
    <cellStyle name="Normal 3 2 5 2 3 6" xfId="19988" xr:uid="{54FD6D45-921A-4DC6-B42F-13EBABD4BAF0}"/>
    <cellStyle name="Normal 3 2 5 2 3 7" xfId="34142" xr:uid="{95125B15-DF62-41AA-8838-CB763004A4D3}"/>
    <cellStyle name="Normal 3 2 5 2 4" xfId="981" xr:uid="{00000000-0005-0000-0000-00008D030000}"/>
    <cellStyle name="Normal 3 2 5 2 4 2" xfId="3704" xr:uid="{00000000-0005-0000-0000-00008E030000}"/>
    <cellStyle name="Normal 3 2 5 2 4 2 2" xfId="8126" xr:uid="{00000000-0005-0000-0000-00008E030000}"/>
    <cellStyle name="Normal 3 2 5 2 4 2 2 2" xfId="16949" xr:uid="{00000000-0005-0000-0000-00008E030000}"/>
    <cellStyle name="Normal 3 2 5 2 4 2 2 3" xfId="26334" xr:uid="{8879E6AA-B657-47A0-8951-406FDA0D9286}"/>
    <cellStyle name="Normal 3 2 5 2 4 2 2 4" xfId="40289" xr:uid="{3843767B-E859-4D86-855B-1AEA94A37ABB}"/>
    <cellStyle name="Normal 3 2 5 2 4 2 3" xfId="12598" xr:uid="{00000000-0005-0000-0000-00008E030000}"/>
    <cellStyle name="Normal 3 2 5 2 4 2 4" xfId="22065" xr:uid="{2C23BFAA-5FC2-4180-8A4D-BB8A6973A3AE}"/>
    <cellStyle name="Normal 3 2 5 2 4 2 5" xfId="36048" xr:uid="{80A172A0-0B20-4663-AF83-EF79DD166149}"/>
    <cellStyle name="Normal 3 2 5 2 4 3" xfId="5517" xr:uid="{00000000-0005-0000-0000-00008D030000}"/>
    <cellStyle name="Normal 3 2 5 2 4 3 2" xfId="9915" xr:uid="{00000000-0005-0000-0000-00008D030000}"/>
    <cellStyle name="Normal 3 2 5 2 4 3 2 2" xfId="18735" xr:uid="{00000000-0005-0000-0000-00008D030000}"/>
    <cellStyle name="Normal 3 2 5 2 4 3 2 3" xfId="28104" xr:uid="{F8024D2D-B508-4745-9029-1141C1E4D45D}"/>
    <cellStyle name="Normal 3 2 5 2 4 3 2 4" xfId="42060" xr:uid="{B55E1B4E-C333-4C04-AE7F-D60FCE8E943F}"/>
    <cellStyle name="Normal 3 2 5 2 4 3 3" xfId="14380" xr:uid="{00000000-0005-0000-0000-00008D030000}"/>
    <cellStyle name="Normal 3 2 5 2 4 3 4" xfId="23846" xr:uid="{14866A4B-DBC9-430C-8B7D-009C95A87A0A}"/>
    <cellStyle name="Normal 3 2 5 2 4 3 5" xfId="37815" xr:uid="{3965C213-52A6-498F-980A-9BD9F634627C}"/>
    <cellStyle name="Normal 3 2 5 2 4 4" xfId="6140" xr:uid="{00000000-0005-0000-0000-00008D030000}"/>
    <cellStyle name="Normal 3 2 5 2 4 4 2" xfId="14974" xr:uid="{00000000-0005-0000-0000-00008D030000}"/>
    <cellStyle name="Normal 3 2 5 2 4 4 3" xfId="24433" xr:uid="{00735CBF-2E9D-4113-B8E6-A61C6606061D}"/>
    <cellStyle name="Normal 3 2 5 2 4 4 4" xfId="38387" xr:uid="{A0712550-D9F5-4AA9-9BE7-B6EAFEA3DA31}"/>
    <cellStyle name="Normal 3 2 5 2 4 5" xfId="10560" xr:uid="{00000000-0005-0000-0000-00008D030000}"/>
    <cellStyle name="Normal 3 2 5 2 4 6" xfId="19986" xr:uid="{05D658DF-6E0E-45BA-A417-97314BFDB0F6}"/>
    <cellStyle name="Normal 3 2 5 2 4 7" xfId="34140" xr:uid="{9665E2E1-2001-4718-ADCB-186CAB9819AB}"/>
    <cellStyle name="Normal 3 2 5 2 5" xfId="1936" xr:uid="{00000000-0005-0000-0000-000065010000}"/>
    <cellStyle name="Normal 3 2 5 2 5 2" xfId="6592" xr:uid="{00000000-0005-0000-0000-000065010000}"/>
    <cellStyle name="Normal 3 2 5 2 5 2 2" xfId="15421" xr:uid="{00000000-0005-0000-0000-000065010000}"/>
    <cellStyle name="Normal 3 2 5 2 5 2 3" xfId="24850" xr:uid="{89EE3F91-E014-4C5F-9BCF-57145D6101BF}"/>
    <cellStyle name="Normal 3 2 5 2 5 2 4" xfId="38803" xr:uid="{B3A328FC-7AAD-4830-91DF-B8BB43DAC6AF}"/>
    <cellStyle name="Normal 3 2 5 2 5 3" xfId="11048" xr:uid="{00000000-0005-0000-0000-000065010000}"/>
    <cellStyle name="Normal 3 2 5 2 5 4" xfId="20485" xr:uid="{53ED85F4-E66E-4BC0-BDBE-89FDA2BD35D7}"/>
    <cellStyle name="Normal 3 2 5 2 5 5" xfId="34566" xr:uid="{2848E89B-9180-4C80-8C4F-DE3057FA15DC}"/>
    <cellStyle name="Normal 3 2 5 2 6" xfId="4076" xr:uid="{00000000-0005-0000-0000-000065010000}"/>
    <cellStyle name="Normal 3 2 5 2 6 2" xfId="8476" xr:uid="{00000000-0005-0000-0000-000065010000}"/>
    <cellStyle name="Normal 3 2 5 2 6 2 2" xfId="17298" xr:uid="{00000000-0005-0000-0000-000065010000}"/>
    <cellStyle name="Normal 3 2 5 2 6 2 3" xfId="26678" xr:uid="{C6ECA2D7-1837-43C4-89C4-CDD25FF5ABD5}"/>
    <cellStyle name="Normal 3 2 5 2 6 2 4" xfId="40633" xr:uid="{D624D238-ECDD-43AE-B0B7-C4150533E2F8}"/>
    <cellStyle name="Normal 3 2 5 2 6 3" xfId="12946" xr:uid="{00000000-0005-0000-0000-000065010000}"/>
    <cellStyle name="Normal 3 2 5 2 6 4" xfId="22419" xr:uid="{D177EF38-2E99-4305-BD31-52FDC25F68D3}"/>
    <cellStyle name="Normal 3 2 5 2 6 5" xfId="36391" xr:uid="{D8856789-FBD9-4640-BBF4-3D64B4EEE93E}"/>
    <cellStyle name="Normal 3 2 5 2 7" xfId="5792" xr:uid="{00000000-0005-0000-0000-000089030000}"/>
    <cellStyle name="Normal 3 2 5 2 7 2" xfId="14635" xr:uid="{00000000-0005-0000-0000-000089030000}"/>
    <cellStyle name="Normal 3 2 5 2 7 3" xfId="24115" xr:uid="{9C572D34-01A6-4FB6-A0F5-6ED90BA008D4}"/>
    <cellStyle name="Normal 3 2 5 2 7 4" xfId="38069" xr:uid="{2ACCC9A9-8FE7-4317-8AAB-FF235648E5B1}"/>
    <cellStyle name="Normal 3 2 5 2 8" xfId="10174" xr:uid="{00000000-0005-0000-0000-000089030000}"/>
    <cellStyle name="Normal 3 2 5 2 8 2" xfId="28540" xr:uid="{F2FB9FD0-EAFA-4484-B1B6-DD273DF96BA5}"/>
    <cellStyle name="Normal 3 2 5 2 8 3" xfId="42465" xr:uid="{3EF523DD-DA94-4EC6-9A3C-E84929FD343B}"/>
    <cellStyle name="Normal 3 2 5 2 9" xfId="31184" xr:uid="{770D9DB0-172E-4654-864B-624CAE4BB102}"/>
    <cellStyle name="Normal 3 2 5 2 9 2" xfId="45042" xr:uid="{9DA25A1D-2F21-443E-BC7B-A7D862BD1B5A}"/>
    <cellStyle name="Normal 3 2 5 3" xfId="114" xr:uid="{00000000-0005-0000-0000-00008E030000}"/>
    <cellStyle name="Normal 3 2 5 4" xfId="226" xr:uid="{00000000-0005-0000-0000-00008F030000}"/>
    <cellStyle name="Normal 3 2 5 4 2" xfId="985" xr:uid="{00000000-0005-0000-0000-000090030000}"/>
    <cellStyle name="Normal 3 2 5 4 2 2" xfId="3700" xr:uid="{00000000-0005-0000-0000-000091030000}"/>
    <cellStyle name="Normal 3 2 5 4 2 2 2" xfId="8122" xr:uid="{00000000-0005-0000-0000-000091030000}"/>
    <cellStyle name="Normal 3 2 5 4 2 2 2 2" xfId="16945" xr:uid="{00000000-0005-0000-0000-000091030000}"/>
    <cellStyle name="Normal 3 2 5 4 2 2 2 3" xfId="26330" xr:uid="{F222B86B-C714-4039-8E26-D3868653FE1F}"/>
    <cellStyle name="Normal 3 2 5 4 2 2 2 4" xfId="40285" xr:uid="{8FDB5199-492B-46E3-9BCC-EB460B68B8CB}"/>
    <cellStyle name="Normal 3 2 5 4 2 2 3" xfId="12594" xr:uid="{00000000-0005-0000-0000-000091030000}"/>
    <cellStyle name="Normal 3 2 5 4 2 2 4" xfId="22061" xr:uid="{04511969-403A-4C8E-9E2D-20E3474B12D2}"/>
    <cellStyle name="Normal 3 2 5 4 2 2 5" xfId="36044" xr:uid="{C680D294-F96F-48AC-95FB-131BD50086EA}"/>
    <cellStyle name="Normal 3 2 5 4 2 3" xfId="5521" xr:uid="{00000000-0005-0000-0000-000090030000}"/>
    <cellStyle name="Normal 3 2 5 4 2 3 2" xfId="9919" xr:uid="{00000000-0005-0000-0000-000090030000}"/>
    <cellStyle name="Normal 3 2 5 4 2 3 2 2" xfId="18739" xr:uid="{00000000-0005-0000-0000-000090030000}"/>
    <cellStyle name="Normal 3 2 5 4 2 3 2 3" xfId="28108" xr:uid="{7B06D4E3-3E6A-43CE-A2EF-C46A97CBA412}"/>
    <cellStyle name="Normal 3 2 5 4 2 3 2 4" xfId="42064" xr:uid="{C662132A-8349-45D9-9FE0-CDB4B4F5DFB1}"/>
    <cellStyle name="Normal 3 2 5 4 2 3 3" xfId="14384" xr:uid="{00000000-0005-0000-0000-000090030000}"/>
    <cellStyle name="Normal 3 2 5 4 2 3 4" xfId="23850" xr:uid="{0D20BE12-047A-4C64-B180-7E15A4F6ABAB}"/>
    <cellStyle name="Normal 3 2 5 4 2 3 5" xfId="37819" xr:uid="{87FA85B7-2F75-457E-A54B-3703CBB038CD}"/>
    <cellStyle name="Normal 3 2 5 4 2 4" xfId="6144" xr:uid="{00000000-0005-0000-0000-000090030000}"/>
    <cellStyle name="Normal 3 2 5 4 2 4 2" xfId="14978" xr:uid="{00000000-0005-0000-0000-000090030000}"/>
    <cellStyle name="Normal 3 2 5 4 2 4 3" xfId="24437" xr:uid="{D1FC9382-75C6-4601-9268-71A1DDC0AAC1}"/>
    <cellStyle name="Normal 3 2 5 4 2 4 4" xfId="38391" xr:uid="{F810270F-A14E-404F-8F57-0A1B264188A0}"/>
    <cellStyle name="Normal 3 2 5 4 2 5" xfId="10564" xr:uid="{00000000-0005-0000-0000-000090030000}"/>
    <cellStyle name="Normal 3 2 5 4 2 6" xfId="19990" xr:uid="{BEA037DB-D960-4798-90EA-5A70FCE25CC6}"/>
    <cellStyle name="Normal 3 2 5 4 2 7" xfId="34144" xr:uid="{8E6F0FDA-804D-47EA-BEB0-8AB4053F130C}"/>
    <cellStyle name="Normal 3 2 5 4 3" xfId="984" xr:uid="{00000000-0005-0000-0000-000091030000}"/>
    <cellStyle name="Normal 3 2 5 4 3 2" xfId="3701" xr:uid="{00000000-0005-0000-0000-000092030000}"/>
    <cellStyle name="Normal 3 2 5 4 3 2 2" xfId="8123" xr:uid="{00000000-0005-0000-0000-000092030000}"/>
    <cellStyle name="Normal 3 2 5 4 3 2 2 2" xfId="16946" xr:uid="{00000000-0005-0000-0000-000092030000}"/>
    <cellStyle name="Normal 3 2 5 4 3 2 2 3" xfId="26331" xr:uid="{FF922467-A6AD-4C56-9A78-56C0B32C8412}"/>
    <cellStyle name="Normal 3 2 5 4 3 2 2 4" xfId="40286" xr:uid="{9F468DD8-2E61-4C3A-B67B-0F0A2346C28B}"/>
    <cellStyle name="Normal 3 2 5 4 3 2 3" xfId="12595" xr:uid="{00000000-0005-0000-0000-000092030000}"/>
    <cellStyle name="Normal 3 2 5 4 3 2 4" xfId="22062" xr:uid="{488D87D5-2242-4DC0-AE40-1AF867D830EB}"/>
    <cellStyle name="Normal 3 2 5 4 3 2 5" xfId="36045" xr:uid="{B6B01B71-EBA2-4E87-BB9E-AC989DF51897}"/>
    <cellStyle name="Normal 3 2 5 4 3 3" xfId="5520" xr:uid="{00000000-0005-0000-0000-000091030000}"/>
    <cellStyle name="Normal 3 2 5 4 3 3 2" xfId="9918" xr:uid="{00000000-0005-0000-0000-000091030000}"/>
    <cellStyle name="Normal 3 2 5 4 3 3 2 2" xfId="18738" xr:uid="{00000000-0005-0000-0000-000091030000}"/>
    <cellStyle name="Normal 3 2 5 4 3 3 2 3" xfId="28107" xr:uid="{0852A186-7A1C-43E6-90C7-800B5B3C5C45}"/>
    <cellStyle name="Normal 3 2 5 4 3 3 2 4" xfId="42063" xr:uid="{0D799932-BA87-44DE-B6C4-EBA84DAFBA56}"/>
    <cellStyle name="Normal 3 2 5 4 3 3 3" xfId="14383" xr:uid="{00000000-0005-0000-0000-000091030000}"/>
    <cellStyle name="Normal 3 2 5 4 3 3 4" xfId="23849" xr:uid="{56817F48-ED03-4CD8-B9B5-479A7BDE2D98}"/>
    <cellStyle name="Normal 3 2 5 4 3 3 5" xfId="37818" xr:uid="{C860D974-66ED-42F0-B113-123CBE11BC19}"/>
    <cellStyle name="Normal 3 2 5 4 3 4" xfId="6143" xr:uid="{00000000-0005-0000-0000-000091030000}"/>
    <cellStyle name="Normal 3 2 5 4 3 4 2" xfId="14977" xr:uid="{00000000-0005-0000-0000-000091030000}"/>
    <cellStyle name="Normal 3 2 5 4 3 4 3" xfId="24436" xr:uid="{882C7C42-485A-460D-889A-C053408FF53D}"/>
    <cellStyle name="Normal 3 2 5 4 3 4 4" xfId="38390" xr:uid="{390ABDC2-A072-4BFE-8312-DC28DE4881D7}"/>
    <cellStyle name="Normal 3 2 5 4 3 5" xfId="10563" xr:uid="{00000000-0005-0000-0000-000091030000}"/>
    <cellStyle name="Normal 3 2 5 4 3 6" xfId="19989" xr:uid="{37F3A5E6-5615-43CD-A412-DCAEA49CFEB6}"/>
    <cellStyle name="Normal 3 2 5 4 3 7" xfId="34143" xr:uid="{4341B195-46CA-4E48-80C4-19F09231C88C}"/>
    <cellStyle name="Normal 3 2 5 4 4" xfId="1977" xr:uid="{00000000-0005-0000-0000-000090030000}"/>
    <cellStyle name="Normal 3 2 5 4 4 2" xfId="6615" xr:uid="{00000000-0005-0000-0000-000090030000}"/>
    <cellStyle name="Normal 3 2 5 4 4 2 2" xfId="15443" xr:uid="{00000000-0005-0000-0000-000090030000}"/>
    <cellStyle name="Normal 3 2 5 4 4 2 3" xfId="24868" xr:uid="{E9636FC6-AB35-425B-9E8B-328C237A288B}"/>
    <cellStyle name="Normal 3 2 5 4 4 2 4" xfId="38822" xr:uid="{A71C53C1-A020-4A43-95AC-69E47B74F39F}"/>
    <cellStyle name="Normal 3 2 5 4 4 3" xfId="11074" xr:uid="{00000000-0005-0000-0000-000090030000}"/>
    <cellStyle name="Normal 3 2 5 4 4 4" xfId="20505" xr:uid="{B05C4724-18AF-462C-A715-2E5A05C18CB5}"/>
    <cellStyle name="Normal 3 2 5 4 4 5" xfId="34584" xr:uid="{76F11AFE-A851-4DF9-9D70-E7862896195A}"/>
    <cellStyle name="Normal 3 2 5 4 5" xfId="4066" xr:uid="{00000000-0005-0000-0000-00008F030000}"/>
    <cellStyle name="Normal 3 2 5 4 5 2" xfId="8466" xr:uid="{00000000-0005-0000-0000-00008F030000}"/>
    <cellStyle name="Normal 3 2 5 4 5 2 2" xfId="17288" xr:uid="{00000000-0005-0000-0000-00008F030000}"/>
    <cellStyle name="Normal 3 2 5 4 5 2 3" xfId="26668" xr:uid="{5B0FC35E-C92A-4892-A478-059FE22BF20F}"/>
    <cellStyle name="Normal 3 2 5 4 5 2 4" xfId="40623" xr:uid="{F013E7A8-44E9-4DE1-9A91-815C2922B260}"/>
    <cellStyle name="Normal 3 2 5 4 5 3" xfId="12936" xr:uid="{00000000-0005-0000-0000-00008F030000}"/>
    <cellStyle name="Normal 3 2 5 4 5 4" xfId="22409" xr:uid="{72969BFF-A96C-4C19-A67D-0E17D3189595}"/>
    <cellStyle name="Normal 3 2 5 4 5 5" xfId="36381" xr:uid="{49197C1A-BE34-4642-B617-55D713137FD7}"/>
    <cellStyle name="Normal 3 2 5 4 6" xfId="5870" xr:uid="{00000000-0005-0000-0000-00008F030000}"/>
    <cellStyle name="Normal 3 2 5 4 6 2" xfId="14711" xr:uid="{00000000-0005-0000-0000-00008F030000}"/>
    <cellStyle name="Normal 3 2 5 4 6 3" xfId="24184" xr:uid="{2891D7A4-AF9B-438F-8963-B8C0543D20D6}"/>
    <cellStyle name="Normal 3 2 5 4 6 4" xfId="38138" xr:uid="{EAFDC4BF-FDE5-4833-B953-DC9BD09826F2}"/>
    <cellStyle name="Normal 3 2 5 4 7" xfId="10257" xr:uid="{00000000-0005-0000-0000-00008F030000}"/>
    <cellStyle name="Normal 3 2 5 4 8" xfId="19718" xr:uid="{6C887BA9-265B-4C2C-AFB3-7E2587E15F4D}"/>
    <cellStyle name="Normal 3 2 5 4 9" xfId="33893" xr:uid="{CDB8D61D-EB79-4595-8EC0-2231E6736D18}"/>
    <cellStyle name="Normal 3 2 5 5" xfId="986" xr:uid="{00000000-0005-0000-0000-000092030000}"/>
    <cellStyle name="Normal 3 2 5 5 2" xfId="3699" xr:uid="{00000000-0005-0000-0000-000093030000}"/>
    <cellStyle name="Normal 3 2 5 5 2 2" xfId="8121" xr:uid="{00000000-0005-0000-0000-000093030000}"/>
    <cellStyle name="Normal 3 2 5 5 2 2 2" xfId="16944" xr:uid="{00000000-0005-0000-0000-000093030000}"/>
    <cellStyle name="Normal 3 2 5 5 2 2 3" xfId="26329" xr:uid="{6AA2AE30-774D-4BEB-BFD0-3C53930D0B5C}"/>
    <cellStyle name="Normal 3 2 5 5 2 2 4" xfId="40284" xr:uid="{1F99DEBF-EE07-4034-AE7A-BE893F11F553}"/>
    <cellStyle name="Normal 3 2 5 5 2 3" xfId="12593" xr:uid="{00000000-0005-0000-0000-000093030000}"/>
    <cellStyle name="Normal 3 2 5 5 2 4" xfId="22060" xr:uid="{92DB04B2-4853-4DB6-A391-5E4ADDD01E62}"/>
    <cellStyle name="Normal 3 2 5 5 2 5" xfId="36043" xr:uid="{585E083B-8FBA-4FAC-A8F7-28ABC25866B1}"/>
    <cellStyle name="Normal 3 2 5 5 3" xfId="5522" xr:uid="{00000000-0005-0000-0000-000092030000}"/>
    <cellStyle name="Normal 3 2 5 5 3 2" xfId="9920" xr:uid="{00000000-0005-0000-0000-000092030000}"/>
    <cellStyle name="Normal 3 2 5 5 3 2 2" xfId="18740" xr:uid="{00000000-0005-0000-0000-000092030000}"/>
    <cellStyle name="Normal 3 2 5 5 3 2 3" xfId="28109" xr:uid="{2FCA7170-FC51-479B-BCBC-955C565333D4}"/>
    <cellStyle name="Normal 3 2 5 5 3 2 4" xfId="42065" xr:uid="{1489B96B-0417-4D85-8FB8-6F3AF6A0D0C0}"/>
    <cellStyle name="Normal 3 2 5 5 3 3" xfId="14385" xr:uid="{00000000-0005-0000-0000-000092030000}"/>
    <cellStyle name="Normal 3 2 5 5 3 4" xfId="23851" xr:uid="{DD5AC6C6-D039-430E-9E20-7D053E093E36}"/>
    <cellStyle name="Normal 3 2 5 5 3 5" xfId="37820" xr:uid="{EF920C6B-E4D3-4010-A40C-CB9248B6B9D8}"/>
    <cellStyle name="Normal 3 2 5 5 4" xfId="6145" xr:uid="{00000000-0005-0000-0000-000092030000}"/>
    <cellStyle name="Normal 3 2 5 5 4 2" xfId="14979" xr:uid="{00000000-0005-0000-0000-000092030000}"/>
    <cellStyle name="Normal 3 2 5 5 4 3" xfId="24438" xr:uid="{54AAE066-A89F-4BA9-9816-B0D7DBC70188}"/>
    <cellStyle name="Normal 3 2 5 5 4 4" xfId="38392" xr:uid="{BE810B0C-6EE0-4825-BA28-9E33AE4980E9}"/>
    <cellStyle name="Normal 3 2 5 5 5" xfId="10565" xr:uid="{00000000-0005-0000-0000-000092030000}"/>
    <cellStyle name="Normal 3 2 5 5 6" xfId="19991" xr:uid="{9934B43C-4CA9-41FA-93BA-1E63C17F81DD}"/>
    <cellStyle name="Normal 3 2 5 5 7" xfId="34145" xr:uid="{4794DF33-792E-4C17-8E14-66AB36954F6F}"/>
    <cellStyle name="Normal 3 2 5 6" xfId="980" xr:uid="{00000000-0005-0000-0000-000093030000}"/>
    <cellStyle name="Normal 3 2 5 6 2" xfId="3705" xr:uid="{00000000-0005-0000-0000-000094030000}"/>
    <cellStyle name="Normal 3 2 5 6 2 2" xfId="8127" xr:uid="{00000000-0005-0000-0000-000094030000}"/>
    <cellStyle name="Normal 3 2 5 6 2 2 2" xfId="16950" xr:uid="{00000000-0005-0000-0000-000094030000}"/>
    <cellStyle name="Normal 3 2 5 6 2 2 3" xfId="26335" xr:uid="{4F610B3E-CBF8-47EF-8CA6-3FE54F2C7215}"/>
    <cellStyle name="Normal 3 2 5 6 2 2 4" xfId="40290" xr:uid="{70D58A9C-1E0D-486F-A17F-0B79BF6B6DAC}"/>
    <cellStyle name="Normal 3 2 5 6 2 3" xfId="12599" xr:uid="{00000000-0005-0000-0000-000094030000}"/>
    <cellStyle name="Normal 3 2 5 6 2 4" xfId="22066" xr:uid="{5DB2F90C-A843-44EC-B0CA-C851A2DECB54}"/>
    <cellStyle name="Normal 3 2 5 6 2 5" xfId="36049" xr:uid="{0F43A4D1-97E8-4ECA-AF07-E39DA253DA8E}"/>
    <cellStyle name="Normal 3 2 5 6 3" xfId="5516" xr:uid="{00000000-0005-0000-0000-000093030000}"/>
    <cellStyle name="Normal 3 2 5 6 3 2" xfId="9914" xr:uid="{00000000-0005-0000-0000-000093030000}"/>
    <cellStyle name="Normal 3 2 5 6 3 2 2" xfId="18734" xr:uid="{00000000-0005-0000-0000-000093030000}"/>
    <cellStyle name="Normal 3 2 5 6 3 2 3" xfId="28103" xr:uid="{71846953-12FE-4638-84D4-F2D132F245BB}"/>
    <cellStyle name="Normal 3 2 5 6 3 2 4" xfId="42059" xr:uid="{9E81F72F-2FCC-4FD4-AD34-6D2280376824}"/>
    <cellStyle name="Normal 3 2 5 6 3 3" xfId="14379" xr:uid="{00000000-0005-0000-0000-000093030000}"/>
    <cellStyle name="Normal 3 2 5 6 3 4" xfId="23845" xr:uid="{EC4FCDFD-855F-41CD-A7F8-4D613AA249FB}"/>
    <cellStyle name="Normal 3 2 5 6 3 5" xfId="37814" xr:uid="{C62919DA-AD78-467E-B24D-1878B831D786}"/>
    <cellStyle name="Normal 3 2 5 6 4" xfId="6139" xr:uid="{00000000-0005-0000-0000-000093030000}"/>
    <cellStyle name="Normal 3 2 5 6 4 2" xfId="14973" xr:uid="{00000000-0005-0000-0000-000093030000}"/>
    <cellStyle name="Normal 3 2 5 6 4 3" xfId="24432" xr:uid="{511A3A25-7BC8-435B-9F42-F3D976D48899}"/>
    <cellStyle name="Normal 3 2 5 6 4 4" xfId="38386" xr:uid="{5A14075E-F4DB-4548-9B4C-1030611DC9B3}"/>
    <cellStyle name="Normal 3 2 5 6 5" xfId="10559" xr:uid="{00000000-0005-0000-0000-000093030000}"/>
    <cellStyle name="Normal 3 2 5 6 6" xfId="19985" xr:uid="{E67189A9-065A-4BDE-8124-C7EB65F0A649}"/>
    <cellStyle name="Normal 3 2 5 6 7" xfId="34139" xr:uid="{83209C25-052B-4EDF-9CC8-E8A68FE8EDE0}"/>
    <cellStyle name="Normal 3 2 5 7" xfId="1775" xr:uid="{00000000-0005-0000-0000-000064010000}"/>
    <cellStyle name="Normal 3 2 5 7 2" xfId="6561" xr:uid="{00000000-0005-0000-0000-000064010000}"/>
    <cellStyle name="Normal 3 2 5 7 2 2" xfId="15392" xr:uid="{00000000-0005-0000-0000-000064010000}"/>
    <cellStyle name="Normal 3 2 5 7 2 3" xfId="24826" xr:uid="{231C40BB-651B-4351-8AB0-2B13782BC142}"/>
    <cellStyle name="Normal 3 2 5 7 2 4" xfId="38780" xr:uid="{7ED45DFA-97A5-44F8-8CC2-13210364CDA8}"/>
    <cellStyle name="Normal 3 2 5 7 3" xfId="11009" xr:uid="{00000000-0005-0000-0000-000064010000}"/>
    <cellStyle name="Normal 3 2 5 7 4" xfId="20415" xr:uid="{D9B6FDD8-2500-4698-894D-FAA486EAED4E}"/>
    <cellStyle name="Normal 3 2 5 7 5" xfId="34544" xr:uid="{EBA4B850-D4DC-40D8-87ED-26EBD8F057D5}"/>
    <cellStyle name="Normal 3 2 5 8" xfId="4043" xr:uid="{00000000-0005-0000-0000-000064010000}"/>
    <cellStyle name="Normal 3 2 5 8 2" xfId="8447" xr:uid="{00000000-0005-0000-0000-000064010000}"/>
    <cellStyle name="Normal 3 2 5 8 2 2" xfId="17269" xr:uid="{00000000-0005-0000-0000-000064010000}"/>
    <cellStyle name="Normal 3 2 5 8 2 3" xfId="26650" xr:uid="{6B4BCEFC-0335-45BE-ACF7-4060A0416D5E}"/>
    <cellStyle name="Normal 3 2 5 8 2 4" xfId="40604" xr:uid="{DF4E4B8C-7755-4C1F-B589-9414C627DA18}"/>
    <cellStyle name="Normal 3 2 5 8 3" xfId="12918" xr:uid="{00000000-0005-0000-0000-000064010000}"/>
    <cellStyle name="Normal 3 2 5 8 4" xfId="22390" xr:uid="{ECF8BBAE-4D95-4047-894A-AB273D4F66AB}"/>
    <cellStyle name="Normal 3 2 5 8 5" xfId="36363" xr:uid="{257AF881-C9E8-4057-91F8-25B0C5321AAB}"/>
    <cellStyle name="Normal 3 2 5 9" xfId="5791" xr:uid="{00000000-0005-0000-0000-000088030000}"/>
    <cellStyle name="Normal 3 2 5 9 2" xfId="14634" xr:uid="{00000000-0005-0000-0000-000088030000}"/>
    <cellStyle name="Normal 3 2 5 9 3" xfId="24114" xr:uid="{00F49AC3-D345-4E9F-B1FF-946624F5C4DF}"/>
    <cellStyle name="Normal 3 2 5 9 4" xfId="38068" xr:uid="{D5C54764-9522-4F69-ABA3-89C257699E5F}"/>
    <cellStyle name="Normal 3 2 6" xfId="55" xr:uid="{00000000-0005-0000-0000-000094030000}"/>
    <cellStyle name="Normal 3 2 6 10" xfId="10175" xr:uid="{00000000-0005-0000-0000-000094030000}"/>
    <cellStyle name="Normal 3 2 6 11" xfId="19641" xr:uid="{85C13750-50F3-48D9-B232-092BFE8ACFCE}"/>
    <cellStyle name="Normal 3 2 6 12" xfId="33825" xr:uid="{43E388C7-A541-490D-B11C-959A483316C4}"/>
    <cellStyle name="Normal 3 2 6 2" xfId="229" xr:uid="{00000000-0005-0000-0000-000095030000}"/>
    <cellStyle name="Normal 3 2 6 2 10" xfId="33896" xr:uid="{B4BC0AC2-0912-4A19-81D7-879AD88E895F}"/>
    <cellStyle name="Normal 3 2 6 2 2" xfId="989" xr:uid="{00000000-0005-0000-0000-000096030000}"/>
    <cellStyle name="Normal 3 2 6 2 2 2" xfId="3696" xr:uid="{00000000-0005-0000-0000-000097030000}"/>
    <cellStyle name="Normal 3 2 6 2 2 2 2" xfId="8118" xr:uid="{00000000-0005-0000-0000-000097030000}"/>
    <cellStyle name="Normal 3 2 6 2 2 2 2 2" xfId="16941" xr:uid="{00000000-0005-0000-0000-000097030000}"/>
    <cellStyle name="Normal 3 2 6 2 2 2 2 3" xfId="26326" xr:uid="{BC3A5F25-2F75-4BB0-B6D7-3DFBDF014AF0}"/>
    <cellStyle name="Normal 3 2 6 2 2 2 2 4" xfId="40281" xr:uid="{3088368E-7E1D-47C2-9E07-E23F288D0C15}"/>
    <cellStyle name="Normal 3 2 6 2 2 2 3" xfId="12590" xr:uid="{00000000-0005-0000-0000-000097030000}"/>
    <cellStyle name="Normal 3 2 6 2 2 2 4" xfId="22057" xr:uid="{0F3F75C1-045B-466D-9CF4-F48936C07A63}"/>
    <cellStyle name="Normal 3 2 6 2 2 2 5" xfId="36040" xr:uid="{F120E983-FAFB-445F-B02B-5DD86913DE97}"/>
    <cellStyle name="Normal 3 2 6 2 2 3" xfId="5525" xr:uid="{00000000-0005-0000-0000-000096030000}"/>
    <cellStyle name="Normal 3 2 6 2 2 3 2" xfId="9923" xr:uid="{00000000-0005-0000-0000-000096030000}"/>
    <cellStyle name="Normal 3 2 6 2 2 3 2 2" xfId="18743" xr:uid="{00000000-0005-0000-0000-000096030000}"/>
    <cellStyle name="Normal 3 2 6 2 2 3 2 3" xfId="28112" xr:uid="{40003A8E-5772-4A16-A597-F4D0E4568CCB}"/>
    <cellStyle name="Normal 3 2 6 2 2 3 2 4" xfId="42068" xr:uid="{CB87DE33-84EA-412A-AFE5-E405CA19B443}"/>
    <cellStyle name="Normal 3 2 6 2 2 3 3" xfId="14388" xr:uid="{00000000-0005-0000-0000-000096030000}"/>
    <cellStyle name="Normal 3 2 6 2 2 3 4" xfId="23854" xr:uid="{C29032C9-4311-4CC5-B536-97F13526C63E}"/>
    <cellStyle name="Normal 3 2 6 2 2 3 5" xfId="37823" xr:uid="{EA81D76D-036C-4365-B0FF-BD97C5F2E478}"/>
    <cellStyle name="Normal 3 2 6 2 2 4" xfId="6148" xr:uid="{00000000-0005-0000-0000-000096030000}"/>
    <cellStyle name="Normal 3 2 6 2 2 4 2" xfId="14982" xr:uid="{00000000-0005-0000-0000-000096030000}"/>
    <cellStyle name="Normal 3 2 6 2 2 4 3" xfId="24441" xr:uid="{1C6E9932-5ECD-4B2B-A1EE-AA0554399DC3}"/>
    <cellStyle name="Normal 3 2 6 2 2 4 4" xfId="38395" xr:uid="{FF3A3D05-0382-465B-8D80-62B218F51A26}"/>
    <cellStyle name="Normal 3 2 6 2 2 5" xfId="10568" xr:uid="{00000000-0005-0000-0000-000096030000}"/>
    <cellStyle name="Normal 3 2 6 2 2 6" xfId="19994" xr:uid="{639459D7-8BEC-477B-827D-1CBBEDDB3F68}"/>
    <cellStyle name="Normal 3 2 6 2 2 7" xfId="34148" xr:uid="{97D3AABD-FD5D-4A50-B716-09B854B51DF0}"/>
    <cellStyle name="Normal 3 2 6 2 3" xfId="990" xr:uid="{00000000-0005-0000-0000-000097030000}"/>
    <cellStyle name="Normal 3 2 6 2 3 2" xfId="3695" xr:uid="{00000000-0005-0000-0000-000098030000}"/>
    <cellStyle name="Normal 3 2 6 2 3 2 2" xfId="8117" xr:uid="{00000000-0005-0000-0000-000098030000}"/>
    <cellStyle name="Normal 3 2 6 2 3 2 2 2" xfId="16940" xr:uid="{00000000-0005-0000-0000-000098030000}"/>
    <cellStyle name="Normal 3 2 6 2 3 2 2 3" xfId="26325" xr:uid="{AD59BBB1-52B3-4D1D-8044-32E8A62A45BF}"/>
    <cellStyle name="Normal 3 2 6 2 3 2 2 4" xfId="40280" xr:uid="{225F0AB9-2EE0-49FA-8029-4614380C5DE9}"/>
    <cellStyle name="Normal 3 2 6 2 3 2 3" xfId="12589" xr:uid="{00000000-0005-0000-0000-000098030000}"/>
    <cellStyle name="Normal 3 2 6 2 3 2 4" xfId="22056" xr:uid="{03E4D443-9865-45B3-819C-E00F329B9795}"/>
    <cellStyle name="Normal 3 2 6 2 3 2 5" xfId="36039" xr:uid="{5E3584B4-37EF-4D46-93AE-5EA2179D4E2B}"/>
    <cellStyle name="Normal 3 2 6 2 3 3" xfId="5526" xr:uid="{00000000-0005-0000-0000-000097030000}"/>
    <cellStyle name="Normal 3 2 6 2 3 3 2" xfId="9924" xr:uid="{00000000-0005-0000-0000-000097030000}"/>
    <cellStyle name="Normal 3 2 6 2 3 3 2 2" xfId="18744" xr:uid="{00000000-0005-0000-0000-000097030000}"/>
    <cellStyle name="Normal 3 2 6 2 3 3 2 3" xfId="28113" xr:uid="{84FDDE48-4FF6-4505-8396-62817CE1CA59}"/>
    <cellStyle name="Normal 3 2 6 2 3 3 2 4" xfId="42069" xr:uid="{F34A68E0-9A6A-4F69-AB91-CAFD75A9B04C}"/>
    <cellStyle name="Normal 3 2 6 2 3 3 3" xfId="14389" xr:uid="{00000000-0005-0000-0000-000097030000}"/>
    <cellStyle name="Normal 3 2 6 2 3 3 4" xfId="23855" xr:uid="{803560B6-2EB7-4F67-A530-9B48F85C81C0}"/>
    <cellStyle name="Normal 3 2 6 2 3 3 5" xfId="37824" xr:uid="{ADEC96C1-B3C8-4657-AB9E-1062C74B133F}"/>
    <cellStyle name="Normal 3 2 6 2 3 4" xfId="6149" xr:uid="{00000000-0005-0000-0000-000097030000}"/>
    <cellStyle name="Normal 3 2 6 2 3 4 2" xfId="14983" xr:uid="{00000000-0005-0000-0000-000097030000}"/>
    <cellStyle name="Normal 3 2 6 2 3 4 3" xfId="24442" xr:uid="{D728BEB6-9FB8-4EFF-B0A0-A428A64E2AF7}"/>
    <cellStyle name="Normal 3 2 6 2 3 4 4" xfId="38396" xr:uid="{582619A6-E4A4-4A51-9671-6C7277E389D7}"/>
    <cellStyle name="Normal 3 2 6 2 3 5" xfId="10569" xr:uid="{00000000-0005-0000-0000-000097030000}"/>
    <cellStyle name="Normal 3 2 6 2 3 6" xfId="19995" xr:uid="{72D99042-385C-42CD-92AB-607DBC309D4F}"/>
    <cellStyle name="Normal 3 2 6 2 3 7" xfId="34149" xr:uid="{711FCCE5-5E1C-404C-99CE-8A10F4FB725F}"/>
    <cellStyle name="Normal 3 2 6 2 4" xfId="988" xr:uid="{00000000-0005-0000-0000-000098030000}"/>
    <cellStyle name="Normal 3 2 6 2 4 2" xfId="3697" xr:uid="{00000000-0005-0000-0000-000099030000}"/>
    <cellStyle name="Normal 3 2 6 2 4 2 2" xfId="8119" xr:uid="{00000000-0005-0000-0000-000099030000}"/>
    <cellStyle name="Normal 3 2 6 2 4 2 2 2" xfId="16942" xr:uid="{00000000-0005-0000-0000-000099030000}"/>
    <cellStyle name="Normal 3 2 6 2 4 2 2 3" xfId="26327" xr:uid="{20CE56E7-5DCD-4787-9FE3-84AA9F0B7D3E}"/>
    <cellStyle name="Normal 3 2 6 2 4 2 2 4" xfId="40282" xr:uid="{509C0F1E-A571-4929-9E2C-43AF80494CCB}"/>
    <cellStyle name="Normal 3 2 6 2 4 2 3" xfId="12591" xr:uid="{00000000-0005-0000-0000-000099030000}"/>
    <cellStyle name="Normal 3 2 6 2 4 2 4" xfId="22058" xr:uid="{7BD1F8D2-49A0-4378-9D54-6E2EEB981F56}"/>
    <cellStyle name="Normal 3 2 6 2 4 2 5" xfId="36041" xr:uid="{24ECF40A-8B8A-442B-9358-940A16E403EC}"/>
    <cellStyle name="Normal 3 2 6 2 4 3" xfId="5524" xr:uid="{00000000-0005-0000-0000-000098030000}"/>
    <cellStyle name="Normal 3 2 6 2 4 3 2" xfId="9922" xr:uid="{00000000-0005-0000-0000-000098030000}"/>
    <cellStyle name="Normal 3 2 6 2 4 3 2 2" xfId="18742" xr:uid="{00000000-0005-0000-0000-000098030000}"/>
    <cellStyle name="Normal 3 2 6 2 4 3 2 3" xfId="28111" xr:uid="{48AD0B1B-29E7-4F68-AF32-1E17EB891526}"/>
    <cellStyle name="Normal 3 2 6 2 4 3 2 4" xfId="42067" xr:uid="{0397C088-7E52-4D4E-A4C0-3C440862143B}"/>
    <cellStyle name="Normal 3 2 6 2 4 3 3" xfId="14387" xr:uid="{00000000-0005-0000-0000-000098030000}"/>
    <cellStyle name="Normal 3 2 6 2 4 3 4" xfId="23853" xr:uid="{EA3A82F2-E78B-42C3-A6CB-4658E251DB07}"/>
    <cellStyle name="Normal 3 2 6 2 4 3 5" xfId="37822" xr:uid="{58ED2B94-8B8A-4C3D-855C-59A144092DEE}"/>
    <cellStyle name="Normal 3 2 6 2 4 4" xfId="6147" xr:uid="{00000000-0005-0000-0000-000098030000}"/>
    <cellStyle name="Normal 3 2 6 2 4 4 2" xfId="14981" xr:uid="{00000000-0005-0000-0000-000098030000}"/>
    <cellStyle name="Normal 3 2 6 2 4 4 3" xfId="24440" xr:uid="{9254FB63-27AD-4EB3-875A-2FFFD1299C44}"/>
    <cellStyle name="Normal 3 2 6 2 4 4 4" xfId="38394" xr:uid="{09F07A0C-8E2C-4074-9157-1682A4DAAA85}"/>
    <cellStyle name="Normal 3 2 6 2 4 5" xfId="10567" xr:uid="{00000000-0005-0000-0000-000098030000}"/>
    <cellStyle name="Normal 3 2 6 2 4 6" xfId="19993" xr:uid="{47D78237-2B52-45CA-807E-53C7964B50DD}"/>
    <cellStyle name="Normal 3 2 6 2 4 7" xfId="34147" xr:uid="{EBFB82ED-ADC3-421E-B251-BA5D18064956}"/>
    <cellStyle name="Normal 3 2 6 2 5" xfId="3368" xr:uid="{00000000-0005-0000-0000-000096030000}"/>
    <cellStyle name="Normal 3 2 6 2 5 2" xfId="7833" xr:uid="{00000000-0005-0000-0000-000096030000}"/>
    <cellStyle name="Normal 3 2 6 2 5 2 2" xfId="16659" xr:uid="{00000000-0005-0000-0000-000096030000}"/>
    <cellStyle name="Normal 3 2 6 2 5 2 3" xfId="26074" xr:uid="{6F5C2895-D12E-4A84-AAE3-B9E3952B7705}"/>
    <cellStyle name="Normal 3 2 6 2 5 2 4" xfId="40027" xr:uid="{D08D8795-BF86-431F-9596-72530D1BAD20}"/>
    <cellStyle name="Normal 3 2 6 2 5 3" xfId="12312" xr:uid="{00000000-0005-0000-0000-000096030000}"/>
    <cellStyle name="Normal 3 2 6 2 5 4" xfId="21768" xr:uid="{4156DCE3-DDA1-4084-8492-9419049F9D3C}"/>
    <cellStyle name="Normal 3 2 6 2 5 5" xfId="35790" xr:uid="{5CD86A8F-A29A-4DF2-9136-F20537357D5E}"/>
    <cellStyle name="Normal 3 2 6 2 6" xfId="4063" xr:uid="{00000000-0005-0000-0000-000095030000}"/>
    <cellStyle name="Normal 3 2 6 2 6 2" xfId="8463" xr:uid="{00000000-0005-0000-0000-000095030000}"/>
    <cellStyle name="Normal 3 2 6 2 6 2 2" xfId="17285" xr:uid="{00000000-0005-0000-0000-000095030000}"/>
    <cellStyle name="Normal 3 2 6 2 6 2 3" xfId="26665" xr:uid="{0CD7D8DC-DFB8-441B-8102-0332A095C35A}"/>
    <cellStyle name="Normal 3 2 6 2 6 2 4" xfId="40620" xr:uid="{B6E2C7AA-2238-4523-956A-4705BDB0817A}"/>
    <cellStyle name="Normal 3 2 6 2 6 3" xfId="12933" xr:uid="{00000000-0005-0000-0000-000095030000}"/>
    <cellStyle name="Normal 3 2 6 2 6 4" xfId="22406" xr:uid="{7CAF82D4-7970-4B62-9A00-7D383398B9E2}"/>
    <cellStyle name="Normal 3 2 6 2 6 5" xfId="36378" xr:uid="{ADFA0815-2EB7-4E8B-B09F-FC46E1972D6E}"/>
    <cellStyle name="Normal 3 2 6 2 7" xfId="5873" xr:uid="{00000000-0005-0000-0000-000095030000}"/>
    <cellStyle name="Normal 3 2 6 2 7 2" xfId="14714" xr:uid="{00000000-0005-0000-0000-000095030000}"/>
    <cellStyle name="Normal 3 2 6 2 7 3" xfId="24187" xr:uid="{4E3B9645-F123-4513-B06C-CAFF606413FC}"/>
    <cellStyle name="Normal 3 2 6 2 7 4" xfId="38141" xr:uid="{EADF94CB-379F-4D50-9264-FA8F3BB8E5A3}"/>
    <cellStyle name="Normal 3 2 6 2 8" xfId="10260" xr:uid="{00000000-0005-0000-0000-000095030000}"/>
    <cellStyle name="Normal 3 2 6 2 9" xfId="19721" xr:uid="{4B226669-AAA1-4B36-AB18-E7CE78E26924}"/>
    <cellStyle name="Normal 3 2 6 3" xfId="228" xr:uid="{00000000-0005-0000-0000-000099030000}"/>
    <cellStyle name="Normal 3 2 6 3 2" xfId="991" xr:uid="{00000000-0005-0000-0000-00009A030000}"/>
    <cellStyle name="Normal 3 2 6 3 2 2" xfId="3694" xr:uid="{00000000-0005-0000-0000-00009B030000}"/>
    <cellStyle name="Normal 3 2 6 3 2 2 2" xfId="8116" xr:uid="{00000000-0005-0000-0000-00009B030000}"/>
    <cellStyle name="Normal 3 2 6 3 2 2 2 2" xfId="16939" xr:uid="{00000000-0005-0000-0000-00009B030000}"/>
    <cellStyle name="Normal 3 2 6 3 2 2 2 3" xfId="26324" xr:uid="{44AFBC0A-34E9-40A3-97A1-0D81C382A74D}"/>
    <cellStyle name="Normal 3 2 6 3 2 2 2 4" xfId="40279" xr:uid="{53073F0B-2485-42E5-884E-09B0DC8B308D}"/>
    <cellStyle name="Normal 3 2 6 3 2 2 3" xfId="12588" xr:uid="{00000000-0005-0000-0000-00009B030000}"/>
    <cellStyle name="Normal 3 2 6 3 2 2 4" xfId="22055" xr:uid="{DB475AAE-20CD-4F10-BF29-B37CFD338120}"/>
    <cellStyle name="Normal 3 2 6 3 2 2 5" xfId="36038" xr:uid="{C6CF9948-1512-4972-9A39-8F5B97BF680D}"/>
    <cellStyle name="Normal 3 2 6 3 2 3" xfId="5527" xr:uid="{00000000-0005-0000-0000-00009A030000}"/>
    <cellStyle name="Normal 3 2 6 3 2 3 2" xfId="9925" xr:uid="{00000000-0005-0000-0000-00009A030000}"/>
    <cellStyle name="Normal 3 2 6 3 2 3 2 2" xfId="18745" xr:uid="{00000000-0005-0000-0000-00009A030000}"/>
    <cellStyle name="Normal 3 2 6 3 2 3 2 3" xfId="28114" xr:uid="{3F839D02-2348-4842-9D9E-2E25D270323B}"/>
    <cellStyle name="Normal 3 2 6 3 2 3 2 4" xfId="42070" xr:uid="{4A9DF3EF-A446-4F15-A28B-79F612E52929}"/>
    <cellStyle name="Normal 3 2 6 3 2 3 3" xfId="14390" xr:uid="{00000000-0005-0000-0000-00009A030000}"/>
    <cellStyle name="Normal 3 2 6 3 2 3 4" xfId="23856" xr:uid="{40CBF7A7-0DDE-4FD2-B0EE-BB0A602D4048}"/>
    <cellStyle name="Normal 3 2 6 3 2 3 5" xfId="37825" xr:uid="{656B11A1-421D-4226-A665-F4B84130DD9E}"/>
    <cellStyle name="Normal 3 2 6 3 2 4" xfId="6150" xr:uid="{00000000-0005-0000-0000-00009A030000}"/>
    <cellStyle name="Normal 3 2 6 3 2 4 2" xfId="14984" xr:uid="{00000000-0005-0000-0000-00009A030000}"/>
    <cellStyle name="Normal 3 2 6 3 2 4 3" xfId="24443" xr:uid="{D2D9DD1C-60A1-4909-BAA1-4ACFB4EBB20E}"/>
    <cellStyle name="Normal 3 2 6 3 2 4 4" xfId="38397" xr:uid="{7A7A652E-0C16-4518-A68D-47D36ADF22B8}"/>
    <cellStyle name="Normal 3 2 6 3 2 5" xfId="10570" xr:uid="{00000000-0005-0000-0000-00009A030000}"/>
    <cellStyle name="Normal 3 2 6 3 2 6" xfId="19996" xr:uid="{65F698ED-2CAB-414F-9951-D81931E499C6}"/>
    <cellStyle name="Normal 3 2 6 3 2 7" xfId="34150" xr:uid="{FD3D8227-1E03-4B5C-B358-236652D6AE2A}"/>
    <cellStyle name="Normal 3 2 6 3 3" xfId="1917" xr:uid="{00000000-0005-0000-0000-00009A030000}"/>
    <cellStyle name="Normal 3 2 6 3 3 2" xfId="6580" xr:uid="{00000000-0005-0000-0000-00009A030000}"/>
    <cellStyle name="Normal 3 2 6 3 3 2 2" xfId="15409" xr:uid="{00000000-0005-0000-0000-00009A030000}"/>
    <cellStyle name="Normal 3 2 6 3 3 2 3" xfId="24838" xr:uid="{B550E110-2404-499D-AF78-817695191994}"/>
    <cellStyle name="Normal 3 2 6 3 3 2 4" xfId="38791" xr:uid="{DE7603D6-1BCD-40C1-B8AD-E40B553D03D3}"/>
    <cellStyle name="Normal 3 2 6 3 3 3" xfId="11035" xr:uid="{00000000-0005-0000-0000-00009A030000}"/>
    <cellStyle name="Normal 3 2 6 3 3 4" xfId="20472" xr:uid="{C77D46D2-3CD6-4F7D-A923-B07301426A06}"/>
    <cellStyle name="Normal 3 2 6 3 3 5" xfId="34554" xr:uid="{FEC1B105-DAF9-433C-A51B-52E8CA5BDC67}"/>
    <cellStyle name="Normal 3 2 6 3 4" xfId="4064" xr:uid="{00000000-0005-0000-0000-000099030000}"/>
    <cellStyle name="Normal 3 2 6 3 4 2" xfId="8464" xr:uid="{00000000-0005-0000-0000-000099030000}"/>
    <cellStyle name="Normal 3 2 6 3 4 2 2" xfId="17286" xr:uid="{00000000-0005-0000-0000-000099030000}"/>
    <cellStyle name="Normal 3 2 6 3 4 2 3" xfId="26666" xr:uid="{93AE5F18-1014-495D-8E89-532479193095}"/>
    <cellStyle name="Normal 3 2 6 3 4 2 4" xfId="40621" xr:uid="{AC21B461-9474-4277-AC59-F5E2698E6B0A}"/>
    <cellStyle name="Normal 3 2 6 3 4 3" xfId="12934" xr:uid="{00000000-0005-0000-0000-000099030000}"/>
    <cellStyle name="Normal 3 2 6 3 4 4" xfId="22407" xr:uid="{162CB03C-A2CB-4383-A6E7-5EF14FD6BF93}"/>
    <cellStyle name="Normal 3 2 6 3 4 5" xfId="36379" xr:uid="{F289AF13-1A5C-48C4-81BB-C12C3B56763A}"/>
    <cellStyle name="Normal 3 2 6 3 5" xfId="5872" xr:uid="{00000000-0005-0000-0000-000099030000}"/>
    <cellStyle name="Normal 3 2 6 3 5 2" xfId="14713" xr:uid="{00000000-0005-0000-0000-000099030000}"/>
    <cellStyle name="Normal 3 2 6 3 5 3" xfId="24186" xr:uid="{F66BB4C5-67A6-4A73-81A8-67C67F59BE8A}"/>
    <cellStyle name="Normal 3 2 6 3 5 4" xfId="38140" xr:uid="{11C66CD1-AF0A-4EAF-9DFB-8D0870A3C561}"/>
    <cellStyle name="Normal 3 2 6 3 6" xfId="10259" xr:uid="{00000000-0005-0000-0000-000099030000}"/>
    <cellStyle name="Normal 3 2 6 3 7" xfId="19720" xr:uid="{99A91F18-4CF6-4807-B950-634EFE206203}"/>
    <cellStyle name="Normal 3 2 6 3 8" xfId="33895" xr:uid="{D660D83C-1F92-4679-A3C8-3FA6CDFBA2E1}"/>
    <cellStyle name="Normal 3 2 6 4" xfId="992" xr:uid="{00000000-0005-0000-0000-00009B030000}"/>
    <cellStyle name="Normal 3 2 6 4 2" xfId="3693" xr:uid="{00000000-0005-0000-0000-00009C030000}"/>
    <cellStyle name="Normal 3 2 6 4 2 2" xfId="8115" xr:uid="{00000000-0005-0000-0000-00009C030000}"/>
    <cellStyle name="Normal 3 2 6 4 2 2 2" xfId="16938" xr:uid="{00000000-0005-0000-0000-00009C030000}"/>
    <cellStyle name="Normal 3 2 6 4 2 2 3" xfId="26323" xr:uid="{E696DABA-279B-4649-A025-E6A63A71124B}"/>
    <cellStyle name="Normal 3 2 6 4 2 2 4" xfId="40278" xr:uid="{D461BD05-F844-4C58-B50C-292B5232E8FB}"/>
    <cellStyle name="Normal 3 2 6 4 2 3" xfId="12587" xr:uid="{00000000-0005-0000-0000-00009C030000}"/>
    <cellStyle name="Normal 3 2 6 4 2 4" xfId="22054" xr:uid="{3239A1B5-2C47-4909-BB53-1EF742D0E4D7}"/>
    <cellStyle name="Normal 3 2 6 4 2 5" xfId="36037" xr:uid="{196B58E7-08B2-4646-83AB-95C31347F928}"/>
    <cellStyle name="Normal 3 2 6 4 3" xfId="5528" xr:uid="{00000000-0005-0000-0000-00009B030000}"/>
    <cellStyle name="Normal 3 2 6 4 3 2" xfId="9926" xr:uid="{00000000-0005-0000-0000-00009B030000}"/>
    <cellStyle name="Normal 3 2 6 4 3 2 2" xfId="18746" xr:uid="{00000000-0005-0000-0000-00009B030000}"/>
    <cellStyle name="Normal 3 2 6 4 3 2 3" xfId="28115" xr:uid="{B247D2E7-D37C-4C86-B1CD-36684CB1DA1F}"/>
    <cellStyle name="Normal 3 2 6 4 3 2 4" xfId="42071" xr:uid="{5D7D592A-E03B-42C1-95C1-B1C4A7D752D9}"/>
    <cellStyle name="Normal 3 2 6 4 3 3" xfId="14391" xr:uid="{00000000-0005-0000-0000-00009B030000}"/>
    <cellStyle name="Normal 3 2 6 4 3 4" xfId="23857" xr:uid="{12A7B878-606B-4880-9C8B-22B78E6FD7FE}"/>
    <cellStyle name="Normal 3 2 6 4 3 5" xfId="37826" xr:uid="{97B2BE1A-615E-40C9-A65E-55FC9BBDC9A1}"/>
    <cellStyle name="Normal 3 2 6 4 4" xfId="6151" xr:uid="{00000000-0005-0000-0000-00009B030000}"/>
    <cellStyle name="Normal 3 2 6 4 4 2" xfId="14985" xr:uid="{00000000-0005-0000-0000-00009B030000}"/>
    <cellStyle name="Normal 3 2 6 4 4 3" xfId="24444" xr:uid="{28A8DBCD-1F83-42DA-88BE-8E9B341FA597}"/>
    <cellStyle name="Normal 3 2 6 4 4 4" xfId="38398" xr:uid="{8E59C2EE-572F-4819-81C2-20F99A1AAC91}"/>
    <cellStyle name="Normal 3 2 6 4 5" xfId="10571" xr:uid="{00000000-0005-0000-0000-00009B030000}"/>
    <cellStyle name="Normal 3 2 6 4 6" xfId="19997" xr:uid="{62CB944D-12AB-408E-B3B6-5F76F83405DE}"/>
    <cellStyle name="Normal 3 2 6 4 7" xfId="34151" xr:uid="{5D1403C4-0AEB-49A8-B63C-6C5257616B6C}"/>
    <cellStyle name="Normal 3 2 6 5" xfId="987" xr:uid="{00000000-0005-0000-0000-00009C030000}"/>
    <cellStyle name="Normal 3 2 6 5 2" xfId="3698" xr:uid="{00000000-0005-0000-0000-00009D030000}"/>
    <cellStyle name="Normal 3 2 6 5 2 2" xfId="8120" xr:uid="{00000000-0005-0000-0000-00009D030000}"/>
    <cellStyle name="Normal 3 2 6 5 2 2 2" xfId="16943" xr:uid="{00000000-0005-0000-0000-00009D030000}"/>
    <cellStyle name="Normal 3 2 6 5 2 2 3" xfId="26328" xr:uid="{87EBEFC6-3186-4738-AC4B-0DC66CAA3530}"/>
    <cellStyle name="Normal 3 2 6 5 2 2 4" xfId="40283" xr:uid="{69B099F5-E720-4067-A0A3-420A112C50E3}"/>
    <cellStyle name="Normal 3 2 6 5 2 3" xfId="12592" xr:uid="{00000000-0005-0000-0000-00009D030000}"/>
    <cellStyle name="Normal 3 2 6 5 2 4" xfId="22059" xr:uid="{5E31D823-715A-4CD0-B36D-34E4BADE3020}"/>
    <cellStyle name="Normal 3 2 6 5 2 5" xfId="36042" xr:uid="{0D392851-F799-4148-81F5-AC2F863C6CA7}"/>
    <cellStyle name="Normal 3 2 6 5 3" xfId="5523" xr:uid="{00000000-0005-0000-0000-00009C030000}"/>
    <cellStyle name="Normal 3 2 6 5 3 2" xfId="9921" xr:uid="{00000000-0005-0000-0000-00009C030000}"/>
    <cellStyle name="Normal 3 2 6 5 3 2 2" xfId="18741" xr:uid="{00000000-0005-0000-0000-00009C030000}"/>
    <cellStyle name="Normal 3 2 6 5 3 2 3" xfId="28110" xr:uid="{E752E1CF-E58E-4AAE-8F13-ABDFA4545D83}"/>
    <cellStyle name="Normal 3 2 6 5 3 2 4" xfId="42066" xr:uid="{8B657A3B-B419-4624-A5E7-23141AFDA3A1}"/>
    <cellStyle name="Normal 3 2 6 5 3 3" xfId="14386" xr:uid="{00000000-0005-0000-0000-00009C030000}"/>
    <cellStyle name="Normal 3 2 6 5 3 4" xfId="23852" xr:uid="{6B29B824-0FD4-43A8-A9F8-556144749014}"/>
    <cellStyle name="Normal 3 2 6 5 3 5" xfId="37821" xr:uid="{155BD179-4A6D-4265-B076-430D17E36BC2}"/>
    <cellStyle name="Normal 3 2 6 5 4" xfId="6146" xr:uid="{00000000-0005-0000-0000-00009C030000}"/>
    <cellStyle name="Normal 3 2 6 5 4 2" xfId="14980" xr:uid="{00000000-0005-0000-0000-00009C030000}"/>
    <cellStyle name="Normal 3 2 6 5 4 3" xfId="24439" xr:uid="{4AEEDF35-4D93-4E35-89DE-14740AE6F4D8}"/>
    <cellStyle name="Normal 3 2 6 5 4 4" xfId="38393" xr:uid="{704B627E-FF83-4850-8AA8-293061539589}"/>
    <cellStyle name="Normal 3 2 6 5 5" xfId="10566" xr:uid="{00000000-0005-0000-0000-00009C030000}"/>
    <cellStyle name="Normal 3 2 6 5 6" xfId="19992" xr:uid="{4EA7B0E7-40B4-4844-959A-E2E5BCE6972C}"/>
    <cellStyle name="Normal 3 2 6 5 7" xfId="34146" xr:uid="{5CF07840-B87A-4D53-A636-0D4536D50D5E}"/>
    <cellStyle name="Normal 3 2 6 6" xfId="1853" xr:uid="{00000000-0005-0000-0000-000067010000}"/>
    <cellStyle name="Normal 3 2 6 7" xfId="3459" xr:uid="{00000000-0005-0000-0000-000095030000}"/>
    <cellStyle name="Normal 3 2 6 7 2" xfId="7905" xr:uid="{00000000-0005-0000-0000-000095030000}"/>
    <cellStyle name="Normal 3 2 6 7 2 2" xfId="16730" xr:uid="{00000000-0005-0000-0000-000095030000}"/>
    <cellStyle name="Normal 3 2 6 7 2 3" xfId="26138" xr:uid="{F8E8144A-759F-4111-8573-556BF7DE3809}"/>
    <cellStyle name="Normal 3 2 6 7 2 4" xfId="40091" xr:uid="{729ADF22-265F-4856-834B-55FE3B97D6A5}"/>
    <cellStyle name="Normal 3 2 6 7 3" xfId="12383" xr:uid="{00000000-0005-0000-0000-000095030000}"/>
    <cellStyle name="Normal 3 2 6 7 4" xfId="21842" xr:uid="{A8149EF3-0D9F-41A4-B18F-556A052BE305}"/>
    <cellStyle name="Normal 3 2 6 7 5" xfId="35854" xr:uid="{55217F0D-6314-476C-BF5E-B3A0590BDC12}"/>
    <cellStyle name="Normal 3 2 6 8" xfId="4146" xr:uid="{00000000-0005-0000-0000-000094030000}"/>
    <cellStyle name="Normal 3 2 6 8 2" xfId="8546" xr:uid="{00000000-0005-0000-0000-000094030000}"/>
    <cellStyle name="Normal 3 2 6 8 2 2" xfId="17368" xr:uid="{00000000-0005-0000-0000-000094030000}"/>
    <cellStyle name="Normal 3 2 6 8 2 3" xfId="26746" xr:uid="{28D43DEE-569C-4687-B91A-27A6F13496BB}"/>
    <cellStyle name="Normal 3 2 6 8 2 4" xfId="40702" xr:uid="{E3F96594-8B04-45E7-8067-5EFEFE9E48B2}"/>
    <cellStyle name="Normal 3 2 6 8 3" xfId="13015" xr:uid="{00000000-0005-0000-0000-000094030000}"/>
    <cellStyle name="Normal 3 2 6 8 4" xfId="22488" xr:uid="{D472BF65-4197-42D3-8DEF-7383F454878C}"/>
    <cellStyle name="Normal 3 2 6 8 5" xfId="36459" xr:uid="{C3262598-8A06-4089-8517-82A023C2A49E}"/>
    <cellStyle name="Normal 3 2 6 9" xfId="5793" xr:uid="{00000000-0005-0000-0000-000094030000}"/>
    <cellStyle name="Normal 3 2 6 9 2" xfId="14636" xr:uid="{00000000-0005-0000-0000-000094030000}"/>
    <cellStyle name="Normal 3 2 6 9 3" xfId="24116" xr:uid="{8AF72245-DC8A-48F3-94C1-70F6022A46BD}"/>
    <cellStyle name="Normal 3 2 6 9 4" xfId="38070" xr:uid="{F4FC138A-DF50-4103-8996-87DDA7D51FFA}"/>
    <cellStyle name="Normal 3 2 7" xfId="115" xr:uid="{00000000-0005-0000-0000-00009D030000}"/>
    <cellStyle name="Normal 3 2 7 10" xfId="19665" xr:uid="{9274E45D-FD33-4AB6-AD38-C3A7D1FF921B}"/>
    <cellStyle name="Normal 3 2 7 11" xfId="33844" xr:uid="{C26F9A73-0C1C-4383-97D5-0775D2FB19AF}"/>
    <cellStyle name="Normal 3 2 7 2" xfId="230" xr:uid="{00000000-0005-0000-0000-00009E030000}"/>
    <cellStyle name="Normal 3 2 7 2 2" xfId="994" xr:uid="{00000000-0005-0000-0000-00009F030000}"/>
    <cellStyle name="Normal 3 2 7 2 2 2" xfId="3691" xr:uid="{00000000-0005-0000-0000-0000A0030000}"/>
    <cellStyle name="Normal 3 2 7 2 2 2 2" xfId="8113" xr:uid="{00000000-0005-0000-0000-0000A0030000}"/>
    <cellStyle name="Normal 3 2 7 2 2 2 2 2" xfId="16936" xr:uid="{00000000-0005-0000-0000-0000A0030000}"/>
    <cellStyle name="Normal 3 2 7 2 2 2 2 3" xfId="26321" xr:uid="{0CC5A48D-8CF5-490F-BC92-BD8604F1AE0F}"/>
    <cellStyle name="Normal 3 2 7 2 2 2 2 4" xfId="40276" xr:uid="{4D4904BC-F474-45D0-815A-318DAB0933D2}"/>
    <cellStyle name="Normal 3 2 7 2 2 2 3" xfId="12585" xr:uid="{00000000-0005-0000-0000-0000A0030000}"/>
    <cellStyle name="Normal 3 2 7 2 2 2 4" xfId="22052" xr:uid="{304C775D-CD8D-4D5E-8F35-31F3810D8722}"/>
    <cellStyle name="Normal 3 2 7 2 2 2 5" xfId="36035" xr:uid="{61CB1388-8DC4-4715-931F-74123925BE6C}"/>
    <cellStyle name="Normal 3 2 7 2 2 3" xfId="5530" xr:uid="{00000000-0005-0000-0000-00009F030000}"/>
    <cellStyle name="Normal 3 2 7 2 2 3 2" xfId="9928" xr:uid="{00000000-0005-0000-0000-00009F030000}"/>
    <cellStyle name="Normal 3 2 7 2 2 3 2 2" xfId="18748" xr:uid="{00000000-0005-0000-0000-00009F030000}"/>
    <cellStyle name="Normal 3 2 7 2 2 3 2 3" xfId="28117" xr:uid="{3B094F95-9396-4A3D-B6F0-F75BAD68CDD8}"/>
    <cellStyle name="Normal 3 2 7 2 2 3 2 4" xfId="42073" xr:uid="{CD213129-36AC-4EEE-B82C-E20968CE22A1}"/>
    <cellStyle name="Normal 3 2 7 2 2 3 3" xfId="14393" xr:uid="{00000000-0005-0000-0000-00009F030000}"/>
    <cellStyle name="Normal 3 2 7 2 2 3 4" xfId="23859" xr:uid="{8F8E1407-9608-4483-835C-F093B2C5EC99}"/>
    <cellStyle name="Normal 3 2 7 2 2 3 5" xfId="37828" xr:uid="{9C6196C3-910D-4094-99CE-240A46FC68CF}"/>
    <cellStyle name="Normal 3 2 7 2 2 4" xfId="6153" xr:uid="{00000000-0005-0000-0000-00009F030000}"/>
    <cellStyle name="Normal 3 2 7 2 2 4 2" xfId="14987" xr:uid="{00000000-0005-0000-0000-00009F030000}"/>
    <cellStyle name="Normal 3 2 7 2 2 4 3" xfId="24446" xr:uid="{DCDE0057-12EE-4182-9ACF-B8AAB95BCE00}"/>
    <cellStyle name="Normal 3 2 7 2 2 4 4" xfId="38400" xr:uid="{A7106D34-A6B5-497B-A95A-79E1DFEFECBF}"/>
    <cellStyle name="Normal 3 2 7 2 2 5" xfId="10573" xr:uid="{00000000-0005-0000-0000-00009F030000}"/>
    <cellStyle name="Normal 3 2 7 2 2 6" xfId="19999" xr:uid="{7E768037-D73F-4C73-B843-46F25A30B92C}"/>
    <cellStyle name="Normal 3 2 7 2 2 7" xfId="34153" xr:uid="{6355208C-AD3A-4329-B5A9-61890FEDFE21}"/>
    <cellStyle name="Normal 3 2 7 2 3" xfId="3847" xr:uid="{00000000-0005-0000-0000-00009F030000}"/>
    <cellStyle name="Normal 3 2 7 2 3 2" xfId="8257" xr:uid="{00000000-0005-0000-0000-00009F030000}"/>
    <cellStyle name="Normal 3 2 7 2 3 2 2" xfId="17080" xr:uid="{00000000-0005-0000-0000-00009F030000}"/>
    <cellStyle name="Normal 3 2 7 2 3 2 3" xfId="26462" xr:uid="{46D990CD-2712-4504-A195-0F40F07E7D32}"/>
    <cellStyle name="Normal 3 2 7 2 3 2 4" xfId="40417" xr:uid="{0A2B71E4-5D55-447C-9744-B7D905AF3E9A}"/>
    <cellStyle name="Normal 3 2 7 2 3 3" xfId="12729" xr:uid="{00000000-0005-0000-0000-00009F030000}"/>
    <cellStyle name="Normal 3 2 7 2 3 4" xfId="22201" xr:uid="{AB160D6E-CFC6-42D0-950E-0C8FD546FAC8}"/>
    <cellStyle name="Normal 3 2 7 2 3 5" xfId="36176" xr:uid="{3540A9E1-FE5F-4294-8770-BFB7A3AA406F}"/>
    <cellStyle name="Normal 3 2 7 2 4" xfId="4080" xr:uid="{00000000-0005-0000-0000-00009E030000}"/>
    <cellStyle name="Normal 3 2 7 2 4 2" xfId="8480" xr:uid="{00000000-0005-0000-0000-00009E030000}"/>
    <cellStyle name="Normal 3 2 7 2 4 2 2" xfId="17302" xr:uid="{00000000-0005-0000-0000-00009E030000}"/>
    <cellStyle name="Normal 3 2 7 2 4 2 3" xfId="26682" xr:uid="{4B7C3B35-65F7-423F-BDC6-8DA676AE5AE5}"/>
    <cellStyle name="Normal 3 2 7 2 4 2 4" xfId="40637" xr:uid="{0F0F5686-294D-4A38-9A66-7CA3C17D061B}"/>
    <cellStyle name="Normal 3 2 7 2 4 3" xfId="12950" xr:uid="{00000000-0005-0000-0000-00009E030000}"/>
    <cellStyle name="Normal 3 2 7 2 4 4" xfId="22423" xr:uid="{967ADEE4-011B-4FF7-8F0A-487BCD4E1637}"/>
    <cellStyle name="Normal 3 2 7 2 4 5" xfId="36395" xr:uid="{7EAC9C2F-2408-4367-B535-D2B3760F0AB2}"/>
    <cellStyle name="Normal 3 2 7 2 5" xfId="5874" xr:uid="{00000000-0005-0000-0000-00009E030000}"/>
    <cellStyle name="Normal 3 2 7 2 5 2" xfId="14715" xr:uid="{00000000-0005-0000-0000-00009E030000}"/>
    <cellStyle name="Normal 3 2 7 2 5 3" xfId="24188" xr:uid="{25D60885-29A8-4AA0-BFE3-3A9B88F9E596}"/>
    <cellStyle name="Normal 3 2 7 2 5 4" xfId="38142" xr:uid="{9814FAD7-5B18-4B69-8A35-45EB2CD603FA}"/>
    <cellStyle name="Normal 3 2 7 2 6" xfId="10261" xr:uid="{00000000-0005-0000-0000-00009E030000}"/>
    <cellStyle name="Normal 3 2 7 2 7" xfId="19722" xr:uid="{D767B809-734F-4A54-AA46-F487F9A681C5}"/>
    <cellStyle name="Normal 3 2 7 2 8" xfId="33897" xr:uid="{E1A12699-1393-467A-B21F-437A27F53241}"/>
    <cellStyle name="Normal 3 2 7 3" xfId="995" xr:uid="{00000000-0005-0000-0000-0000A0030000}"/>
    <cellStyle name="Normal 3 2 7 3 2" xfId="3690" xr:uid="{00000000-0005-0000-0000-0000A1030000}"/>
    <cellStyle name="Normal 3 2 7 3 2 2" xfId="8112" xr:uid="{00000000-0005-0000-0000-0000A1030000}"/>
    <cellStyle name="Normal 3 2 7 3 2 2 2" xfId="16935" xr:uid="{00000000-0005-0000-0000-0000A1030000}"/>
    <cellStyle name="Normal 3 2 7 3 2 2 3" xfId="26320" xr:uid="{90EF3C84-707C-4383-8D99-E506225EC618}"/>
    <cellStyle name="Normal 3 2 7 3 2 2 4" xfId="40275" xr:uid="{1D541974-575B-4B8D-AB70-1E2B792BA571}"/>
    <cellStyle name="Normal 3 2 7 3 2 3" xfId="12584" xr:uid="{00000000-0005-0000-0000-0000A1030000}"/>
    <cellStyle name="Normal 3 2 7 3 2 4" xfId="22051" xr:uid="{9E48E0B6-0DED-4154-A9A8-490D5FD37796}"/>
    <cellStyle name="Normal 3 2 7 3 2 5" xfId="36034" xr:uid="{FFEFF8C9-E999-4C61-90EA-4D5530F19E49}"/>
    <cellStyle name="Normal 3 2 7 3 3" xfId="5531" xr:uid="{00000000-0005-0000-0000-0000A0030000}"/>
    <cellStyle name="Normal 3 2 7 3 3 2" xfId="9929" xr:uid="{00000000-0005-0000-0000-0000A0030000}"/>
    <cellStyle name="Normal 3 2 7 3 3 2 2" xfId="18749" xr:uid="{00000000-0005-0000-0000-0000A0030000}"/>
    <cellStyle name="Normal 3 2 7 3 3 2 3" xfId="28118" xr:uid="{6D615341-7C1E-40AC-9237-2C2FFBE9D5BE}"/>
    <cellStyle name="Normal 3 2 7 3 3 2 4" xfId="42074" xr:uid="{330E03A9-3D09-4E09-BAAB-65D89FF2C378}"/>
    <cellStyle name="Normal 3 2 7 3 3 3" xfId="14394" xr:uid="{00000000-0005-0000-0000-0000A0030000}"/>
    <cellStyle name="Normal 3 2 7 3 3 4" xfId="23860" xr:uid="{9D8DF98D-B13B-447B-901C-9A946CD2466C}"/>
    <cellStyle name="Normal 3 2 7 3 3 5" xfId="37829" xr:uid="{60F102CC-2694-4886-ABAD-485410E2C075}"/>
    <cellStyle name="Normal 3 2 7 3 4" xfId="6154" xr:uid="{00000000-0005-0000-0000-0000A0030000}"/>
    <cellStyle name="Normal 3 2 7 3 4 2" xfId="14988" xr:uid="{00000000-0005-0000-0000-0000A0030000}"/>
    <cellStyle name="Normal 3 2 7 3 4 3" xfId="24447" xr:uid="{64737152-235F-4362-B65E-305271CFFB72}"/>
    <cellStyle name="Normal 3 2 7 3 4 4" xfId="38401" xr:uid="{B5F70764-9E2F-4661-894A-7A74C861CFC7}"/>
    <cellStyle name="Normal 3 2 7 3 5" xfId="10574" xr:uid="{00000000-0005-0000-0000-0000A0030000}"/>
    <cellStyle name="Normal 3 2 7 3 6" xfId="20000" xr:uid="{51227719-485E-4582-AA4A-268B10FD1F43}"/>
    <cellStyle name="Normal 3 2 7 3 7" xfId="34154" xr:uid="{8252D214-4040-42B9-B709-A78CC13C41C5}"/>
    <cellStyle name="Normal 3 2 7 4" xfId="993" xr:uid="{00000000-0005-0000-0000-0000A1030000}"/>
    <cellStyle name="Normal 3 2 7 4 2" xfId="3692" xr:uid="{00000000-0005-0000-0000-0000A2030000}"/>
    <cellStyle name="Normal 3 2 7 4 2 2" xfId="8114" xr:uid="{00000000-0005-0000-0000-0000A2030000}"/>
    <cellStyle name="Normal 3 2 7 4 2 2 2" xfId="16937" xr:uid="{00000000-0005-0000-0000-0000A2030000}"/>
    <cellStyle name="Normal 3 2 7 4 2 2 3" xfId="26322" xr:uid="{33E2705E-4143-4FEA-BD59-772E578BA591}"/>
    <cellStyle name="Normal 3 2 7 4 2 2 4" xfId="40277" xr:uid="{28435F76-9613-495C-96B4-E2BF002D680E}"/>
    <cellStyle name="Normal 3 2 7 4 2 3" xfId="12586" xr:uid="{00000000-0005-0000-0000-0000A2030000}"/>
    <cellStyle name="Normal 3 2 7 4 2 4" xfId="22053" xr:uid="{DACC9E64-CCAA-43D4-992F-EF2419614190}"/>
    <cellStyle name="Normal 3 2 7 4 2 5" xfId="36036" xr:uid="{A2A0640B-6181-4CCD-BC63-42AA03716356}"/>
    <cellStyle name="Normal 3 2 7 4 3" xfId="5529" xr:uid="{00000000-0005-0000-0000-0000A1030000}"/>
    <cellStyle name="Normal 3 2 7 4 3 2" xfId="9927" xr:uid="{00000000-0005-0000-0000-0000A1030000}"/>
    <cellStyle name="Normal 3 2 7 4 3 2 2" xfId="18747" xr:uid="{00000000-0005-0000-0000-0000A1030000}"/>
    <cellStyle name="Normal 3 2 7 4 3 2 3" xfId="28116" xr:uid="{116C0FA8-F056-4CD7-A776-C639CF0D6A33}"/>
    <cellStyle name="Normal 3 2 7 4 3 2 4" xfId="42072" xr:uid="{3E336C5C-4EC0-4AC3-A1AF-427DE05FB653}"/>
    <cellStyle name="Normal 3 2 7 4 3 3" xfId="14392" xr:uid="{00000000-0005-0000-0000-0000A1030000}"/>
    <cellStyle name="Normal 3 2 7 4 3 4" xfId="23858" xr:uid="{8C4F9F48-8C49-4992-9E42-F068D31EA212}"/>
    <cellStyle name="Normal 3 2 7 4 3 5" xfId="37827" xr:uid="{F1183B62-C43B-4FFC-BE5C-A0755987277A}"/>
    <cellStyle name="Normal 3 2 7 4 4" xfId="6152" xr:uid="{00000000-0005-0000-0000-0000A1030000}"/>
    <cellStyle name="Normal 3 2 7 4 4 2" xfId="14986" xr:uid="{00000000-0005-0000-0000-0000A1030000}"/>
    <cellStyle name="Normal 3 2 7 4 4 3" xfId="24445" xr:uid="{9F7BA41E-D896-49A6-ACAC-2366F3BA43F1}"/>
    <cellStyle name="Normal 3 2 7 4 4 4" xfId="38399" xr:uid="{80E0B828-632B-4EF0-8EAD-1EB998354FB2}"/>
    <cellStyle name="Normal 3 2 7 4 5" xfId="10572" xr:uid="{00000000-0005-0000-0000-0000A1030000}"/>
    <cellStyle name="Normal 3 2 7 4 6" xfId="19998" xr:uid="{41AB2F43-38D7-4F52-B8E4-94EB711399EE}"/>
    <cellStyle name="Normal 3 2 7 4 7" xfId="34152" xr:uid="{B5391BE6-D264-4B72-989A-C2667CAB96C7}"/>
    <cellStyle name="Normal 3 2 7 5" xfId="1938" xr:uid="{00000000-0005-0000-0000-000068010000}"/>
    <cellStyle name="Normal 3 2 7 5 2" xfId="6594" xr:uid="{00000000-0005-0000-0000-000068010000}"/>
    <cellStyle name="Normal 3 2 7 5 2 2" xfId="15423" xr:uid="{00000000-0005-0000-0000-000068010000}"/>
    <cellStyle name="Normal 3 2 7 5 2 3" xfId="24852" xr:uid="{6B86ACC4-DF76-4A33-BEA6-3A35BE9F04EF}"/>
    <cellStyle name="Normal 3 2 7 5 2 4" xfId="38805" xr:uid="{D8DFC83C-9C36-4F0C-A5F6-D7AD7BAFA9A6}"/>
    <cellStyle name="Normal 3 2 7 5 3" xfId="11050" xr:uid="{00000000-0005-0000-0000-000068010000}"/>
    <cellStyle name="Normal 3 2 7 5 4" xfId="20487" xr:uid="{3BFAD46B-9887-4B80-9943-BA02C771958A}"/>
    <cellStyle name="Normal 3 2 7 5 5" xfId="34568" xr:uid="{D6E6688B-5E12-46CD-9EF6-E6BBA76F21C5}"/>
    <cellStyle name="Normal 3 2 7 6" xfId="4077" xr:uid="{00000000-0005-0000-0000-000068010000}"/>
    <cellStyle name="Normal 3 2 7 6 2" xfId="8477" xr:uid="{00000000-0005-0000-0000-000068010000}"/>
    <cellStyle name="Normal 3 2 7 6 2 2" xfId="17299" xr:uid="{00000000-0005-0000-0000-000068010000}"/>
    <cellStyle name="Normal 3 2 7 6 2 3" xfId="26679" xr:uid="{F463FDDC-1455-4A2F-80FE-5E249ABF7E29}"/>
    <cellStyle name="Normal 3 2 7 6 2 4" xfId="40634" xr:uid="{85DD7302-9374-4189-902B-7E504E41E938}"/>
    <cellStyle name="Normal 3 2 7 6 3" xfId="12947" xr:uid="{00000000-0005-0000-0000-000068010000}"/>
    <cellStyle name="Normal 3 2 7 6 4" xfId="22420" xr:uid="{6BF3592D-DEAE-478D-9E22-7F443220CB46}"/>
    <cellStyle name="Normal 3 2 7 6 5" xfId="36392" xr:uid="{0F4DADAD-1ABC-43A4-83B8-CEC8EAE9B4EC}"/>
    <cellStyle name="Normal 3 2 7 7" xfId="5819" xr:uid="{00000000-0005-0000-0000-00009D030000}"/>
    <cellStyle name="Normal 3 2 7 7 2" xfId="14660" xr:uid="{00000000-0005-0000-0000-00009D030000}"/>
    <cellStyle name="Normal 3 2 7 7 3" xfId="24135" xr:uid="{65C150CA-C36D-4D2D-AF10-AC9A0DCA1332}"/>
    <cellStyle name="Normal 3 2 7 7 4" xfId="38089" xr:uid="{4D095B93-23A4-4DDA-8042-7019F42D970A}"/>
    <cellStyle name="Normal 3 2 7 8" xfId="10200" xr:uid="{00000000-0005-0000-0000-00009D030000}"/>
    <cellStyle name="Normal 3 2 7 8 2" xfId="28541" xr:uid="{CC8C1B2B-D51B-47DE-A61A-902E8FEDAFCE}"/>
    <cellStyle name="Normal 3 2 7 8 3" xfId="42466" xr:uid="{90825149-4921-4547-A573-217E44FED7F6}"/>
    <cellStyle name="Normal 3 2 7 9" xfId="31185" xr:uid="{740BF024-06C9-4AAA-B109-2B439F993C39}"/>
    <cellStyle name="Normal 3 2 7 9 2" xfId="45043" xr:uid="{4C8C0CC6-6484-412E-BBDF-CB2506D92062}"/>
    <cellStyle name="Normal 3 2 8" xfId="143" xr:uid="{00000000-0005-0000-0000-0000A2030000}"/>
    <cellStyle name="Normal 3 2 8 10" xfId="19686" xr:uid="{6B228BD9-B856-4063-955F-ABAFD286AF61}"/>
    <cellStyle name="Normal 3 2 8 11" xfId="33861" xr:uid="{7E014788-A6D9-4BFC-ACA4-81D6ACDAD362}"/>
    <cellStyle name="Normal 3 2 8 2" xfId="231" xr:uid="{00000000-0005-0000-0000-0000A3030000}"/>
    <cellStyle name="Normal 3 2 8 2 10" xfId="33898" xr:uid="{ADAD3628-0F8E-4368-8433-6297E3B600D9}"/>
    <cellStyle name="Normal 3 2 8 2 2" xfId="998" xr:uid="{00000000-0005-0000-0000-0000A4030000}"/>
    <cellStyle name="Normal 3 2 8 2 2 2" xfId="3687" xr:uid="{00000000-0005-0000-0000-0000A5030000}"/>
    <cellStyle name="Normal 3 2 8 2 2 2 2" xfId="8109" xr:uid="{00000000-0005-0000-0000-0000A5030000}"/>
    <cellStyle name="Normal 3 2 8 2 2 2 2 2" xfId="16932" xr:uid="{00000000-0005-0000-0000-0000A5030000}"/>
    <cellStyle name="Normal 3 2 8 2 2 2 2 3" xfId="26317" xr:uid="{D9DD1D4D-E5EA-4ED1-BACB-34A50B752AFF}"/>
    <cellStyle name="Normal 3 2 8 2 2 2 2 4" xfId="40272" xr:uid="{266FC6A2-28FD-4A8B-B631-5ECF43D3676C}"/>
    <cellStyle name="Normal 3 2 8 2 2 2 3" xfId="12581" xr:uid="{00000000-0005-0000-0000-0000A5030000}"/>
    <cellStyle name="Normal 3 2 8 2 2 2 4" xfId="22048" xr:uid="{719A15EF-65E8-4311-B16B-72D5B1CCCEC0}"/>
    <cellStyle name="Normal 3 2 8 2 2 2 5" xfId="36031" xr:uid="{020ED8D4-BA89-49E2-A951-7DE712494102}"/>
    <cellStyle name="Normal 3 2 8 2 2 3" xfId="5534" xr:uid="{00000000-0005-0000-0000-0000A4030000}"/>
    <cellStyle name="Normal 3 2 8 2 2 3 2" xfId="9932" xr:uid="{00000000-0005-0000-0000-0000A4030000}"/>
    <cellStyle name="Normal 3 2 8 2 2 3 2 2" xfId="18752" xr:uid="{00000000-0005-0000-0000-0000A4030000}"/>
    <cellStyle name="Normal 3 2 8 2 2 3 2 3" xfId="28121" xr:uid="{14F2E1C1-32CB-4591-8D4A-965E6D199B61}"/>
    <cellStyle name="Normal 3 2 8 2 2 3 2 4" xfId="42077" xr:uid="{E4754D92-41B8-4BE5-BA06-324F7199B5B4}"/>
    <cellStyle name="Normal 3 2 8 2 2 3 3" xfId="14397" xr:uid="{00000000-0005-0000-0000-0000A4030000}"/>
    <cellStyle name="Normal 3 2 8 2 2 3 4" xfId="23863" xr:uid="{C7DE4E0E-9524-49BB-9442-087416BFD141}"/>
    <cellStyle name="Normal 3 2 8 2 2 3 5" xfId="37832" xr:uid="{163D8891-49CB-4CE1-B5DA-EE71302A3373}"/>
    <cellStyle name="Normal 3 2 8 2 2 4" xfId="6157" xr:uid="{00000000-0005-0000-0000-0000A4030000}"/>
    <cellStyle name="Normal 3 2 8 2 2 4 2" xfId="14991" xr:uid="{00000000-0005-0000-0000-0000A4030000}"/>
    <cellStyle name="Normal 3 2 8 2 2 4 3" xfId="24450" xr:uid="{54D50581-4517-4EBA-BEB5-49E6D6FDE865}"/>
    <cellStyle name="Normal 3 2 8 2 2 4 4" xfId="38404" xr:uid="{1AC6B995-B471-4764-9378-701899075E2B}"/>
    <cellStyle name="Normal 3 2 8 2 2 5" xfId="10577" xr:uid="{00000000-0005-0000-0000-0000A4030000}"/>
    <cellStyle name="Normal 3 2 8 2 2 6" xfId="20003" xr:uid="{95F3998F-69FB-47C8-9119-B7E1338A9114}"/>
    <cellStyle name="Normal 3 2 8 2 2 7" xfId="34157" xr:uid="{7066958E-106B-4103-A775-B4379EF04098}"/>
    <cellStyle name="Normal 3 2 8 2 3" xfId="999" xr:uid="{00000000-0005-0000-0000-0000A5030000}"/>
    <cellStyle name="Normal 3 2 8 2 3 2" xfId="3686" xr:uid="{00000000-0005-0000-0000-0000A6030000}"/>
    <cellStyle name="Normal 3 2 8 2 3 2 2" xfId="8108" xr:uid="{00000000-0005-0000-0000-0000A6030000}"/>
    <cellStyle name="Normal 3 2 8 2 3 2 2 2" xfId="16931" xr:uid="{00000000-0005-0000-0000-0000A6030000}"/>
    <cellStyle name="Normal 3 2 8 2 3 2 2 3" xfId="26316" xr:uid="{2D35410F-26BF-45C8-B185-B895A63C4F5B}"/>
    <cellStyle name="Normal 3 2 8 2 3 2 2 4" xfId="40271" xr:uid="{4ADC9B12-BC74-4BD2-B4B4-C4D3FFE94861}"/>
    <cellStyle name="Normal 3 2 8 2 3 2 3" xfId="12580" xr:uid="{00000000-0005-0000-0000-0000A6030000}"/>
    <cellStyle name="Normal 3 2 8 2 3 2 4" xfId="22047" xr:uid="{9713D1D0-87B7-4838-959B-BD74727F05E6}"/>
    <cellStyle name="Normal 3 2 8 2 3 2 5" xfId="36030" xr:uid="{6F95AB84-4508-4A22-AE73-C4653AE0DDF8}"/>
    <cellStyle name="Normal 3 2 8 2 3 3" xfId="5535" xr:uid="{00000000-0005-0000-0000-0000A5030000}"/>
    <cellStyle name="Normal 3 2 8 2 3 3 2" xfId="9933" xr:uid="{00000000-0005-0000-0000-0000A5030000}"/>
    <cellStyle name="Normal 3 2 8 2 3 3 2 2" xfId="18753" xr:uid="{00000000-0005-0000-0000-0000A5030000}"/>
    <cellStyle name="Normal 3 2 8 2 3 3 2 3" xfId="28122" xr:uid="{10AEC267-9F93-44DC-A7EB-898101367B86}"/>
    <cellStyle name="Normal 3 2 8 2 3 3 2 4" xfId="42078" xr:uid="{ABCA53D6-2163-4F55-9A72-A9A765EA5CE5}"/>
    <cellStyle name="Normal 3 2 8 2 3 3 3" xfId="14398" xr:uid="{00000000-0005-0000-0000-0000A5030000}"/>
    <cellStyle name="Normal 3 2 8 2 3 3 4" xfId="23864" xr:uid="{575610DB-4B73-48CF-A804-06901BC323D7}"/>
    <cellStyle name="Normal 3 2 8 2 3 3 5" xfId="37833" xr:uid="{9B325370-69C7-46D8-88A1-1D66F42BB962}"/>
    <cellStyle name="Normal 3 2 8 2 3 4" xfId="6158" xr:uid="{00000000-0005-0000-0000-0000A5030000}"/>
    <cellStyle name="Normal 3 2 8 2 3 4 2" xfId="14992" xr:uid="{00000000-0005-0000-0000-0000A5030000}"/>
    <cellStyle name="Normal 3 2 8 2 3 4 3" xfId="24451" xr:uid="{6DC0D447-237C-4EB5-8D31-2EDD38099712}"/>
    <cellStyle name="Normal 3 2 8 2 3 4 4" xfId="38405" xr:uid="{8F1737A7-0855-4AE3-B495-7FF718B39FE6}"/>
    <cellStyle name="Normal 3 2 8 2 3 5" xfId="10578" xr:uid="{00000000-0005-0000-0000-0000A5030000}"/>
    <cellStyle name="Normal 3 2 8 2 3 6" xfId="20004" xr:uid="{7C5E3BEB-9CC7-49D4-B770-A7B572D309D8}"/>
    <cellStyle name="Normal 3 2 8 2 3 7" xfId="34158" xr:uid="{E5E49A99-3BA2-4F32-85AA-EEE30744ED4A}"/>
    <cellStyle name="Normal 3 2 8 2 4" xfId="997" xr:uid="{00000000-0005-0000-0000-0000A6030000}"/>
    <cellStyle name="Normal 3 2 8 2 4 2" xfId="3688" xr:uid="{00000000-0005-0000-0000-0000A7030000}"/>
    <cellStyle name="Normal 3 2 8 2 4 2 2" xfId="8110" xr:uid="{00000000-0005-0000-0000-0000A7030000}"/>
    <cellStyle name="Normal 3 2 8 2 4 2 2 2" xfId="16933" xr:uid="{00000000-0005-0000-0000-0000A7030000}"/>
    <cellStyle name="Normal 3 2 8 2 4 2 2 3" xfId="26318" xr:uid="{15A57C0B-5466-4590-8230-1625E3FA28F3}"/>
    <cellStyle name="Normal 3 2 8 2 4 2 2 4" xfId="40273" xr:uid="{A5AEEE4B-F63C-4491-B45B-B8C2FF5E8C86}"/>
    <cellStyle name="Normal 3 2 8 2 4 2 3" xfId="12582" xr:uid="{00000000-0005-0000-0000-0000A7030000}"/>
    <cellStyle name="Normal 3 2 8 2 4 2 4" xfId="22049" xr:uid="{ADF48DFC-E006-4FFB-B627-1C12F0564D89}"/>
    <cellStyle name="Normal 3 2 8 2 4 2 5" xfId="36032" xr:uid="{92431B51-766D-42DE-A349-AB4F5B0F9798}"/>
    <cellStyle name="Normal 3 2 8 2 4 3" xfId="5533" xr:uid="{00000000-0005-0000-0000-0000A6030000}"/>
    <cellStyle name="Normal 3 2 8 2 4 3 2" xfId="9931" xr:uid="{00000000-0005-0000-0000-0000A6030000}"/>
    <cellStyle name="Normal 3 2 8 2 4 3 2 2" xfId="18751" xr:uid="{00000000-0005-0000-0000-0000A6030000}"/>
    <cellStyle name="Normal 3 2 8 2 4 3 2 3" xfId="28120" xr:uid="{C5901FA4-83A8-4017-A803-BAEE8F58EC21}"/>
    <cellStyle name="Normal 3 2 8 2 4 3 2 4" xfId="42076" xr:uid="{1175D17E-1860-4E77-A5A5-40128EFD5595}"/>
    <cellStyle name="Normal 3 2 8 2 4 3 3" xfId="14396" xr:uid="{00000000-0005-0000-0000-0000A6030000}"/>
    <cellStyle name="Normal 3 2 8 2 4 3 4" xfId="23862" xr:uid="{8F87DE16-45B9-452F-A025-B843558AD8DD}"/>
    <cellStyle name="Normal 3 2 8 2 4 3 5" xfId="37831" xr:uid="{18BE4670-B2AE-42A0-AC02-7F3BD347566E}"/>
    <cellStyle name="Normal 3 2 8 2 4 4" xfId="6156" xr:uid="{00000000-0005-0000-0000-0000A6030000}"/>
    <cellStyle name="Normal 3 2 8 2 4 4 2" xfId="14990" xr:uid="{00000000-0005-0000-0000-0000A6030000}"/>
    <cellStyle name="Normal 3 2 8 2 4 4 3" xfId="24449" xr:uid="{B3C7C1C0-92C0-4052-BC65-EF8FDB8658F5}"/>
    <cellStyle name="Normal 3 2 8 2 4 4 4" xfId="38403" xr:uid="{E3236368-ACA8-4931-851B-D7523EF8CCC0}"/>
    <cellStyle name="Normal 3 2 8 2 4 5" xfId="10576" xr:uid="{00000000-0005-0000-0000-0000A6030000}"/>
    <cellStyle name="Normal 3 2 8 2 4 6" xfId="20002" xr:uid="{2679FDAB-2A63-4D55-A5A6-348BB5F09DA7}"/>
    <cellStyle name="Normal 3 2 8 2 4 7" xfId="34156" xr:uid="{27111605-793B-4619-9159-A33B60E78CBA}"/>
    <cellStyle name="Normal 3 2 8 2 5" xfId="3353" xr:uid="{00000000-0005-0000-0000-0000A4030000}"/>
    <cellStyle name="Normal 3 2 8 2 5 2" xfId="7822" xr:uid="{00000000-0005-0000-0000-0000A4030000}"/>
    <cellStyle name="Normal 3 2 8 2 5 2 2" xfId="16648" xr:uid="{00000000-0005-0000-0000-0000A4030000}"/>
    <cellStyle name="Normal 3 2 8 2 5 2 3" xfId="26063" xr:uid="{875C1C2F-9FB5-4354-8A8A-473BAE450664}"/>
    <cellStyle name="Normal 3 2 8 2 5 2 4" xfId="40016" xr:uid="{C1AD4603-5137-4A82-AEC5-1FE951D3A77B}"/>
    <cellStyle name="Normal 3 2 8 2 5 3" xfId="12301" xr:uid="{00000000-0005-0000-0000-0000A4030000}"/>
    <cellStyle name="Normal 3 2 8 2 5 4" xfId="21755" xr:uid="{54B0CCDD-BC08-4D91-9E34-B57C00128C0D}"/>
    <cellStyle name="Normal 3 2 8 2 5 5" xfId="35779" xr:uid="{EFB06586-A3BF-42EE-B357-D89AA73B4E8A}"/>
    <cellStyle name="Normal 3 2 8 2 6" xfId="5121" xr:uid="{00000000-0005-0000-0000-0000A3030000}"/>
    <cellStyle name="Normal 3 2 8 2 6 2" xfId="9519" xr:uid="{00000000-0005-0000-0000-0000A3030000}"/>
    <cellStyle name="Normal 3 2 8 2 6 2 2" xfId="18341" xr:uid="{00000000-0005-0000-0000-0000A3030000}"/>
    <cellStyle name="Normal 3 2 8 2 6 2 3" xfId="27719" xr:uid="{5EF29D94-9AB4-4CC5-88D5-59D7A8F36DBC}"/>
    <cellStyle name="Normal 3 2 8 2 6 2 4" xfId="41675" xr:uid="{83ECBE53-E3E8-4AC1-AF5A-752E4053A0EF}"/>
    <cellStyle name="Normal 3 2 8 2 6 3" xfId="13988" xr:uid="{00000000-0005-0000-0000-0000A3030000}"/>
    <cellStyle name="Normal 3 2 8 2 6 4" xfId="23461" xr:uid="{A7477D51-7C62-4D63-8AA3-71747311479D}"/>
    <cellStyle name="Normal 3 2 8 2 6 5" xfId="37432" xr:uid="{9E26C9FA-C117-4F53-9B71-1619FB532C46}"/>
    <cellStyle name="Normal 3 2 8 2 7" xfId="5875" xr:uid="{00000000-0005-0000-0000-0000A3030000}"/>
    <cellStyle name="Normal 3 2 8 2 7 2" xfId="14716" xr:uid="{00000000-0005-0000-0000-0000A3030000}"/>
    <cellStyle name="Normal 3 2 8 2 7 3" xfId="24189" xr:uid="{39ADC24E-6CE0-4CE6-9523-D2F00B69D153}"/>
    <cellStyle name="Normal 3 2 8 2 7 4" xfId="38143" xr:uid="{40E9A1FE-ADDF-441A-BD03-7EED0379D9E5}"/>
    <cellStyle name="Normal 3 2 8 2 8" xfId="10262" xr:uid="{00000000-0005-0000-0000-0000A3030000}"/>
    <cellStyle name="Normal 3 2 8 2 9" xfId="19723" xr:uid="{FFD6C222-B037-46B5-85F9-EEA1FFCC72FA}"/>
    <cellStyle name="Normal 3 2 8 3" xfId="1000" xr:uid="{00000000-0005-0000-0000-0000A7030000}"/>
    <cellStyle name="Normal 3 2 8 3 2" xfId="3685" xr:uid="{00000000-0005-0000-0000-0000A8030000}"/>
    <cellStyle name="Normal 3 2 8 3 2 2" xfId="8107" xr:uid="{00000000-0005-0000-0000-0000A8030000}"/>
    <cellStyle name="Normal 3 2 8 3 2 2 2" xfId="16930" xr:uid="{00000000-0005-0000-0000-0000A8030000}"/>
    <cellStyle name="Normal 3 2 8 3 2 2 3" xfId="26315" xr:uid="{B12037FB-3288-46D5-8911-4BDD68BBAE8B}"/>
    <cellStyle name="Normal 3 2 8 3 2 2 4" xfId="40270" xr:uid="{995C371B-092D-436D-8AAD-70336086C68D}"/>
    <cellStyle name="Normal 3 2 8 3 2 3" xfId="12579" xr:uid="{00000000-0005-0000-0000-0000A8030000}"/>
    <cellStyle name="Normal 3 2 8 3 2 4" xfId="22046" xr:uid="{87594BE7-AFB2-4291-880D-4D75A7D90F5B}"/>
    <cellStyle name="Normal 3 2 8 3 2 5" xfId="36029" xr:uid="{63D5F5A1-0F71-4C30-A65E-8CEEFC9ACDCE}"/>
    <cellStyle name="Normal 3 2 8 3 3" xfId="5536" xr:uid="{00000000-0005-0000-0000-0000A7030000}"/>
    <cellStyle name="Normal 3 2 8 3 3 2" xfId="9934" xr:uid="{00000000-0005-0000-0000-0000A7030000}"/>
    <cellStyle name="Normal 3 2 8 3 3 2 2" xfId="18754" xr:uid="{00000000-0005-0000-0000-0000A7030000}"/>
    <cellStyle name="Normal 3 2 8 3 3 2 3" xfId="28123" xr:uid="{85308DA9-C6FF-45C8-8673-17710B38E864}"/>
    <cellStyle name="Normal 3 2 8 3 3 2 4" xfId="42079" xr:uid="{D8803441-7181-455B-B3FA-0B57E9FEC937}"/>
    <cellStyle name="Normal 3 2 8 3 3 3" xfId="14399" xr:uid="{00000000-0005-0000-0000-0000A7030000}"/>
    <cellStyle name="Normal 3 2 8 3 3 4" xfId="23865" xr:uid="{D9D0D7CA-EB00-4291-A2BE-16DCBB2B2CAA}"/>
    <cellStyle name="Normal 3 2 8 3 3 5" xfId="37834" xr:uid="{0DA25ECF-8BF7-426A-B081-FA5FAEAE38D9}"/>
    <cellStyle name="Normal 3 2 8 3 4" xfId="6159" xr:uid="{00000000-0005-0000-0000-0000A7030000}"/>
    <cellStyle name="Normal 3 2 8 3 4 2" xfId="14993" xr:uid="{00000000-0005-0000-0000-0000A7030000}"/>
    <cellStyle name="Normal 3 2 8 3 4 3" xfId="24452" xr:uid="{59C5076D-84EB-40FD-98DF-7D9CD181EA03}"/>
    <cellStyle name="Normal 3 2 8 3 4 4" xfId="38406" xr:uid="{8EA1A05E-8F16-4335-8EB2-BC46BDC096BD}"/>
    <cellStyle name="Normal 3 2 8 3 5" xfId="10579" xr:uid="{00000000-0005-0000-0000-0000A7030000}"/>
    <cellStyle name="Normal 3 2 8 3 6" xfId="20005" xr:uid="{B027C3C7-8D44-4781-A755-2A0494E39FBA}"/>
    <cellStyle name="Normal 3 2 8 3 7" xfId="34159" xr:uid="{0031DB63-B25D-41CC-8D20-BA4CFDE9F323}"/>
    <cellStyle name="Normal 3 2 8 4" xfId="1001" xr:uid="{00000000-0005-0000-0000-0000A8030000}"/>
    <cellStyle name="Normal 3 2 8 4 2" xfId="3684" xr:uid="{00000000-0005-0000-0000-0000A9030000}"/>
    <cellStyle name="Normal 3 2 8 4 2 2" xfId="8106" xr:uid="{00000000-0005-0000-0000-0000A9030000}"/>
    <cellStyle name="Normal 3 2 8 4 2 2 2" xfId="16929" xr:uid="{00000000-0005-0000-0000-0000A9030000}"/>
    <cellStyle name="Normal 3 2 8 4 2 2 3" xfId="26314" xr:uid="{58219B0A-913A-4BA2-85E2-D2B1438976B8}"/>
    <cellStyle name="Normal 3 2 8 4 2 2 4" xfId="40269" xr:uid="{F6659311-D1A9-4646-A349-BA2A3A196A9C}"/>
    <cellStyle name="Normal 3 2 8 4 2 3" xfId="12578" xr:uid="{00000000-0005-0000-0000-0000A9030000}"/>
    <cellStyle name="Normal 3 2 8 4 2 4" xfId="22045" xr:uid="{B63FC056-12A0-4A9D-95E4-52C7D9DF5805}"/>
    <cellStyle name="Normal 3 2 8 4 2 5" xfId="36028" xr:uid="{0F5A4E73-EB75-4C5C-AEAA-59D9DEBA4973}"/>
    <cellStyle name="Normal 3 2 8 4 3" xfId="5537" xr:uid="{00000000-0005-0000-0000-0000A8030000}"/>
    <cellStyle name="Normal 3 2 8 4 3 2" xfId="9935" xr:uid="{00000000-0005-0000-0000-0000A8030000}"/>
    <cellStyle name="Normal 3 2 8 4 3 2 2" xfId="18755" xr:uid="{00000000-0005-0000-0000-0000A8030000}"/>
    <cellStyle name="Normal 3 2 8 4 3 2 3" xfId="28124" xr:uid="{5DD3F570-CC68-4C33-BA47-25D48D158FA2}"/>
    <cellStyle name="Normal 3 2 8 4 3 2 4" xfId="42080" xr:uid="{58C1A087-D33B-42C2-958B-A84ABF08C322}"/>
    <cellStyle name="Normal 3 2 8 4 3 3" xfId="14400" xr:uid="{00000000-0005-0000-0000-0000A8030000}"/>
    <cellStyle name="Normal 3 2 8 4 3 4" xfId="23866" xr:uid="{3D4334C7-0270-42B1-B173-EC257E54BE60}"/>
    <cellStyle name="Normal 3 2 8 4 3 5" xfId="37835" xr:uid="{2942A4F7-E560-4C79-9B37-4EC4A811ED07}"/>
    <cellStyle name="Normal 3 2 8 4 4" xfId="6160" xr:uid="{00000000-0005-0000-0000-0000A8030000}"/>
    <cellStyle name="Normal 3 2 8 4 4 2" xfId="14994" xr:uid="{00000000-0005-0000-0000-0000A8030000}"/>
    <cellStyle name="Normal 3 2 8 4 4 3" xfId="24453" xr:uid="{41DF3126-DDEC-4C81-9544-3B3F31505A24}"/>
    <cellStyle name="Normal 3 2 8 4 4 4" xfId="38407" xr:uid="{AF1AEEB7-2638-47F8-A213-D862F3E686CA}"/>
    <cellStyle name="Normal 3 2 8 4 5" xfId="10580" xr:uid="{00000000-0005-0000-0000-0000A8030000}"/>
    <cellStyle name="Normal 3 2 8 4 6" xfId="20006" xr:uid="{AD3EF3A6-B201-4B09-BE53-604DE6F2F0A1}"/>
    <cellStyle name="Normal 3 2 8 4 7" xfId="34160" xr:uid="{FDC52189-C992-47AD-B6BD-4B48C4134D1E}"/>
    <cellStyle name="Normal 3 2 8 5" xfId="996" xr:uid="{00000000-0005-0000-0000-0000A9030000}"/>
    <cellStyle name="Normal 3 2 8 5 2" xfId="3689" xr:uid="{00000000-0005-0000-0000-0000AA030000}"/>
    <cellStyle name="Normal 3 2 8 5 2 2" xfId="8111" xr:uid="{00000000-0005-0000-0000-0000AA030000}"/>
    <cellStyle name="Normal 3 2 8 5 2 2 2" xfId="16934" xr:uid="{00000000-0005-0000-0000-0000AA030000}"/>
    <cellStyle name="Normal 3 2 8 5 2 2 3" xfId="26319" xr:uid="{C2757A95-715C-46A2-B481-134FA9CB130C}"/>
    <cellStyle name="Normal 3 2 8 5 2 2 4" xfId="40274" xr:uid="{AD09FA34-7E21-452D-9767-F75DEEC30245}"/>
    <cellStyle name="Normal 3 2 8 5 2 3" xfId="12583" xr:uid="{00000000-0005-0000-0000-0000AA030000}"/>
    <cellStyle name="Normal 3 2 8 5 2 4" xfId="22050" xr:uid="{6E284446-C552-40B1-A4BF-E87A8DAFE19B}"/>
    <cellStyle name="Normal 3 2 8 5 2 5" xfId="36033" xr:uid="{28D84E7B-8091-42DE-901C-80B145178009}"/>
    <cellStyle name="Normal 3 2 8 5 3" xfId="5532" xr:uid="{00000000-0005-0000-0000-0000A9030000}"/>
    <cellStyle name="Normal 3 2 8 5 3 2" xfId="9930" xr:uid="{00000000-0005-0000-0000-0000A9030000}"/>
    <cellStyle name="Normal 3 2 8 5 3 2 2" xfId="18750" xr:uid="{00000000-0005-0000-0000-0000A9030000}"/>
    <cellStyle name="Normal 3 2 8 5 3 2 3" xfId="28119" xr:uid="{7EFE9747-4327-4C8C-A705-EB5ECDA65E5C}"/>
    <cellStyle name="Normal 3 2 8 5 3 2 4" xfId="42075" xr:uid="{AE3AD07E-0ECB-40DF-84F6-9360A710CC67}"/>
    <cellStyle name="Normal 3 2 8 5 3 3" xfId="14395" xr:uid="{00000000-0005-0000-0000-0000A9030000}"/>
    <cellStyle name="Normal 3 2 8 5 3 4" xfId="23861" xr:uid="{C61E77EF-C6E9-4553-8FA8-2F284259F287}"/>
    <cellStyle name="Normal 3 2 8 5 3 5" xfId="37830" xr:uid="{D3F821D3-E2A8-45BA-951B-FEF85B40651D}"/>
    <cellStyle name="Normal 3 2 8 5 4" xfId="6155" xr:uid="{00000000-0005-0000-0000-0000A9030000}"/>
    <cellStyle name="Normal 3 2 8 5 4 2" xfId="14989" xr:uid="{00000000-0005-0000-0000-0000A9030000}"/>
    <cellStyle name="Normal 3 2 8 5 4 3" xfId="24448" xr:uid="{FBF8C60D-8BF1-486D-BB64-91CDA3F448D2}"/>
    <cellStyle name="Normal 3 2 8 5 4 4" xfId="38402" xr:uid="{F92F97BC-2404-46C9-B814-2ABCA0DD0E1F}"/>
    <cellStyle name="Normal 3 2 8 5 5" xfId="10575" xr:uid="{00000000-0005-0000-0000-0000A9030000}"/>
    <cellStyle name="Normal 3 2 8 5 6" xfId="20001" xr:uid="{41274682-41B8-45BB-BFF5-D526165831BE}"/>
    <cellStyle name="Normal 3 2 8 5 7" xfId="34155" xr:uid="{CAC3792B-CCC4-4ED8-B78F-AB41496FC5CB}"/>
    <cellStyle name="Normal 3 2 8 6" xfId="3861" xr:uid="{00000000-0005-0000-0000-0000A3030000}"/>
    <cellStyle name="Normal 3 2 8 6 2" xfId="8271" xr:uid="{00000000-0005-0000-0000-0000A3030000}"/>
    <cellStyle name="Normal 3 2 8 6 2 2" xfId="17094" xr:uid="{00000000-0005-0000-0000-0000A3030000}"/>
    <cellStyle name="Normal 3 2 8 6 2 3" xfId="26476" xr:uid="{0BD99B41-E77C-4CF3-8F6F-084BCA712B19}"/>
    <cellStyle name="Normal 3 2 8 6 2 4" xfId="40431" xr:uid="{113D69AC-3732-4B3B-B769-07EE245B1C13}"/>
    <cellStyle name="Normal 3 2 8 6 3" xfId="12743" xr:uid="{00000000-0005-0000-0000-0000A3030000}"/>
    <cellStyle name="Normal 3 2 8 6 4" xfId="22215" xr:uid="{C0FDC06C-0CB4-41B2-84CA-C11C30F81590}"/>
    <cellStyle name="Normal 3 2 8 6 5" xfId="36190" xr:uid="{48975416-D454-48EB-ACA7-E60C42AE74B7}"/>
    <cellStyle name="Normal 3 2 8 7" xfId="4097" xr:uid="{00000000-0005-0000-0000-0000A2030000}"/>
    <cellStyle name="Normal 3 2 8 7 2" xfId="8497" xr:uid="{00000000-0005-0000-0000-0000A2030000}"/>
    <cellStyle name="Normal 3 2 8 7 2 2" xfId="17319" xr:uid="{00000000-0005-0000-0000-0000A2030000}"/>
    <cellStyle name="Normal 3 2 8 7 2 3" xfId="26699" xr:uid="{405DC8EC-F3AF-402F-BAC3-54AF9EF958EE}"/>
    <cellStyle name="Normal 3 2 8 7 2 4" xfId="40654" xr:uid="{59C92154-C81F-4ECC-BBF3-03FEC256F329}"/>
    <cellStyle name="Normal 3 2 8 7 3" xfId="12967" xr:uid="{00000000-0005-0000-0000-0000A2030000}"/>
    <cellStyle name="Normal 3 2 8 7 4" xfId="22440" xr:uid="{67272573-9380-425F-872D-F22AA4D2517A}"/>
    <cellStyle name="Normal 3 2 8 7 5" xfId="36412" xr:uid="{0D538B4B-3C47-468F-90E4-51C5E8E5A852}"/>
    <cellStyle name="Normal 3 2 8 8" xfId="5838" xr:uid="{00000000-0005-0000-0000-0000A2030000}"/>
    <cellStyle name="Normal 3 2 8 8 2" xfId="14679" xr:uid="{00000000-0005-0000-0000-0000A2030000}"/>
    <cellStyle name="Normal 3 2 8 8 3" xfId="24152" xr:uid="{24EB6A5E-AD91-4B23-9EFE-34B87B3D39EC}"/>
    <cellStyle name="Normal 3 2 8 8 4" xfId="38106" xr:uid="{65BA8867-12BF-44C6-AD7D-A28096C7A386}"/>
    <cellStyle name="Normal 3 2 8 9" xfId="10217" xr:uid="{00000000-0005-0000-0000-0000A2030000}"/>
    <cellStyle name="Normal 3 2 8 9 2" xfId="33626" xr:uid="{53DB58CD-81B7-4E72-860C-8BCA3446DA1A}"/>
    <cellStyle name="Normal 3 2 8 9 3" xfId="47490" xr:uid="{80997017-C43D-4764-ADB4-3D56BAAF5641}"/>
    <cellStyle name="Normal 3 2 9" xfId="200" xr:uid="{00000000-0005-0000-0000-0000AA030000}"/>
    <cellStyle name="Normal 3 2 9 10" xfId="33868" xr:uid="{397FCB76-811C-447F-A203-2E9A60A01654}"/>
    <cellStyle name="Normal 3 2 9 2" xfId="1003" xr:uid="{00000000-0005-0000-0000-0000AB030000}"/>
    <cellStyle name="Normal 3 2 9 2 2" xfId="3683" xr:uid="{00000000-0005-0000-0000-0000AC030000}"/>
    <cellStyle name="Normal 3 2 9 2 2 2" xfId="8105" xr:uid="{00000000-0005-0000-0000-0000AC030000}"/>
    <cellStyle name="Normal 3 2 9 2 2 2 2" xfId="16928" xr:uid="{00000000-0005-0000-0000-0000AC030000}"/>
    <cellStyle name="Normal 3 2 9 2 2 2 3" xfId="26313" xr:uid="{709DBB8E-3CBC-4532-AAF7-4AB47C1DE5A4}"/>
    <cellStyle name="Normal 3 2 9 2 2 2 4" xfId="40268" xr:uid="{3850672E-8EE8-4B27-97E8-15F927866060}"/>
    <cellStyle name="Normal 3 2 9 2 2 3" xfId="12577" xr:uid="{00000000-0005-0000-0000-0000AC030000}"/>
    <cellStyle name="Normal 3 2 9 2 2 4" xfId="22044" xr:uid="{A1838154-8AA4-4832-B3D9-03EF6F2C91CC}"/>
    <cellStyle name="Normal 3 2 9 2 2 5" xfId="36027" xr:uid="{0A2CB88F-7C96-44A3-93A0-294F4B5F15B0}"/>
    <cellStyle name="Normal 3 2 9 2 3" xfId="5539" xr:uid="{00000000-0005-0000-0000-0000AB030000}"/>
    <cellStyle name="Normal 3 2 9 2 3 2" xfId="9937" xr:uid="{00000000-0005-0000-0000-0000AB030000}"/>
    <cellStyle name="Normal 3 2 9 2 3 2 2" xfId="18757" xr:uid="{00000000-0005-0000-0000-0000AB030000}"/>
    <cellStyle name="Normal 3 2 9 2 3 2 3" xfId="28126" xr:uid="{23ACE175-67B6-4518-8ADB-84B0ECC73BA2}"/>
    <cellStyle name="Normal 3 2 9 2 3 2 4" xfId="42082" xr:uid="{AEDAACAA-9AFA-4075-A5AC-6D930CF8C01A}"/>
    <cellStyle name="Normal 3 2 9 2 3 3" xfId="14402" xr:uid="{00000000-0005-0000-0000-0000AB030000}"/>
    <cellStyle name="Normal 3 2 9 2 3 4" xfId="23868" xr:uid="{BAB0EA73-30FF-43C9-9FF2-6EF59F6E4791}"/>
    <cellStyle name="Normal 3 2 9 2 3 5" xfId="37837" xr:uid="{23B4BE86-A576-4504-B5E1-C6A5A64AA029}"/>
    <cellStyle name="Normal 3 2 9 2 4" xfId="6162" xr:uid="{00000000-0005-0000-0000-0000AB030000}"/>
    <cellStyle name="Normal 3 2 9 2 4 2" xfId="14996" xr:uid="{00000000-0005-0000-0000-0000AB030000}"/>
    <cellStyle name="Normal 3 2 9 2 4 3" xfId="24455" xr:uid="{16905B02-8FE5-49BC-80B5-333057C39721}"/>
    <cellStyle name="Normal 3 2 9 2 4 4" xfId="38409" xr:uid="{CA85AD99-97F9-4E9C-B452-36081162157A}"/>
    <cellStyle name="Normal 3 2 9 2 5" xfId="10582" xr:uid="{00000000-0005-0000-0000-0000AB030000}"/>
    <cellStyle name="Normal 3 2 9 2 6" xfId="20008" xr:uid="{817BA6E6-C7EA-4FB5-B93B-EDC5F3D7B88B}"/>
    <cellStyle name="Normal 3 2 9 2 7" xfId="34162" xr:uid="{D272BD53-ED07-4498-9D6D-26B899E60DDD}"/>
    <cellStyle name="Normal 3 2 9 3" xfId="1004" xr:uid="{00000000-0005-0000-0000-0000AC030000}"/>
    <cellStyle name="Normal 3 2 9 3 2" xfId="3448" xr:uid="{00000000-0005-0000-0000-0000AD030000}"/>
    <cellStyle name="Normal 3 2 9 3 2 2" xfId="7894" xr:uid="{00000000-0005-0000-0000-0000AD030000}"/>
    <cellStyle name="Normal 3 2 9 3 2 2 2" xfId="16719" xr:uid="{00000000-0005-0000-0000-0000AD030000}"/>
    <cellStyle name="Normal 3 2 9 3 2 2 3" xfId="26130" xr:uid="{EDC87DE2-F3AC-4B32-8901-69492E2F937B}"/>
    <cellStyle name="Normal 3 2 9 3 2 2 4" xfId="40083" xr:uid="{7111EA2E-E93F-48BA-9A87-1B0793BF27D2}"/>
    <cellStyle name="Normal 3 2 9 3 2 3" xfId="12372" xr:uid="{00000000-0005-0000-0000-0000AD030000}"/>
    <cellStyle name="Normal 3 2 9 3 2 4" xfId="21834" xr:uid="{E413072F-17FC-430F-9759-68D23EA47674}"/>
    <cellStyle name="Normal 3 2 9 3 2 5" xfId="35846" xr:uid="{53B361A6-75B5-40C0-9D20-5F69683BE247}"/>
    <cellStyle name="Normal 3 2 9 3 3" xfId="5540" xr:uid="{00000000-0005-0000-0000-0000AC030000}"/>
    <cellStyle name="Normal 3 2 9 3 3 2" xfId="9938" xr:uid="{00000000-0005-0000-0000-0000AC030000}"/>
    <cellStyle name="Normal 3 2 9 3 3 2 2" xfId="18758" xr:uid="{00000000-0005-0000-0000-0000AC030000}"/>
    <cellStyle name="Normal 3 2 9 3 3 2 3" xfId="28127" xr:uid="{E4A92A2C-F729-4B48-802C-2CB9C620E1D7}"/>
    <cellStyle name="Normal 3 2 9 3 3 2 4" xfId="42083" xr:uid="{78EA2B05-C907-4649-8F2A-119F341A3BA9}"/>
    <cellStyle name="Normal 3 2 9 3 3 3" xfId="14403" xr:uid="{00000000-0005-0000-0000-0000AC030000}"/>
    <cellStyle name="Normal 3 2 9 3 3 4" xfId="23869" xr:uid="{087B4F7A-14BB-4CF6-BE0E-54023B87B81A}"/>
    <cellStyle name="Normal 3 2 9 3 3 5" xfId="37838" xr:uid="{1F7FABF3-236B-48FB-8A62-BD40E07B56AF}"/>
    <cellStyle name="Normal 3 2 9 3 4" xfId="6163" xr:uid="{00000000-0005-0000-0000-0000AC030000}"/>
    <cellStyle name="Normal 3 2 9 3 4 2" xfId="14997" xr:uid="{00000000-0005-0000-0000-0000AC030000}"/>
    <cellStyle name="Normal 3 2 9 3 4 3" xfId="24456" xr:uid="{145FD439-0E17-4A47-9B3C-4C8B7B31462D}"/>
    <cellStyle name="Normal 3 2 9 3 4 4" xfId="38410" xr:uid="{529B601D-032C-4290-AA25-7D05504856DE}"/>
    <cellStyle name="Normal 3 2 9 3 5" xfId="10583" xr:uid="{00000000-0005-0000-0000-0000AC030000}"/>
    <cellStyle name="Normal 3 2 9 3 6" xfId="20009" xr:uid="{A2180C19-587A-4078-91ED-E5FD1E2625B6}"/>
    <cellStyle name="Normal 3 2 9 3 7" xfId="34163" xr:uid="{B02D35AB-2CE8-4DBE-AE98-1F84B6E37879}"/>
    <cellStyle name="Normal 3 2 9 4" xfId="1002" xr:uid="{00000000-0005-0000-0000-0000AD030000}"/>
    <cellStyle name="Normal 3 2 9 4 2" xfId="3682" xr:uid="{00000000-0005-0000-0000-0000AE030000}"/>
    <cellStyle name="Normal 3 2 9 4 2 2" xfId="8104" xr:uid="{00000000-0005-0000-0000-0000AE030000}"/>
    <cellStyle name="Normal 3 2 9 4 2 2 2" xfId="16927" xr:uid="{00000000-0005-0000-0000-0000AE030000}"/>
    <cellStyle name="Normal 3 2 9 4 2 2 3" xfId="26312" xr:uid="{CA659443-7E98-4216-815B-08214601BF06}"/>
    <cellStyle name="Normal 3 2 9 4 2 2 4" xfId="40267" xr:uid="{45438DF6-F52C-458A-83E6-B8203EAB04D8}"/>
    <cellStyle name="Normal 3 2 9 4 2 3" xfId="12576" xr:uid="{00000000-0005-0000-0000-0000AE030000}"/>
    <cellStyle name="Normal 3 2 9 4 2 4" xfId="22043" xr:uid="{780A11DD-8679-4FF7-9D2D-30240E09C7AF}"/>
    <cellStyle name="Normal 3 2 9 4 2 5" xfId="36026" xr:uid="{88558F92-0BDA-4552-B9C1-2518187C221F}"/>
    <cellStyle name="Normal 3 2 9 4 3" xfId="5538" xr:uid="{00000000-0005-0000-0000-0000AD030000}"/>
    <cellStyle name="Normal 3 2 9 4 3 2" xfId="9936" xr:uid="{00000000-0005-0000-0000-0000AD030000}"/>
    <cellStyle name="Normal 3 2 9 4 3 2 2" xfId="18756" xr:uid="{00000000-0005-0000-0000-0000AD030000}"/>
    <cellStyle name="Normal 3 2 9 4 3 2 3" xfId="28125" xr:uid="{F743C8F2-9D17-4C1E-B3D1-E1BC33DF9318}"/>
    <cellStyle name="Normal 3 2 9 4 3 2 4" xfId="42081" xr:uid="{F1748BCB-21BC-4FEE-8D4E-D88ED57C6B46}"/>
    <cellStyle name="Normal 3 2 9 4 3 3" xfId="14401" xr:uid="{00000000-0005-0000-0000-0000AD030000}"/>
    <cellStyle name="Normal 3 2 9 4 3 4" xfId="23867" xr:uid="{962AB58A-288D-4553-AC2E-786D1B17F0FD}"/>
    <cellStyle name="Normal 3 2 9 4 3 5" xfId="37836" xr:uid="{7B0CBA1F-3789-430B-9852-1344C8AF216B}"/>
    <cellStyle name="Normal 3 2 9 4 4" xfId="6161" xr:uid="{00000000-0005-0000-0000-0000AD030000}"/>
    <cellStyle name="Normal 3 2 9 4 4 2" xfId="14995" xr:uid="{00000000-0005-0000-0000-0000AD030000}"/>
    <cellStyle name="Normal 3 2 9 4 4 3" xfId="24454" xr:uid="{2A041194-E221-4F53-85C0-80ED6183196D}"/>
    <cellStyle name="Normal 3 2 9 4 4 4" xfId="38408" xr:uid="{9CFDB453-A977-4502-99BD-8C3300FDA7DA}"/>
    <cellStyle name="Normal 3 2 9 4 5" xfId="10581" xr:uid="{00000000-0005-0000-0000-0000AD030000}"/>
    <cellStyle name="Normal 3 2 9 4 6" xfId="20007" xr:uid="{01584BEE-D4E4-4112-AB8C-24F7EC2B7050}"/>
    <cellStyle name="Normal 3 2 9 4 7" xfId="34161" xr:uid="{34CE862E-17B6-42F2-9534-E21DAC236F47}"/>
    <cellStyle name="Normal 3 2 9 5" xfId="3860" xr:uid="{00000000-0005-0000-0000-0000AB030000}"/>
    <cellStyle name="Normal 3 2 9 5 2" xfId="8270" xr:uid="{00000000-0005-0000-0000-0000AB030000}"/>
    <cellStyle name="Normal 3 2 9 5 2 2" xfId="17093" xr:uid="{00000000-0005-0000-0000-0000AB030000}"/>
    <cellStyle name="Normal 3 2 9 5 2 3" xfId="26475" xr:uid="{4C2A56AD-02E0-4D32-B130-86D972696639}"/>
    <cellStyle name="Normal 3 2 9 5 2 4" xfId="40430" xr:uid="{76895E90-7A78-4368-917E-B60ED1236C14}"/>
    <cellStyle name="Normal 3 2 9 5 3" xfId="12742" xr:uid="{00000000-0005-0000-0000-0000AB030000}"/>
    <cellStyle name="Normal 3 2 9 5 4" xfId="22214" xr:uid="{95A880CB-966D-4C57-9638-66A9C0CF329B}"/>
    <cellStyle name="Normal 3 2 9 5 5" xfId="36189" xr:uid="{71FA404C-8ED7-429C-B33A-B3D192E7C276}"/>
    <cellStyle name="Normal 3 2 9 6" xfId="4166" xr:uid="{00000000-0005-0000-0000-0000AA030000}"/>
    <cellStyle name="Normal 3 2 9 6 2" xfId="8566" xr:uid="{00000000-0005-0000-0000-0000AA030000}"/>
    <cellStyle name="Normal 3 2 9 6 2 2" xfId="17388" xr:uid="{00000000-0005-0000-0000-0000AA030000}"/>
    <cellStyle name="Normal 3 2 9 6 2 3" xfId="26766" xr:uid="{6AEF6734-3A8E-4BE3-B96E-C1F418777177}"/>
    <cellStyle name="Normal 3 2 9 6 2 4" xfId="40722" xr:uid="{6D726127-9B20-4E79-9725-2AEEF4312C3C}"/>
    <cellStyle name="Normal 3 2 9 6 3" xfId="13035" xr:uid="{00000000-0005-0000-0000-0000AA030000}"/>
    <cellStyle name="Normal 3 2 9 6 4" xfId="22508" xr:uid="{8A4C6050-A3AD-455F-892E-1EB2253B4B14}"/>
    <cellStyle name="Normal 3 2 9 6 5" xfId="36479" xr:uid="{965D6712-A5DB-42BA-B839-3359D29AB74C}"/>
    <cellStyle name="Normal 3 2 9 7" xfId="5845" xr:uid="{00000000-0005-0000-0000-0000AA030000}"/>
    <cellStyle name="Normal 3 2 9 7 2" xfId="14686" xr:uid="{00000000-0005-0000-0000-0000AA030000}"/>
    <cellStyle name="Normal 3 2 9 7 3" xfId="24159" xr:uid="{E9EF83C5-CDCA-4B18-8172-546BA94FB240}"/>
    <cellStyle name="Normal 3 2 9 7 4" xfId="38113" xr:uid="{49FCA8B9-156B-4AD8-B48D-3B5FB4C3AAE6}"/>
    <cellStyle name="Normal 3 2 9 8" xfId="10232" xr:uid="{00000000-0005-0000-0000-0000AA030000}"/>
    <cellStyle name="Normal 3 2 9 9" xfId="19693" xr:uid="{A99421F1-0A4A-452E-959B-AC3681CAF336}"/>
    <cellStyle name="Normal 3 3" xfId="56" xr:uid="{00000000-0005-0000-0000-0000AE030000}"/>
    <cellStyle name="Normal 3 3 2" xfId="1005" xr:uid="{00000000-0005-0000-0000-0000AF030000}"/>
    <cellStyle name="Normal 3 3 2 2" xfId="3157" xr:uid="{00000000-0005-0000-0000-00009E040000}"/>
    <cellStyle name="Normal 3 3 2 2 2" xfId="5164" xr:uid="{00000000-0005-0000-0000-00009E040000}"/>
    <cellStyle name="Normal 3 3 2 2 2 2" xfId="9562" xr:uid="{00000000-0005-0000-0000-00009E040000}"/>
    <cellStyle name="Normal 3 3 2 2 2 2 2" xfId="18384" xr:uid="{00000000-0005-0000-0000-00009E040000}"/>
    <cellStyle name="Normal 3 3 2 2 2 2 3" xfId="27762" xr:uid="{B472714F-6647-4730-98CB-F243FA3AA7B3}"/>
    <cellStyle name="Normal 3 3 2 2 2 2 4" xfId="41718" xr:uid="{973FD1F6-7E87-4FA2-9A18-AAEC23E4ADC5}"/>
    <cellStyle name="Normal 3 3 2 2 2 3" xfId="14031" xr:uid="{00000000-0005-0000-0000-00009E040000}"/>
    <cellStyle name="Normal 3 3 2 2 2 4" xfId="23504" xr:uid="{C2CEEA4C-3193-476D-A53B-F8BC818C4F72}"/>
    <cellStyle name="Normal 3 3 2 2 2 5" xfId="37475" xr:uid="{FC2209AD-F939-474C-8661-462272C5FCE9}"/>
    <cellStyle name="Normal 3 3 2 2 3" xfId="7667" xr:uid="{00000000-0005-0000-0000-00009E040000}"/>
    <cellStyle name="Normal 3 3 2 2 3 2" xfId="16493" xr:uid="{00000000-0005-0000-0000-00009E040000}"/>
    <cellStyle name="Normal 3 3 2 2 3 3" xfId="25919" xr:uid="{5CD33304-EC2C-4348-BE3E-425DE2285568}"/>
    <cellStyle name="Normal 3 3 2 2 3 4" xfId="39871" xr:uid="{87EB2793-B87B-462B-897C-54943F913402}"/>
    <cellStyle name="Normal 3 3 2 2 4" xfId="12139" xr:uid="{00000000-0005-0000-0000-00009E040000}"/>
    <cellStyle name="Normal 3 3 2 2 4 2" xfId="29650" xr:uid="{5C90610F-87F0-41B2-AE1D-8023CB8743E4}"/>
    <cellStyle name="Normal 3 3 2 2 4 3" xfId="43531" xr:uid="{BC823430-6363-4A96-A32C-18B1E7F4636E}"/>
    <cellStyle name="Normal 3 3 2 2 5" xfId="32252" xr:uid="{E0337D3F-9DE5-401D-9A08-1D7A16E29472}"/>
    <cellStyle name="Normal 3 3 2 2 5 2" xfId="46119" xr:uid="{DD326522-C32C-44F5-B9F1-C764099F5BC2}"/>
    <cellStyle name="Normal 3 3 2 2 6" xfId="21602" xr:uid="{991153D5-E665-4B89-861B-57C537FDEA0A}"/>
    <cellStyle name="Normal 3 3 2 2 7" xfId="35634" xr:uid="{200E414B-58F3-4509-954E-C57186DE67FE}"/>
    <cellStyle name="Normal 3 3 2 3" xfId="1777" xr:uid="{00000000-0005-0000-0000-00006A010000}"/>
    <cellStyle name="Normal 3 3 2 3 2" xfId="30838" xr:uid="{09AEA934-70D0-4FBE-B974-0717AFA400E0}"/>
    <cellStyle name="Normal 3 3 2 3 2 2" xfId="44712" xr:uid="{7AA9BB41-ACDB-478F-8074-142034D488BC}"/>
    <cellStyle name="Normal 3 3 2 3 3" xfId="33430" xr:uid="{19580268-3D13-4287-AC3C-54F5D705B081}"/>
    <cellStyle name="Normal 3 3 2 3 3 2" xfId="47297" xr:uid="{AD26FC71-0FA2-4109-8385-0B14808CDC4D}"/>
    <cellStyle name="Normal 3 3 3" xfId="1904" xr:uid="{00000000-0005-0000-0000-00006B010000}"/>
    <cellStyle name="Normal 3 3 4" xfId="29830" xr:uid="{B66EC43A-842B-477A-98B7-177750657F22}"/>
    <cellStyle name="Normal 3 3 5" xfId="33630" xr:uid="{FF08BB0E-C5F7-49F1-951B-F6815142EEEB}"/>
    <cellStyle name="Normal 3 3 5 2" xfId="47494" xr:uid="{708BB905-0EC2-4A81-BE68-D37C7D5E2F35}"/>
    <cellStyle name="Normal 3 4" xfId="57" xr:uid="{00000000-0005-0000-0000-0000B0030000}"/>
    <cellStyle name="Normal 3 4 2" xfId="1778" xr:uid="{00000000-0005-0000-0000-00006D010000}"/>
    <cellStyle name="Normal 3 4 3" xfId="3158" xr:uid="{00000000-0005-0000-0000-00009F040000}"/>
    <cellStyle name="Normal 3 4 3 2" xfId="5165" xr:uid="{00000000-0005-0000-0000-00009F040000}"/>
    <cellStyle name="Normal 3 4 3 2 2" xfId="9563" xr:uid="{00000000-0005-0000-0000-00009F040000}"/>
    <cellStyle name="Normal 3 4 3 2 2 2" xfId="18385" xr:uid="{00000000-0005-0000-0000-00009F040000}"/>
    <cellStyle name="Normal 3 4 3 2 2 3" xfId="27763" xr:uid="{416FEF9B-03EB-43BB-9DB5-9409C0AFF5DE}"/>
    <cellStyle name="Normal 3 4 3 2 2 4" xfId="41719" xr:uid="{92F6B6E6-B024-4591-A845-94DB0C8D7701}"/>
    <cellStyle name="Normal 3 4 3 2 3" xfId="14032" xr:uid="{00000000-0005-0000-0000-00009F040000}"/>
    <cellStyle name="Normal 3 4 3 2 4" xfId="23505" xr:uid="{EB62521A-BC05-4D13-BD52-43A46343B6A0}"/>
    <cellStyle name="Normal 3 4 3 2 5" xfId="37476" xr:uid="{E4FB9B97-F477-47F4-BCDC-2C085E433829}"/>
    <cellStyle name="Normal 3 4 3 3" xfId="7668" xr:uid="{00000000-0005-0000-0000-00009F040000}"/>
    <cellStyle name="Normal 3 4 3 3 2" xfId="16494" xr:uid="{00000000-0005-0000-0000-00009F040000}"/>
    <cellStyle name="Normal 3 4 3 3 3" xfId="25920" xr:uid="{3E3F12BB-2F4F-4095-8B4C-284422BD84E3}"/>
    <cellStyle name="Normal 3 4 3 3 4" xfId="39872" xr:uid="{069904F8-D89F-45F0-96EC-2F65B088189E}"/>
    <cellStyle name="Normal 3 4 3 4" xfId="12140" xr:uid="{00000000-0005-0000-0000-00009F040000}"/>
    <cellStyle name="Normal 3 4 3 4 2" xfId="29651" xr:uid="{D9E369A3-79DC-4015-B0F0-FB85923EDA54}"/>
    <cellStyle name="Normal 3 4 3 4 3" xfId="43532" xr:uid="{956CCC8C-704D-48D1-AC45-D7FDC0CC68D5}"/>
    <cellStyle name="Normal 3 4 3 5" xfId="32253" xr:uid="{B5106466-9881-4758-B8C3-851FB6568F8C}"/>
    <cellStyle name="Normal 3 4 3 5 2" xfId="46120" xr:uid="{7499B044-084C-4F3B-A6CB-049109B0AEA0}"/>
    <cellStyle name="Normal 3 4 3 6" xfId="21603" xr:uid="{CADC5A50-9F83-422F-B69F-C53B02C750FC}"/>
    <cellStyle name="Normal 3 4 3 7" xfId="35635" xr:uid="{6DF01604-EEB8-4EE1-BEC3-ADBA2C6BA8C8}"/>
    <cellStyle name="Normal 3 4 4" xfId="30839" xr:uid="{1CA9B026-06E6-42D7-8451-D48FAB152FC2}"/>
    <cellStyle name="Normal 3 4 4 2" xfId="33431" xr:uid="{D0F66EFC-EE70-48B3-81C3-795455094ED5}"/>
    <cellStyle name="Normal 3 4 4 2 2" xfId="47298" xr:uid="{6242E19C-FAAC-478E-AFF8-6C3120F2A68E}"/>
    <cellStyle name="Normal 3 4 4 3" xfId="44713" xr:uid="{68443989-ACFD-48A9-9514-4F96072480E7}"/>
    <cellStyle name="Normal 3 4 5" xfId="33646" xr:uid="{9E8250CC-91BB-4EA3-8100-8074CD455B79}"/>
    <cellStyle name="Normal 3 5" xfId="58" xr:uid="{00000000-0005-0000-0000-0000B1030000}"/>
    <cellStyle name="Normal 3 5 2" xfId="1779" xr:uid="{00000000-0005-0000-0000-00006F010000}"/>
    <cellStyle name="Normal 3 5 3" xfId="3159" xr:uid="{00000000-0005-0000-0000-0000A0040000}"/>
    <cellStyle name="Normal 3 6" xfId="116" xr:uid="{00000000-0005-0000-0000-0000B2030000}"/>
    <cellStyle name="Normal 3 6 2" xfId="1780" xr:uid="{00000000-0005-0000-0000-000071010000}"/>
    <cellStyle name="Normal 3 6 3" xfId="3155" xr:uid="{00000000-0005-0000-0000-0000A1040000}"/>
    <cellStyle name="Normal 3 6 3 2" xfId="5162" xr:uid="{00000000-0005-0000-0000-0000A1040000}"/>
    <cellStyle name="Normal 3 6 3 2 2" xfId="9560" xr:uid="{00000000-0005-0000-0000-0000A1040000}"/>
    <cellStyle name="Normal 3 6 3 2 2 2" xfId="18382" xr:uid="{00000000-0005-0000-0000-0000A1040000}"/>
    <cellStyle name="Normal 3 6 3 2 2 3" xfId="27760" xr:uid="{FF0B561A-4B20-46C6-B099-3C42F96E856E}"/>
    <cellStyle name="Normal 3 6 3 2 2 4" xfId="41716" xr:uid="{8B94E748-B87C-4648-A2AB-9A1AE5735DD0}"/>
    <cellStyle name="Normal 3 6 3 2 3" xfId="14029" xr:uid="{00000000-0005-0000-0000-0000A1040000}"/>
    <cellStyle name="Normal 3 6 3 2 4" xfId="23502" xr:uid="{659CB59B-5165-4604-BC50-552E5176482B}"/>
    <cellStyle name="Normal 3 6 3 2 5" xfId="37473" xr:uid="{74796C88-2DBD-480A-9EF7-41851522651B}"/>
    <cellStyle name="Normal 3 6 3 3" xfId="7665" xr:uid="{00000000-0005-0000-0000-0000A1040000}"/>
    <cellStyle name="Normal 3 6 3 3 2" xfId="16491" xr:uid="{00000000-0005-0000-0000-0000A1040000}"/>
    <cellStyle name="Normal 3 6 3 3 3" xfId="25917" xr:uid="{DA2DA97F-7FD6-45F2-96DF-BCB4058C28B4}"/>
    <cellStyle name="Normal 3 6 3 3 4" xfId="39869" xr:uid="{95C92C81-9CC8-44F0-840E-9809D8F56836}"/>
    <cellStyle name="Normal 3 6 3 4" xfId="12137" xr:uid="{00000000-0005-0000-0000-0000A1040000}"/>
    <cellStyle name="Normal 3 6 3 4 2" xfId="29648" xr:uid="{7AD21ABD-DBA6-46D6-9814-5216433EB62F}"/>
    <cellStyle name="Normal 3 6 3 4 3" xfId="43529" xr:uid="{7E745405-4D6F-49BF-8F5D-0EEFB4D7AC75}"/>
    <cellStyle name="Normal 3 6 3 5" xfId="32250" xr:uid="{2C62E4C6-2953-4BD7-8AD3-1CD41CEB0353}"/>
    <cellStyle name="Normal 3 6 3 5 2" xfId="46117" xr:uid="{28426EC5-5724-45A8-93A9-FB7A05E5FCDB}"/>
    <cellStyle name="Normal 3 6 3 6" xfId="21600" xr:uid="{0F52C726-4FE2-46C2-99AE-6A7976F91127}"/>
    <cellStyle name="Normal 3 6 3 7" xfId="35632" xr:uid="{25326B05-FAFA-40E3-ACFD-DF603AC5E93F}"/>
    <cellStyle name="Normal 3 6 4" xfId="1594" xr:uid="{00000000-0005-0000-0000-000070010000}"/>
    <cellStyle name="Normal 3 6 4 2" xfId="30836" xr:uid="{58AFB893-39FE-49B1-9812-D00F43BF44D2}"/>
    <cellStyle name="Normal 3 6 4 2 2" xfId="44710" xr:uid="{B92E749B-CA13-4391-A108-CE4EAE0FFFD5}"/>
    <cellStyle name="Normal 3 6 4 3" xfId="33428" xr:uid="{8B180928-53E6-48B8-8273-9B0D0F91E673}"/>
    <cellStyle name="Normal 3 6 4 3 2" xfId="47295" xr:uid="{FD6EE5A8-A0A2-4970-88A3-0F3C2A77EF37}"/>
    <cellStyle name="Normal 3 7" xfId="283" xr:uid="{00000000-0005-0000-0000-0000B3030000}"/>
    <cellStyle name="Normal 3 7 2" xfId="1006" xr:uid="{00000000-0005-0000-0000-0000B4030000}"/>
    <cellStyle name="Normal 3 7 3" xfId="1589" xr:uid="{00000000-0005-0000-0000-000072010000}"/>
    <cellStyle name="Normal 3 8" xfId="1007" xr:uid="{00000000-0005-0000-0000-0000B5030000}"/>
    <cellStyle name="Normal 3 8 2" xfId="1774" xr:uid="{00000000-0005-0000-0000-000073010000}"/>
    <cellStyle name="Normal 3 8 2 2" xfId="6560" xr:uid="{00000000-0005-0000-0000-000073010000}"/>
    <cellStyle name="Normal 3 8 2 2 2" xfId="15391" xr:uid="{00000000-0005-0000-0000-000073010000}"/>
    <cellStyle name="Normal 3 8 2 2 3" xfId="24825" xr:uid="{D0453BB8-36E3-4F83-8503-4C2377FCB008}"/>
    <cellStyle name="Normal 3 8 2 2 4" xfId="38779" xr:uid="{A41B96E6-E28F-4305-9D12-DEF970AEC1A2}"/>
    <cellStyle name="Normal 3 8 2 3" xfId="11008" xr:uid="{00000000-0005-0000-0000-000073010000}"/>
    <cellStyle name="Normal 3 8 2 4" xfId="20414" xr:uid="{0EFAD98F-345C-425E-89EA-21E65AEFC679}"/>
    <cellStyle name="Normal 3 8 2 5" xfId="34543" xr:uid="{F40E8053-7D4C-46D2-A2CD-760FDB6026A7}"/>
    <cellStyle name="Normal 3 8 3" xfId="4042" xr:uid="{00000000-0005-0000-0000-000073010000}"/>
    <cellStyle name="Normal 3 8 3 2" xfId="8446" xr:uid="{00000000-0005-0000-0000-000073010000}"/>
    <cellStyle name="Normal 3 8 3 2 2" xfId="17268" xr:uid="{00000000-0005-0000-0000-000073010000}"/>
    <cellStyle name="Normal 3 8 3 2 3" xfId="26649" xr:uid="{CA6E380A-40AF-4A08-A1E2-36B4044AE052}"/>
    <cellStyle name="Normal 3 8 3 2 4" xfId="40603" xr:uid="{A55BBA35-4CEE-488C-998E-17B5B03B4C23}"/>
    <cellStyle name="Normal 3 8 3 3" xfId="12917" xr:uid="{00000000-0005-0000-0000-000073010000}"/>
    <cellStyle name="Normal 3 8 3 4" xfId="22389" xr:uid="{EBA2D0F6-8917-4B78-8A4C-836956E8AAA0}"/>
    <cellStyle name="Normal 3 8 3 5" xfId="36362" xr:uid="{2C3146FA-B325-4DED-806C-93282DF7156D}"/>
    <cellStyle name="Normal 3 8 4" xfId="28471" xr:uid="{98D1ED52-36B4-42AC-9D37-0016A7E87E86}"/>
    <cellStyle name="Normal 3 8 4 2" xfId="42441" xr:uid="{6B59600F-A853-415E-B72C-8510957652E1}"/>
    <cellStyle name="Normal 3 8 5" xfId="31163" xr:uid="{93201BE6-81A0-40CD-B71D-9A59F081308A}"/>
    <cellStyle name="Normal 3 8 5 2" xfId="45012" xr:uid="{114CF330-5D7C-45A0-995E-69FF0A94DB3B}"/>
    <cellStyle name="Normal 3 9" xfId="1008" xr:uid="{00000000-0005-0000-0000-0000B6030000}"/>
    <cellStyle name="Normal 3 9 2" xfId="1852" xr:uid="{00000000-0005-0000-0000-000074010000}"/>
    <cellStyle name="Normal 3_SFA" xfId="1546" xr:uid="{00000000-0005-0000-0000-000075010000}"/>
    <cellStyle name="Normal 30" xfId="1009" xr:uid="{00000000-0005-0000-0000-0000B8030000}"/>
    <cellStyle name="Normal 30 2" xfId="3160" xr:uid="{00000000-0005-0000-0000-0000A3040000}"/>
    <cellStyle name="Normal 30 2 2" xfId="5166" xr:uid="{00000000-0005-0000-0000-0000A3040000}"/>
    <cellStyle name="Normal 30 2 2 2" xfId="9564" xr:uid="{00000000-0005-0000-0000-0000A3040000}"/>
    <cellStyle name="Normal 30 2 2 2 2" xfId="18386" xr:uid="{00000000-0005-0000-0000-0000A3040000}"/>
    <cellStyle name="Normal 30 2 2 2 3" xfId="27764" xr:uid="{8FFB147B-6F85-4C10-AFEF-04E2F4235357}"/>
    <cellStyle name="Normal 30 2 2 2 4" xfId="41720" xr:uid="{73B0268D-8607-4726-B80A-656507AE7B86}"/>
    <cellStyle name="Normal 30 2 2 3" xfId="14033" xr:uid="{00000000-0005-0000-0000-0000A3040000}"/>
    <cellStyle name="Normal 30 2 2 3 2" xfId="30840" xr:uid="{08B0055F-7713-4153-A8A0-B77D0FD4E721}"/>
    <cellStyle name="Normal 30 2 2 3 3" xfId="44714" xr:uid="{230F23A4-2456-4511-807C-F67E7029A2D3}"/>
    <cellStyle name="Normal 30 2 2 4" xfId="33432" xr:uid="{550042B3-6683-4667-971A-2C0564F46E38}"/>
    <cellStyle name="Normal 30 2 2 4 2" xfId="47299" xr:uid="{02740CAF-9F89-400B-B58A-09D7E8CD752D}"/>
    <cellStyle name="Normal 30 2 2 5" xfId="23506" xr:uid="{BF87F57A-468D-471C-AA01-7A43625C16FE}"/>
    <cellStyle name="Normal 30 2 2 6" xfId="37477" xr:uid="{2C0DAFE5-6062-48FD-BB4C-08D52E0D3FFF}"/>
    <cellStyle name="Normal 30 2 3" xfId="7669" xr:uid="{00000000-0005-0000-0000-0000A3040000}"/>
    <cellStyle name="Normal 30 2 3 2" xfId="16495" xr:uid="{00000000-0005-0000-0000-0000A3040000}"/>
    <cellStyle name="Normal 30 2 3 3" xfId="25921" xr:uid="{73D021F4-D04D-4626-875F-7FD2F0C2522F}"/>
    <cellStyle name="Normal 30 2 3 4" xfId="39873" xr:uid="{C3F52F00-43CC-475A-BC6B-C9B258FD4655}"/>
    <cellStyle name="Normal 30 2 4" xfId="12141" xr:uid="{00000000-0005-0000-0000-0000A3040000}"/>
    <cellStyle name="Normal 30 2 4 2" xfId="29652" xr:uid="{F4C306C1-0D85-4593-A627-B5686BF67A81}"/>
    <cellStyle name="Normal 30 2 4 3" xfId="43533" xr:uid="{13277924-5C55-4675-BF5A-61458C866CF7}"/>
    <cellStyle name="Normal 30 2 5" xfId="32254" xr:uid="{BAD4E6F4-D143-4ED1-9D22-E213AFDBCD01}"/>
    <cellStyle name="Normal 30 2 5 2" xfId="46121" xr:uid="{F6031ED6-D88A-4FF6-99DF-107B2EB3EDBE}"/>
    <cellStyle name="Normal 30 2 6" xfId="21604" xr:uid="{9AD711D9-1705-47D7-A80E-7214BB05780A}"/>
    <cellStyle name="Normal 30 2 7" xfId="35636" xr:uid="{1AF7DD76-C17C-42AC-8CBE-FE36DB72B636}"/>
    <cellStyle name="Normal 31" xfId="1010" xr:uid="{00000000-0005-0000-0000-0000B9030000}"/>
    <cellStyle name="Normal 31 2" xfId="3161" xr:uid="{00000000-0005-0000-0000-0000A5040000}"/>
    <cellStyle name="Normal 31 2 2" xfId="5167" xr:uid="{00000000-0005-0000-0000-0000A5040000}"/>
    <cellStyle name="Normal 31 2 2 2" xfId="9565" xr:uid="{00000000-0005-0000-0000-0000A5040000}"/>
    <cellStyle name="Normal 31 2 2 2 2" xfId="18387" xr:uid="{00000000-0005-0000-0000-0000A5040000}"/>
    <cellStyle name="Normal 31 2 2 2 3" xfId="27765" xr:uid="{0B32D3E0-0CB9-4C11-B092-98082473B93F}"/>
    <cellStyle name="Normal 31 2 2 2 4" xfId="41721" xr:uid="{22A16255-2B5C-4EEC-ACA5-F04D055E79C2}"/>
    <cellStyle name="Normal 31 2 2 3" xfId="14034" xr:uid="{00000000-0005-0000-0000-0000A5040000}"/>
    <cellStyle name="Normal 31 2 2 3 2" xfId="30841" xr:uid="{2E0A20DA-C7AA-4E82-A1C1-AFF24A7781C9}"/>
    <cellStyle name="Normal 31 2 2 3 3" xfId="44715" xr:uid="{510092CA-60C2-4171-8764-7748A8FE924D}"/>
    <cellStyle name="Normal 31 2 2 4" xfId="33433" xr:uid="{55CA4F5F-C6A4-4135-9A88-ECF673514E1C}"/>
    <cellStyle name="Normal 31 2 2 4 2" xfId="47300" xr:uid="{638B49B4-ADC0-4123-91D3-76ADCD36892E}"/>
    <cellStyle name="Normal 31 2 2 5" xfId="23507" xr:uid="{D0AA2384-19BC-4600-8DBD-7517B7EB7A81}"/>
    <cellStyle name="Normal 31 2 2 6" xfId="37478" xr:uid="{12E68300-D528-4D87-9ACD-E820C489DB06}"/>
    <cellStyle name="Normal 31 2 3" xfId="7670" xr:uid="{00000000-0005-0000-0000-0000A5040000}"/>
    <cellStyle name="Normal 31 2 3 2" xfId="16496" xr:uid="{00000000-0005-0000-0000-0000A5040000}"/>
    <cellStyle name="Normal 31 2 3 3" xfId="25922" xr:uid="{E59B794F-599F-4DB3-B10E-5A0AA5523BD3}"/>
    <cellStyle name="Normal 31 2 3 4" xfId="39874" xr:uid="{2972DC3E-A9FA-47A7-AB81-219CF2CB36F7}"/>
    <cellStyle name="Normal 31 2 4" xfId="12142" xr:uid="{00000000-0005-0000-0000-0000A5040000}"/>
    <cellStyle name="Normal 31 2 4 2" xfId="29653" xr:uid="{8A8B3C2B-722E-4944-85F1-5BCBE2E0E285}"/>
    <cellStyle name="Normal 31 2 4 3" xfId="43534" xr:uid="{24F512A2-B16A-45B9-9A42-9F8C042A78A7}"/>
    <cellStyle name="Normal 31 2 5" xfId="32255" xr:uid="{E8705CDC-C1D9-49C8-8D4E-064D443569A8}"/>
    <cellStyle name="Normal 31 2 5 2" xfId="46122" xr:uid="{7935B6BC-4554-48BA-A6B0-CC501C454A5E}"/>
    <cellStyle name="Normal 31 2 6" xfId="21605" xr:uid="{FA1A507F-B61D-4AB9-A425-6DA7290A24B0}"/>
    <cellStyle name="Normal 31 2 7" xfId="35637" xr:uid="{D0C4CA5F-735A-44F2-AA1C-55B1B36F8AD9}"/>
    <cellStyle name="Normal 32" xfId="1011" xr:uid="{00000000-0005-0000-0000-0000BA030000}"/>
    <cellStyle name="Normal 32 2" xfId="3162" xr:uid="{00000000-0005-0000-0000-0000A7040000}"/>
    <cellStyle name="Normal 32 2 2" xfId="5168" xr:uid="{00000000-0005-0000-0000-0000A7040000}"/>
    <cellStyle name="Normal 32 2 2 2" xfId="9566" xr:uid="{00000000-0005-0000-0000-0000A7040000}"/>
    <cellStyle name="Normal 32 2 2 2 2" xfId="18388" xr:uid="{00000000-0005-0000-0000-0000A7040000}"/>
    <cellStyle name="Normal 32 2 2 2 3" xfId="27766" xr:uid="{5E7133F7-D5AD-4088-8786-AF7CA91F0639}"/>
    <cellStyle name="Normal 32 2 2 2 4" xfId="41722" xr:uid="{FEE1B3EC-6939-4CEC-98B2-8A3470C04FF3}"/>
    <cellStyle name="Normal 32 2 2 3" xfId="14035" xr:uid="{00000000-0005-0000-0000-0000A7040000}"/>
    <cellStyle name="Normal 32 2 2 3 2" xfId="30842" xr:uid="{424FEBDF-B1B0-4640-962F-0FDB9A9C1BA3}"/>
    <cellStyle name="Normal 32 2 2 3 3" xfId="44716" xr:uid="{4A7AE575-E673-4EF4-95F3-19A2FCB7FDD1}"/>
    <cellStyle name="Normal 32 2 2 4" xfId="33434" xr:uid="{F4A40A2E-0E9C-4A13-BDD2-A26305220827}"/>
    <cellStyle name="Normal 32 2 2 4 2" xfId="47301" xr:uid="{C2F89FB1-5C4C-4AE6-B82D-D72A9D29CE7F}"/>
    <cellStyle name="Normal 32 2 2 5" xfId="23508" xr:uid="{F432EB20-E5B4-4A3B-A524-C7818C9F7E34}"/>
    <cellStyle name="Normal 32 2 2 6" xfId="37479" xr:uid="{50989055-0B66-41F4-9583-880CE0F59617}"/>
    <cellStyle name="Normal 32 2 3" xfId="7671" xr:uid="{00000000-0005-0000-0000-0000A7040000}"/>
    <cellStyle name="Normal 32 2 3 2" xfId="16497" xr:uid="{00000000-0005-0000-0000-0000A7040000}"/>
    <cellStyle name="Normal 32 2 3 3" xfId="25923" xr:uid="{DB042A5D-8C9E-4963-B3A5-C9B79AE81007}"/>
    <cellStyle name="Normal 32 2 3 4" xfId="39875" xr:uid="{5CBCAF5D-C78E-4A0C-AE22-8B7BE89E7A05}"/>
    <cellStyle name="Normal 32 2 4" xfId="12143" xr:uid="{00000000-0005-0000-0000-0000A7040000}"/>
    <cellStyle name="Normal 32 2 4 2" xfId="29654" xr:uid="{9BA33E90-C832-4F47-B059-B5FC0F6CCB3D}"/>
    <cellStyle name="Normal 32 2 4 3" xfId="43535" xr:uid="{063F2809-164B-4252-8CA0-C1CD750BE7CE}"/>
    <cellStyle name="Normal 32 2 5" xfId="32256" xr:uid="{F784748C-9C48-42C4-BDC0-C0C89B298277}"/>
    <cellStyle name="Normal 32 2 5 2" xfId="46123" xr:uid="{C95C561F-2E7D-4105-9571-71F40F93E47B}"/>
    <cellStyle name="Normal 32 2 6" xfId="21606" xr:uid="{D0550BCC-6C63-452F-B39E-7179D04AFA85}"/>
    <cellStyle name="Normal 32 2 7" xfId="35638" xr:uid="{AA6BAFB1-4BCE-40C1-872D-B3E982D378D0}"/>
    <cellStyle name="Normal 33" xfId="1012" xr:uid="{00000000-0005-0000-0000-0000BB030000}"/>
    <cellStyle name="Normal 33 2" xfId="3163" xr:uid="{00000000-0005-0000-0000-0000A9040000}"/>
    <cellStyle name="Normal 33 2 2" xfId="5169" xr:uid="{00000000-0005-0000-0000-0000A9040000}"/>
    <cellStyle name="Normal 33 2 2 2" xfId="9567" xr:uid="{00000000-0005-0000-0000-0000A9040000}"/>
    <cellStyle name="Normal 33 2 2 2 2" xfId="18389" xr:uid="{00000000-0005-0000-0000-0000A9040000}"/>
    <cellStyle name="Normal 33 2 2 2 3" xfId="27767" xr:uid="{3F769E43-8E5D-41C1-9A67-2B953672B162}"/>
    <cellStyle name="Normal 33 2 2 2 4" xfId="41723" xr:uid="{AA5E4AE5-9BF4-4240-95F2-97D3E1976EEC}"/>
    <cellStyle name="Normal 33 2 2 3" xfId="14036" xr:uid="{00000000-0005-0000-0000-0000A9040000}"/>
    <cellStyle name="Normal 33 2 2 3 2" xfId="30843" xr:uid="{D2C28FB2-DDBF-4852-8B80-5977D8CC8101}"/>
    <cellStyle name="Normal 33 2 2 3 3" xfId="44717" xr:uid="{7ACDE1E5-2DAD-49B8-B5D5-E3DF799DD042}"/>
    <cellStyle name="Normal 33 2 2 4" xfId="33435" xr:uid="{93FACDD0-F6CE-4843-8D60-2789154615CE}"/>
    <cellStyle name="Normal 33 2 2 4 2" xfId="47302" xr:uid="{0A13EE51-4E2B-4A84-82E2-5D2C65BE3BFA}"/>
    <cellStyle name="Normal 33 2 2 5" xfId="23509" xr:uid="{BED74D39-90C2-43BB-8682-1265F84FEEE8}"/>
    <cellStyle name="Normal 33 2 2 6" xfId="37480" xr:uid="{EE11FB8C-0C9D-4E0C-95A5-C8DFF3DFBE91}"/>
    <cellStyle name="Normal 33 2 3" xfId="7672" xr:uid="{00000000-0005-0000-0000-0000A9040000}"/>
    <cellStyle name="Normal 33 2 3 2" xfId="16498" xr:uid="{00000000-0005-0000-0000-0000A9040000}"/>
    <cellStyle name="Normal 33 2 3 3" xfId="25924" xr:uid="{FF9207B0-4288-4F3F-AEE8-A0254F5DB5A2}"/>
    <cellStyle name="Normal 33 2 3 4" xfId="39876" xr:uid="{905B04AB-17C6-4EA5-A5D3-EB587F267231}"/>
    <cellStyle name="Normal 33 2 4" xfId="12144" xr:uid="{00000000-0005-0000-0000-0000A9040000}"/>
    <cellStyle name="Normal 33 2 4 2" xfId="29655" xr:uid="{22452FAC-E755-41F5-B7D4-0414DE8BD1AB}"/>
    <cellStyle name="Normal 33 2 4 3" xfId="43536" xr:uid="{7B66D5C5-5708-4FDB-8909-3510C9C2BB26}"/>
    <cellStyle name="Normal 33 2 5" xfId="32257" xr:uid="{7D06CC79-0035-4F6F-8D04-D5894111E0CD}"/>
    <cellStyle name="Normal 33 2 5 2" xfId="46124" xr:uid="{329CD3A3-2004-4668-AC70-A339EB166A3E}"/>
    <cellStyle name="Normal 33 2 6" xfId="21607" xr:uid="{12FD0341-A080-4342-9F67-EF8467205EB2}"/>
    <cellStyle name="Normal 33 2 7" xfId="35639" xr:uid="{CDAC572D-D522-4804-B04A-BDC23AE6508C}"/>
    <cellStyle name="Normal 34" xfId="1013" xr:uid="{00000000-0005-0000-0000-0000BC030000}"/>
    <cellStyle name="Normal 34 2" xfId="3164" xr:uid="{00000000-0005-0000-0000-0000AB040000}"/>
    <cellStyle name="Normal 34 2 2" xfId="5170" xr:uid="{00000000-0005-0000-0000-0000AB040000}"/>
    <cellStyle name="Normal 34 2 2 2" xfId="9568" xr:uid="{00000000-0005-0000-0000-0000AB040000}"/>
    <cellStyle name="Normal 34 2 2 2 2" xfId="18390" xr:uid="{00000000-0005-0000-0000-0000AB040000}"/>
    <cellStyle name="Normal 34 2 2 2 3" xfId="27768" xr:uid="{392F2256-31D4-4A57-A006-F12F5A0A62D0}"/>
    <cellStyle name="Normal 34 2 2 2 4" xfId="41724" xr:uid="{65308C61-A94D-430C-965B-6A15EFD8EB47}"/>
    <cellStyle name="Normal 34 2 2 3" xfId="14037" xr:uid="{00000000-0005-0000-0000-0000AB040000}"/>
    <cellStyle name="Normal 34 2 2 3 2" xfId="30844" xr:uid="{1D12462E-7751-474E-AAFF-2B2153A37EFD}"/>
    <cellStyle name="Normal 34 2 2 3 3" xfId="44718" xr:uid="{06B9D2A5-A81F-498B-98DE-9933314184DE}"/>
    <cellStyle name="Normal 34 2 2 4" xfId="33436" xr:uid="{73524AC0-C5CA-46FE-8DB2-B965DF7DADE0}"/>
    <cellStyle name="Normal 34 2 2 4 2" xfId="47303" xr:uid="{7EA7037B-3B73-4B05-B90B-985D1305FA42}"/>
    <cellStyle name="Normal 34 2 2 5" xfId="23510" xr:uid="{D4757F6B-7165-45F6-9063-C5ED15698B7D}"/>
    <cellStyle name="Normal 34 2 2 6" xfId="37481" xr:uid="{05C9D425-2DC2-4E24-8991-EE2586673E10}"/>
    <cellStyle name="Normal 34 2 3" xfId="7673" xr:uid="{00000000-0005-0000-0000-0000AB040000}"/>
    <cellStyle name="Normal 34 2 3 2" xfId="16499" xr:uid="{00000000-0005-0000-0000-0000AB040000}"/>
    <cellStyle name="Normal 34 2 3 3" xfId="25925" xr:uid="{9DC50BB9-5114-4BD5-BEAC-7A98FF94C5DE}"/>
    <cellStyle name="Normal 34 2 3 4" xfId="39877" xr:uid="{19962AFE-3270-4F51-AAA4-4B21A4EDB31C}"/>
    <cellStyle name="Normal 34 2 4" xfId="12145" xr:uid="{00000000-0005-0000-0000-0000AB040000}"/>
    <cellStyle name="Normal 34 2 4 2" xfId="29656" xr:uid="{05AE1221-131C-41FE-A8C9-301F4AAB9064}"/>
    <cellStyle name="Normal 34 2 4 3" xfId="43537" xr:uid="{A8FF2473-2C86-4677-AED6-4E91633CC93C}"/>
    <cellStyle name="Normal 34 2 5" xfId="32258" xr:uid="{2D6094A3-3447-47A9-B4C2-D97D45A284AC}"/>
    <cellStyle name="Normal 34 2 5 2" xfId="46125" xr:uid="{9A19055C-57E0-46F4-8362-882F563F6355}"/>
    <cellStyle name="Normal 34 2 6" xfId="21608" xr:uid="{D3AFE3F9-F629-492B-A86E-196AE50C9F44}"/>
    <cellStyle name="Normal 34 2 7" xfId="35640" xr:uid="{C9D3A71B-C6E2-425D-A4F8-BC6FA539A784}"/>
    <cellStyle name="Normal 35" xfId="1014" xr:uid="{00000000-0005-0000-0000-0000BD030000}"/>
    <cellStyle name="Normal 35 2" xfId="3165" xr:uid="{00000000-0005-0000-0000-0000AD040000}"/>
    <cellStyle name="Normal 35 2 2" xfId="5171" xr:uid="{00000000-0005-0000-0000-0000AD040000}"/>
    <cellStyle name="Normal 35 2 2 2" xfId="9569" xr:uid="{00000000-0005-0000-0000-0000AD040000}"/>
    <cellStyle name="Normal 35 2 2 2 2" xfId="18391" xr:uid="{00000000-0005-0000-0000-0000AD040000}"/>
    <cellStyle name="Normal 35 2 2 2 3" xfId="27769" xr:uid="{9C074BA3-EF13-4F20-80D7-B3CB5A5EBFA6}"/>
    <cellStyle name="Normal 35 2 2 2 4" xfId="41725" xr:uid="{407F37D6-2470-4416-8E67-D09A17D73CC4}"/>
    <cellStyle name="Normal 35 2 2 3" xfId="14038" xr:uid="{00000000-0005-0000-0000-0000AD040000}"/>
    <cellStyle name="Normal 35 2 2 3 2" xfId="30845" xr:uid="{E4D188C4-5514-43B9-9507-40009889FD75}"/>
    <cellStyle name="Normal 35 2 2 3 3" xfId="44719" xr:uid="{9171EB32-A29E-4289-A51F-5F6CB0281826}"/>
    <cellStyle name="Normal 35 2 2 4" xfId="33437" xr:uid="{1C69DAAC-2221-4E58-A7DA-A1F9636AB140}"/>
    <cellStyle name="Normal 35 2 2 4 2" xfId="47304" xr:uid="{9D5E8E90-0160-4791-8129-3CEF76F2ABF5}"/>
    <cellStyle name="Normal 35 2 2 5" xfId="23511" xr:uid="{C57394F0-D9F2-4FC3-BB97-F36E73F3F616}"/>
    <cellStyle name="Normal 35 2 2 6" xfId="37482" xr:uid="{1BBD8606-DA66-4B02-95D2-0C4194710521}"/>
    <cellStyle name="Normal 35 2 3" xfId="7674" xr:uid="{00000000-0005-0000-0000-0000AD040000}"/>
    <cellStyle name="Normal 35 2 3 2" xfId="16500" xr:uid="{00000000-0005-0000-0000-0000AD040000}"/>
    <cellStyle name="Normal 35 2 3 3" xfId="25926" xr:uid="{73EC7409-A666-4A2A-880B-9B805D41CA9E}"/>
    <cellStyle name="Normal 35 2 3 4" xfId="39878" xr:uid="{F93FAA15-81BA-4C87-9AB9-5EE491510E49}"/>
    <cellStyle name="Normal 35 2 4" xfId="12146" xr:uid="{00000000-0005-0000-0000-0000AD040000}"/>
    <cellStyle name="Normal 35 2 4 2" xfId="29657" xr:uid="{BEC91C04-E672-4011-8220-65808A5FBF4F}"/>
    <cellStyle name="Normal 35 2 4 3" xfId="43538" xr:uid="{AEA46BB7-0D58-42F4-8E6B-78A044C8C3DE}"/>
    <cellStyle name="Normal 35 2 5" xfId="32259" xr:uid="{43CF9BD6-F46E-4B55-8764-818DCD6E71E6}"/>
    <cellStyle name="Normal 35 2 5 2" xfId="46126" xr:uid="{E68FC931-FD2D-4360-A0D1-B5FD10C0308F}"/>
    <cellStyle name="Normal 35 2 6" xfId="21609" xr:uid="{3F114FEB-908F-4904-98F9-253C2EA1016E}"/>
    <cellStyle name="Normal 35 2 7" xfId="35641" xr:uid="{0727DFBD-71D7-47D0-830C-A49EEFDAA787}"/>
    <cellStyle name="Normal 35 3" xfId="3341" xr:uid="{00000000-0005-0000-0000-0000AE040000}"/>
    <cellStyle name="Normal 36" xfId="1015" xr:uid="{00000000-0005-0000-0000-0000BE030000}"/>
    <cellStyle name="Normal 36 2" xfId="3166" xr:uid="{00000000-0005-0000-0000-0000AF040000}"/>
    <cellStyle name="Normal 36 2 2" xfId="7675" xr:uid="{00000000-0005-0000-0000-0000AF040000}"/>
    <cellStyle name="Normal 36 2 2 2" xfId="16501" xr:uid="{00000000-0005-0000-0000-0000AF040000}"/>
    <cellStyle name="Normal 36 2 2 3" xfId="25927" xr:uid="{20D1E889-1771-46D7-BDEC-7081F8552320}"/>
    <cellStyle name="Normal 36 2 2 4" xfId="39879" xr:uid="{376D98BA-1770-4356-82DB-96E0B506511E}"/>
    <cellStyle name="Normal 36 2 3" xfId="12147" xr:uid="{00000000-0005-0000-0000-0000AF040000}"/>
    <cellStyle name="Normal 36 2 3 2" xfId="30846" xr:uid="{B9B0F923-9DB2-4A54-825A-A9BB1276978C}"/>
    <cellStyle name="Normal 36 2 3 3" xfId="44720" xr:uid="{8BFDF313-D953-4B91-A1F8-5835DD723365}"/>
    <cellStyle name="Normal 36 2 4" xfId="33438" xr:uid="{E2BC8D00-348A-4C8B-B5BC-763BC6A98043}"/>
    <cellStyle name="Normal 36 2 4 2" xfId="47305" xr:uid="{7A2D6FD8-A7E8-42F5-B16E-7F592926B0F4}"/>
    <cellStyle name="Normal 36 2 5" xfId="21610" xr:uid="{406817B4-9344-4C56-A64F-423DB6347D9A}"/>
    <cellStyle name="Normal 36 2 6" xfId="35642" xr:uid="{A930425F-D9BB-480B-8219-BE0EEC48C82C}"/>
    <cellStyle name="Normal 36 3" xfId="5172" xr:uid="{00000000-0005-0000-0000-0000AF040000}"/>
    <cellStyle name="Normal 36 3 2" xfId="9570" xr:uid="{00000000-0005-0000-0000-0000AF040000}"/>
    <cellStyle name="Normal 36 3 2 2" xfId="18392" xr:uid="{00000000-0005-0000-0000-0000AF040000}"/>
    <cellStyle name="Normal 36 3 2 3" xfId="27770" xr:uid="{D93B44BC-BF4A-4AA6-AAA7-E50CF02D79DC}"/>
    <cellStyle name="Normal 36 3 2 4" xfId="41726" xr:uid="{945F4D8D-6B2B-4FA6-9820-48B5D8091C1C}"/>
    <cellStyle name="Normal 36 3 3" xfId="14039" xr:uid="{00000000-0005-0000-0000-0000AF040000}"/>
    <cellStyle name="Normal 36 3 4" xfId="23512" xr:uid="{22AB879D-5E89-4C34-A667-9002987A9DFA}"/>
    <cellStyle name="Normal 36 3 5" xfId="37483" xr:uid="{17052EC3-F19B-4342-9E6D-22295C7BEAB4}"/>
    <cellStyle name="Normal 36 4" xfId="29658" xr:uid="{253EAD7D-E329-48CD-829F-DD6C7B2AE5A9}"/>
    <cellStyle name="Normal 36 4 2" xfId="43539" xr:uid="{4E6178E6-25A3-4B9F-A6BA-A152FB5DD50D}"/>
    <cellStyle name="Normal 36 5" xfId="32260" xr:uid="{A62A57E5-00CB-4741-8426-37C717D75596}"/>
    <cellStyle name="Normal 36 5 2" xfId="46127" xr:uid="{ED70595F-C628-47AE-904A-5048D56EA7DA}"/>
    <cellStyle name="Normal 37" xfId="1016" xr:uid="{00000000-0005-0000-0000-0000BF030000}"/>
    <cellStyle name="Normal 37 2" xfId="3167" xr:uid="{00000000-0005-0000-0000-0000B0040000}"/>
    <cellStyle name="Normal 37 2 2" xfId="7676" xr:uid="{00000000-0005-0000-0000-0000B0040000}"/>
    <cellStyle name="Normal 37 2 2 2" xfId="16502" xr:uid="{00000000-0005-0000-0000-0000B0040000}"/>
    <cellStyle name="Normal 37 2 2 3" xfId="25928" xr:uid="{1604AA93-87E9-4CC7-A72F-EC44C3E725C0}"/>
    <cellStyle name="Normal 37 2 2 4" xfId="39880" xr:uid="{7B8D2038-EAD3-4AB1-BB7F-E98CD1CE2E27}"/>
    <cellStyle name="Normal 37 2 3" xfId="12148" xr:uid="{00000000-0005-0000-0000-0000B0040000}"/>
    <cellStyle name="Normal 37 2 3 2" xfId="30847" xr:uid="{5DE44E88-7F56-41C0-9BB2-7411036CD5C3}"/>
    <cellStyle name="Normal 37 2 3 3" xfId="44721" xr:uid="{411F67C6-276F-421B-BF2D-152670AB1659}"/>
    <cellStyle name="Normal 37 2 4" xfId="33439" xr:uid="{D914B6F3-4EBC-4DDA-ABF4-B9D7C4AF6825}"/>
    <cellStyle name="Normal 37 2 4 2" xfId="47306" xr:uid="{30155C68-9919-4F4B-866C-7F2507FCAD17}"/>
    <cellStyle name="Normal 37 2 5" xfId="21611" xr:uid="{0BCA3A90-5A57-4A13-AA82-B3B1C70103EE}"/>
    <cellStyle name="Normal 37 2 6" xfId="35643" xr:uid="{B44AF14C-7550-408C-948A-8F30C176834C}"/>
    <cellStyle name="Normal 37 3" xfId="5173" xr:uid="{00000000-0005-0000-0000-0000B0040000}"/>
    <cellStyle name="Normal 37 3 2" xfId="9571" xr:uid="{00000000-0005-0000-0000-0000B0040000}"/>
    <cellStyle name="Normal 37 3 2 2" xfId="18393" xr:uid="{00000000-0005-0000-0000-0000B0040000}"/>
    <cellStyle name="Normal 37 3 2 3" xfId="27771" xr:uid="{9991733A-2A68-4341-80D0-32823ABF1313}"/>
    <cellStyle name="Normal 37 3 2 4" xfId="41727" xr:uid="{B44F431C-F0D7-4E2C-8324-F3262DE57C4E}"/>
    <cellStyle name="Normal 37 3 3" xfId="14040" xr:uid="{00000000-0005-0000-0000-0000B0040000}"/>
    <cellStyle name="Normal 37 3 4" xfId="23513" xr:uid="{050247A0-41E0-4D1B-9DB2-12E3A9EBD949}"/>
    <cellStyle name="Normal 37 3 5" xfId="37484" xr:uid="{9DD4F901-933B-41B7-8E13-A7A527F1A415}"/>
    <cellStyle name="Normal 37 4" xfId="29659" xr:uid="{8DB5A353-1733-4FDD-A2C9-F08571DB7A88}"/>
    <cellStyle name="Normal 37 4 2" xfId="43540" xr:uid="{58BEEE44-01B8-4B4C-9588-EB7DC9EA7C2F}"/>
    <cellStyle name="Normal 37 5" xfId="32261" xr:uid="{5EF74CE3-9918-433C-B0FA-49DBD3176330}"/>
    <cellStyle name="Normal 37 5 2" xfId="46128" xr:uid="{60433E79-BA92-4BF3-8C1C-0F74BF730CB0}"/>
    <cellStyle name="Normal 38" xfId="1017" xr:uid="{00000000-0005-0000-0000-0000C0030000}"/>
    <cellStyle name="Normal 38 2" xfId="3168" xr:uid="{00000000-0005-0000-0000-0000B1040000}"/>
    <cellStyle name="Normal 38 2 2" xfId="7677" xr:uid="{00000000-0005-0000-0000-0000B1040000}"/>
    <cellStyle name="Normal 38 2 2 2" xfId="16503" xr:uid="{00000000-0005-0000-0000-0000B1040000}"/>
    <cellStyle name="Normal 38 2 2 3" xfId="25929" xr:uid="{26EF4F76-156D-480B-A3FF-6BA4CDF62263}"/>
    <cellStyle name="Normal 38 2 2 4" xfId="39881" xr:uid="{22BC1512-BAF7-4C15-AE4C-7306836006ED}"/>
    <cellStyle name="Normal 38 2 3" xfId="12149" xr:uid="{00000000-0005-0000-0000-0000B1040000}"/>
    <cellStyle name="Normal 38 2 3 2" xfId="30848" xr:uid="{53D1E092-27A5-486B-BF51-5BCF71160FFB}"/>
    <cellStyle name="Normal 38 2 3 3" xfId="44722" xr:uid="{D01D845F-5A91-4635-B840-0D1A227C1D5A}"/>
    <cellStyle name="Normal 38 2 4" xfId="33440" xr:uid="{803A1645-4C64-428D-B470-6630A77D28A6}"/>
    <cellStyle name="Normal 38 2 4 2" xfId="47307" xr:uid="{A47955E5-6E6D-4D16-B022-1E599C81564D}"/>
    <cellStyle name="Normal 38 2 5" xfId="21612" xr:uid="{6CFBE117-EC4D-42AB-B352-1D478D269CAB}"/>
    <cellStyle name="Normal 38 2 6" xfId="35644" xr:uid="{6E6F3511-A955-46A1-B5E8-B21F59F87CAF}"/>
    <cellStyle name="Normal 38 3" xfId="5174" xr:uid="{00000000-0005-0000-0000-0000B1040000}"/>
    <cellStyle name="Normal 38 3 2" xfId="9572" xr:uid="{00000000-0005-0000-0000-0000B1040000}"/>
    <cellStyle name="Normal 38 3 2 2" xfId="18394" xr:uid="{00000000-0005-0000-0000-0000B1040000}"/>
    <cellStyle name="Normal 38 3 2 3" xfId="27772" xr:uid="{481E6DBC-B902-4765-A603-0269904E73F2}"/>
    <cellStyle name="Normal 38 3 2 4" xfId="41728" xr:uid="{0B81A981-B6AF-482D-96CF-4DE748BA92E5}"/>
    <cellStyle name="Normal 38 3 3" xfId="14041" xr:uid="{00000000-0005-0000-0000-0000B1040000}"/>
    <cellStyle name="Normal 38 3 4" xfId="23514" xr:uid="{24771220-ECAD-4A64-B988-5B43542E1BCF}"/>
    <cellStyle name="Normal 38 3 5" xfId="37485" xr:uid="{AD569F36-EF7E-4980-8955-ECACB9416D2F}"/>
    <cellStyle name="Normal 38 4" xfId="29660" xr:uid="{02CB9577-AB0E-4962-848E-7DF0A8B0CE85}"/>
    <cellStyle name="Normal 38 4 2" xfId="43541" xr:uid="{05868DB2-111A-4AD9-8CAE-DA9C73A338D4}"/>
    <cellStyle name="Normal 38 5" xfId="32262" xr:uid="{8EC1D7FB-6AE2-466C-A222-F25BB9578421}"/>
    <cellStyle name="Normal 38 5 2" xfId="46129" xr:uid="{0466299C-0ED9-4746-9A32-8D01E193513B}"/>
    <cellStyle name="Normal 39" xfId="1018" xr:uid="{00000000-0005-0000-0000-0000C1030000}"/>
    <cellStyle name="Normal 39 2" xfId="3169" xr:uid="{00000000-0005-0000-0000-0000B2040000}"/>
    <cellStyle name="Normal 39 2 2" xfId="7678" xr:uid="{00000000-0005-0000-0000-0000B2040000}"/>
    <cellStyle name="Normal 39 2 2 2" xfId="16504" xr:uid="{00000000-0005-0000-0000-0000B2040000}"/>
    <cellStyle name="Normal 39 2 2 3" xfId="25930" xr:uid="{B875BD73-AAF1-482D-95D5-2CA8C9DFF735}"/>
    <cellStyle name="Normal 39 2 2 4" xfId="39882" xr:uid="{04E04700-F68E-402F-B361-E8BCCF325D4E}"/>
    <cellStyle name="Normal 39 2 3" xfId="12150" xr:uid="{00000000-0005-0000-0000-0000B2040000}"/>
    <cellStyle name="Normal 39 2 3 2" xfId="30849" xr:uid="{9E32A764-E423-4501-89C0-02D6C646C6B8}"/>
    <cellStyle name="Normal 39 2 3 3" xfId="44723" xr:uid="{598ADCD8-31A2-4F8C-A873-A4A1B741507C}"/>
    <cellStyle name="Normal 39 2 4" xfId="33441" xr:uid="{275FD2E4-D0AA-4711-B1AA-E2ED45F3AEFB}"/>
    <cellStyle name="Normal 39 2 4 2" xfId="47308" xr:uid="{89DD0C90-6D50-4DA8-83EB-81ED42A65891}"/>
    <cellStyle name="Normal 39 2 5" xfId="21613" xr:uid="{477F99FB-B278-4E85-9F5D-CB55E1598D60}"/>
    <cellStyle name="Normal 39 2 6" xfId="35645" xr:uid="{09D82971-88EC-4740-848B-7A1AD1C8F9BE}"/>
    <cellStyle name="Normal 39 3" xfId="5175" xr:uid="{00000000-0005-0000-0000-0000B2040000}"/>
    <cellStyle name="Normal 39 3 2" xfId="9573" xr:uid="{00000000-0005-0000-0000-0000B2040000}"/>
    <cellStyle name="Normal 39 3 2 2" xfId="18395" xr:uid="{00000000-0005-0000-0000-0000B2040000}"/>
    <cellStyle name="Normal 39 3 2 3" xfId="27773" xr:uid="{EB85F6BD-4210-4214-B79D-65D2A0390ADE}"/>
    <cellStyle name="Normal 39 3 2 4" xfId="41729" xr:uid="{C767283C-FCDD-4A30-8F08-D9B5F4F7102E}"/>
    <cellStyle name="Normal 39 3 3" xfId="14042" xr:uid="{00000000-0005-0000-0000-0000B2040000}"/>
    <cellStyle name="Normal 39 3 4" xfId="23515" xr:uid="{B80BA2BC-D210-46CB-BA31-F7AD6FC7BCC5}"/>
    <cellStyle name="Normal 39 3 5" xfId="37486" xr:uid="{822796C1-CF44-474F-B53E-A13FD9CECB24}"/>
    <cellStyle name="Normal 39 4" xfId="29661" xr:uid="{F3923A6D-1FCF-4BA7-9961-672CA89A1DB5}"/>
    <cellStyle name="Normal 39 4 2" xfId="43542" xr:uid="{2AE1B104-6F6F-43CF-A9E0-2C58CC679BE1}"/>
    <cellStyle name="Normal 39 5" xfId="32263" xr:uid="{97120FAE-C24E-4D91-B6CA-D00CD3E409F2}"/>
    <cellStyle name="Normal 39 5 2" xfId="46130" xr:uid="{ECFF1B78-2C07-4006-ABCC-04923597F8B0}"/>
    <cellStyle name="Normal 4" xfId="59" xr:uid="{00000000-0005-0000-0000-0000C2030000}"/>
    <cellStyle name="Normal 4 10" xfId="1019" xr:uid="{00000000-0005-0000-0000-0000C3030000}"/>
    <cellStyle name="Normal 4 11" xfId="1511" xr:uid="{00000000-0005-0000-0000-000076010000}"/>
    <cellStyle name="Normal 4 2" xfId="60" xr:uid="{00000000-0005-0000-0000-0000C4030000}"/>
    <cellStyle name="Normal 4 2 2" xfId="3171" xr:uid="{00000000-0005-0000-0000-0000B4040000}"/>
    <cellStyle name="Normal 4 2 2 2" xfId="5177" xr:uid="{00000000-0005-0000-0000-0000B4040000}"/>
    <cellStyle name="Normal 4 2 2 2 2" xfId="9575" xr:uid="{00000000-0005-0000-0000-0000B4040000}"/>
    <cellStyle name="Normal 4 2 2 2 2 2" xfId="18397" xr:uid="{00000000-0005-0000-0000-0000B4040000}"/>
    <cellStyle name="Normal 4 2 2 2 2 3" xfId="27775" xr:uid="{9DF4CE00-C955-405D-98C3-9F07D179242F}"/>
    <cellStyle name="Normal 4 2 2 2 2 4" xfId="41731" xr:uid="{D1B153A6-24DE-4234-A3CC-637C8EFF2E9E}"/>
    <cellStyle name="Normal 4 2 2 2 3" xfId="14044" xr:uid="{00000000-0005-0000-0000-0000B4040000}"/>
    <cellStyle name="Normal 4 2 2 2 4" xfId="23517" xr:uid="{28233D0D-C39A-4D16-9BBD-CA70663F21FB}"/>
    <cellStyle name="Normal 4 2 2 2 5" xfId="37488" xr:uid="{436B295D-9913-40DC-92DC-53CCDB0B2791}"/>
    <cellStyle name="Normal 4 2 2 3" xfId="7680" xr:uid="{00000000-0005-0000-0000-0000B4040000}"/>
    <cellStyle name="Normal 4 2 2 3 2" xfId="16506" xr:uid="{00000000-0005-0000-0000-0000B4040000}"/>
    <cellStyle name="Normal 4 2 2 3 3" xfId="25932" xr:uid="{62C2811F-95D7-40A6-AAF0-0BADB216E363}"/>
    <cellStyle name="Normal 4 2 2 3 4" xfId="39884" xr:uid="{437F828C-4743-4FF2-9F64-F89594A5A2A9}"/>
    <cellStyle name="Normal 4 2 2 4" xfId="12152" xr:uid="{00000000-0005-0000-0000-0000B4040000}"/>
    <cellStyle name="Normal 4 2 2 4 2" xfId="29663" xr:uid="{530B238D-60F3-412D-A487-A6AFB43D1410}"/>
    <cellStyle name="Normal 4 2 2 4 3" xfId="43544" xr:uid="{4C327886-5418-42F6-8DDF-9800690F5EC1}"/>
    <cellStyle name="Normal 4 2 2 5" xfId="32265" xr:uid="{AA0DAC9C-F8BB-47F6-956B-D16355E9BBBC}"/>
    <cellStyle name="Normal 4 2 2 5 2" xfId="46132" xr:uid="{219C8C81-8DF2-4D47-AD14-554F9CF7091A}"/>
    <cellStyle name="Normal 4 2 2 6" xfId="21615" xr:uid="{35CE1606-1406-4167-84DA-61021CEA52F1}"/>
    <cellStyle name="Normal 4 2 2 7" xfId="35647" xr:uid="{46769BB5-3ECA-4113-9C90-D424029C6569}"/>
    <cellStyle name="Normal 4 2 3" xfId="1595" xr:uid="{00000000-0005-0000-0000-000077010000}"/>
    <cellStyle name="Normal 4 2 3 2" xfId="30851" xr:uid="{37FA5C70-6DA9-4168-8BCC-F35DEC49729A}"/>
    <cellStyle name="Normal 4 2 3 2 2" xfId="44725" xr:uid="{9BD16EE5-9657-498C-91AC-FF5FE6E76395}"/>
    <cellStyle name="Normal 4 2 3 3" xfId="33443" xr:uid="{7544776E-2554-4359-BBBB-60C5F46D8B19}"/>
    <cellStyle name="Normal 4 2 3 3 2" xfId="47310" xr:uid="{FEF47EA6-E7E6-4D1C-973A-863310D1240A}"/>
    <cellStyle name="Normal 4 3" xfId="1020" xr:uid="{00000000-0005-0000-0000-0000C5030000}"/>
    <cellStyle name="Normal 4 3 2" xfId="1021" xr:uid="{00000000-0005-0000-0000-0000C6030000}"/>
    <cellStyle name="Normal 4 3 2 2" xfId="3170" xr:uid="{00000000-0005-0000-0000-0000B5040000}"/>
    <cellStyle name="Normal 4 3 2 2 2" xfId="7679" xr:uid="{00000000-0005-0000-0000-0000B5040000}"/>
    <cellStyle name="Normal 4 3 2 2 2 2" xfId="16505" xr:uid="{00000000-0005-0000-0000-0000B5040000}"/>
    <cellStyle name="Normal 4 3 2 2 2 3" xfId="25931" xr:uid="{79DE7600-506B-41BA-AD1E-C7470D99E506}"/>
    <cellStyle name="Normal 4 3 2 2 2 4" xfId="39883" xr:uid="{F1CFD46F-323F-4A9F-9A1A-51B9D9F87CC3}"/>
    <cellStyle name="Normal 4 3 2 2 3" xfId="12151" xr:uid="{00000000-0005-0000-0000-0000B5040000}"/>
    <cellStyle name="Normal 4 3 2 2 4" xfId="21614" xr:uid="{3D15E920-F58B-499F-AF0D-97536D100643}"/>
    <cellStyle name="Normal 4 3 2 2 5" xfId="35646" xr:uid="{A02C346D-9C6E-49AE-B988-53B14EB32E45}"/>
    <cellStyle name="Normal 4 3 2 3" xfId="5176" xr:uid="{00000000-0005-0000-0000-0000B5040000}"/>
    <cellStyle name="Normal 4 3 2 3 2" xfId="9574" xr:uid="{00000000-0005-0000-0000-0000B5040000}"/>
    <cellStyle name="Normal 4 3 2 3 2 2" xfId="18396" xr:uid="{00000000-0005-0000-0000-0000B5040000}"/>
    <cellStyle name="Normal 4 3 2 3 2 3" xfId="27774" xr:uid="{71254DC0-EED3-44C6-A742-2A62F967D78A}"/>
    <cellStyle name="Normal 4 3 2 3 2 4" xfId="41730" xr:uid="{E95EBD3C-B0BA-4053-878F-2522FFF6F1A0}"/>
    <cellStyle name="Normal 4 3 2 3 3" xfId="14043" xr:uid="{00000000-0005-0000-0000-0000B5040000}"/>
    <cellStyle name="Normal 4 3 2 3 4" xfId="23516" xr:uid="{311F35CB-5F00-4A25-8323-D2BF4E60F242}"/>
    <cellStyle name="Normal 4 3 2 3 5" xfId="37487" xr:uid="{2E1D925A-9BD3-47A2-BC44-FB5E38442F04}"/>
    <cellStyle name="Normal 4 3 2 4" xfId="6165" xr:uid="{00000000-0005-0000-0000-0000C6030000}"/>
    <cellStyle name="Normal 4 3 2 4 2" xfId="14999" xr:uid="{00000000-0005-0000-0000-0000C6030000}"/>
    <cellStyle name="Normal 4 3 2 4 3" xfId="24458" xr:uid="{62C4869A-3169-478F-AA61-68F60BFC5B16}"/>
    <cellStyle name="Normal 4 3 2 4 4" xfId="38412" xr:uid="{EEC56202-7720-4B53-BB57-EF615544B2F1}"/>
    <cellStyle name="Normal 4 3 2 5" xfId="10585" xr:uid="{00000000-0005-0000-0000-0000C6030000}"/>
    <cellStyle name="Normal 4 3 2 5 2" xfId="29662" xr:uid="{720D2BA3-3E84-4BCC-954F-A526440A1E23}"/>
    <cellStyle name="Normal 4 3 2 5 3" xfId="43543" xr:uid="{10937E42-737F-42CD-8E03-48A4CBE3CBAE}"/>
    <cellStyle name="Normal 4 3 2 6" xfId="32264" xr:uid="{C8DE8AF0-A3BC-494C-AF87-B357AC12225B}"/>
    <cellStyle name="Normal 4 3 2 6 2" xfId="46131" xr:uid="{46A2A726-B2DD-4ABC-A84C-8344E7ED2F7D}"/>
    <cellStyle name="Normal 4 3 2 7" xfId="20011" xr:uid="{37F6DCBB-6003-4164-BFF9-B83FFAD9B023}"/>
    <cellStyle name="Normal 4 3 2 8" xfId="34165" xr:uid="{5F31F816-F12F-4F7E-A2FC-EFB2559EB3A3}"/>
    <cellStyle name="Normal 4 3 3" xfId="1022" xr:uid="{00000000-0005-0000-0000-0000C7030000}"/>
    <cellStyle name="Normal 4 3 3 2" xfId="3681" xr:uid="{00000000-0005-0000-0000-0000C8030000}"/>
    <cellStyle name="Normal 4 3 3 2 2" xfId="8103" xr:uid="{00000000-0005-0000-0000-0000C8030000}"/>
    <cellStyle name="Normal 4 3 3 2 2 2" xfId="16926" xr:uid="{00000000-0005-0000-0000-0000C8030000}"/>
    <cellStyle name="Normal 4 3 3 2 2 3" xfId="26311" xr:uid="{3FE79EF3-44BA-49E9-8741-041EB8F8C3C7}"/>
    <cellStyle name="Normal 4 3 3 2 2 4" xfId="40266" xr:uid="{56A1DA2A-9FC0-4933-A8E3-BCF2EADBA605}"/>
    <cellStyle name="Normal 4 3 3 2 3" xfId="12575" xr:uid="{00000000-0005-0000-0000-0000C8030000}"/>
    <cellStyle name="Normal 4 3 3 2 4" xfId="22042" xr:uid="{9930BDC8-6680-4ABF-B379-992E212E5AEC}"/>
    <cellStyle name="Normal 4 3 3 2 5" xfId="36025" xr:uid="{5F08DD69-EA53-407D-B322-155D355E41E5}"/>
    <cellStyle name="Normal 4 3 3 3" xfId="5541" xr:uid="{00000000-0005-0000-0000-0000C7030000}"/>
    <cellStyle name="Normal 4 3 3 3 2" xfId="9939" xr:uid="{00000000-0005-0000-0000-0000C7030000}"/>
    <cellStyle name="Normal 4 3 3 3 2 2" xfId="18759" xr:uid="{00000000-0005-0000-0000-0000C7030000}"/>
    <cellStyle name="Normal 4 3 3 3 2 3" xfId="28128" xr:uid="{E9C4B670-A263-4251-9AA8-1B58E1C5E8E0}"/>
    <cellStyle name="Normal 4 3 3 3 2 4" xfId="42084" xr:uid="{87412E03-8F68-4369-81B2-B0510B0BB149}"/>
    <cellStyle name="Normal 4 3 3 3 3" xfId="14404" xr:uid="{00000000-0005-0000-0000-0000C7030000}"/>
    <cellStyle name="Normal 4 3 3 3 4" xfId="23870" xr:uid="{01944033-7E95-4AC7-B8FC-A530BD3B63BC}"/>
    <cellStyle name="Normal 4 3 3 3 5" xfId="37839" xr:uid="{D0EC1B1F-E902-4A0D-B7DC-E9A71658B449}"/>
    <cellStyle name="Normal 4 3 3 4" xfId="6166" xr:uid="{00000000-0005-0000-0000-0000C7030000}"/>
    <cellStyle name="Normal 4 3 3 4 2" xfId="15000" xr:uid="{00000000-0005-0000-0000-0000C7030000}"/>
    <cellStyle name="Normal 4 3 3 4 3" xfId="24459" xr:uid="{A7C296DA-2BE6-4B3B-8F35-0866B4C2CFB0}"/>
    <cellStyle name="Normal 4 3 3 4 4" xfId="38413" xr:uid="{1BF09B44-961B-4B08-AF0A-F149FF584DC5}"/>
    <cellStyle name="Normal 4 3 3 5" xfId="10586" xr:uid="{00000000-0005-0000-0000-0000C7030000}"/>
    <cellStyle name="Normal 4 3 3 5 2" xfId="30850" xr:uid="{0608DAC7-6311-4754-A9C2-90E067F72234}"/>
    <cellStyle name="Normal 4 3 3 5 3" xfId="44724" xr:uid="{52F7FF10-5734-484F-8FD6-3F81906AC0C4}"/>
    <cellStyle name="Normal 4 3 3 6" xfId="33442" xr:uid="{66625077-0576-435A-842D-F395A9DD45A9}"/>
    <cellStyle name="Normal 4 3 3 6 2" xfId="47309" xr:uid="{F2FD8C93-F41A-47DA-A37B-B3540BDF1FA0}"/>
    <cellStyle name="Normal 4 3 3 7" xfId="20012" xr:uid="{EAA4C007-1E9C-4A7C-9BBC-0E928473A95D}"/>
    <cellStyle name="Normal 4 3 3 8" xfId="34166" xr:uid="{66BD6376-B397-43B5-9A3C-A47F2E76ECDE}"/>
    <cellStyle name="Normal 4 3 4" xfId="1596" xr:uid="{00000000-0005-0000-0000-000078010000}"/>
    <cellStyle name="Normal 4 3 5" xfId="6164" xr:uid="{00000000-0005-0000-0000-0000C5030000}"/>
    <cellStyle name="Normal 4 3 5 2" xfId="14998" xr:uid="{00000000-0005-0000-0000-0000C5030000}"/>
    <cellStyle name="Normal 4 3 5 3" xfId="24457" xr:uid="{96243099-60E9-4ADE-B6E7-7C4E2872935E}"/>
    <cellStyle name="Normal 4 3 5 4" xfId="38411" xr:uid="{8BDFF610-FD7A-4DC0-93C5-BC73898D0EDD}"/>
    <cellStyle name="Normal 4 3 6" xfId="10584" xr:uid="{00000000-0005-0000-0000-0000C5030000}"/>
    <cellStyle name="Normal 4 3 7" xfId="20010" xr:uid="{4157B7FE-FB90-42ED-8E2A-9673B0408881}"/>
    <cellStyle name="Normal 4 3 8" xfId="34164" xr:uid="{2A7F2CA2-2289-4433-9306-D3B839A7CC8A}"/>
    <cellStyle name="Normal 4 4" xfId="1023" xr:uid="{00000000-0005-0000-0000-0000C8030000}"/>
    <cellStyle name="Normal 4 4 2" xfId="33599" xr:uid="{9AB51011-66EF-413D-912C-A82FFF3787BD}"/>
    <cellStyle name="Normal 4 5" xfId="1024" xr:uid="{00000000-0005-0000-0000-0000C9030000}"/>
    <cellStyle name="Normal 4 5 2" xfId="1781" xr:uid="{00000000-0005-0000-0000-00007A010000}"/>
    <cellStyle name="Normal 4 6" xfId="1025" xr:uid="{00000000-0005-0000-0000-0000CA030000}"/>
    <cellStyle name="Normal 4 6 2" xfId="1854" xr:uid="{00000000-0005-0000-0000-00007B010000}"/>
    <cellStyle name="Normal 4 7" xfId="1026" xr:uid="{00000000-0005-0000-0000-0000CB030000}"/>
    <cellStyle name="Normal 4 7 2" xfId="1974" xr:uid="{00000000-0005-0000-0000-00007C010000}"/>
    <cellStyle name="Normal 4 8" xfId="1027" xr:uid="{00000000-0005-0000-0000-0000CC030000}"/>
    <cellStyle name="Normal 4 8 2" xfId="33600" xr:uid="{249AB374-4E73-4A88-AA02-8A93CC502994}"/>
    <cellStyle name="Normal 4 8 2 2" xfId="47465" xr:uid="{17436367-D522-466B-A078-F7850D8C14EA}"/>
    <cellStyle name="Normal 4 9" xfId="1028" xr:uid="{00000000-0005-0000-0000-0000CD030000}"/>
    <cellStyle name="Normal 4 9 2" xfId="33635" xr:uid="{CD1DD3D8-F8AF-4B7C-BB8D-9DFE231EC336}"/>
    <cellStyle name="Normal 4 9 2 2" xfId="47499" xr:uid="{F7CD25D2-6EB4-47FE-8770-4E76BB8A8DF2}"/>
    <cellStyle name="Normal 40" xfId="1029" xr:uid="{00000000-0005-0000-0000-0000CE030000}"/>
    <cellStyle name="Normal 40 2" xfId="3172" xr:uid="{00000000-0005-0000-0000-0000B6040000}"/>
    <cellStyle name="Normal 40 2 2" xfId="7681" xr:uid="{00000000-0005-0000-0000-0000B6040000}"/>
    <cellStyle name="Normal 40 2 2 2" xfId="16507" xr:uid="{00000000-0005-0000-0000-0000B6040000}"/>
    <cellStyle name="Normal 40 2 2 3" xfId="25933" xr:uid="{A34E62E7-2506-4183-BA39-7D91540B7D80}"/>
    <cellStyle name="Normal 40 2 2 4" xfId="39885" xr:uid="{D996F6FF-CB3C-4063-8238-635EB638EB94}"/>
    <cellStyle name="Normal 40 2 3" xfId="12153" xr:uid="{00000000-0005-0000-0000-0000B6040000}"/>
    <cellStyle name="Normal 40 2 3 2" xfId="30852" xr:uid="{CA51F7E4-026F-4881-8CF6-DB2BCD63ADB2}"/>
    <cellStyle name="Normal 40 2 3 3" xfId="44726" xr:uid="{A1D2130A-E096-47F3-AE20-3E067357D52D}"/>
    <cellStyle name="Normal 40 2 4" xfId="33444" xr:uid="{BB2BA00F-8578-4AAB-B938-1B9732CE7405}"/>
    <cellStyle name="Normal 40 2 4 2" xfId="47311" xr:uid="{7AAC9A7D-F07A-45AD-8440-38537420F3C0}"/>
    <cellStyle name="Normal 40 2 5" xfId="21616" xr:uid="{CA3328F2-06E1-4577-BE95-CA5540FB3EB1}"/>
    <cellStyle name="Normal 40 2 6" xfId="35648" xr:uid="{B3460363-00BB-4C8F-AD89-6EDD175EBAF0}"/>
    <cellStyle name="Normal 40 3" xfId="5178" xr:uid="{00000000-0005-0000-0000-0000B6040000}"/>
    <cellStyle name="Normal 40 3 2" xfId="9576" xr:uid="{00000000-0005-0000-0000-0000B6040000}"/>
    <cellStyle name="Normal 40 3 2 2" xfId="18398" xr:uid="{00000000-0005-0000-0000-0000B6040000}"/>
    <cellStyle name="Normal 40 3 2 3" xfId="27776" xr:uid="{0D513157-5705-4934-A189-98B6CB5960D2}"/>
    <cellStyle name="Normal 40 3 2 4" xfId="41732" xr:uid="{A897A9C7-F6BE-4EC3-8B62-EAF9D2219DE6}"/>
    <cellStyle name="Normal 40 3 3" xfId="14045" xr:uid="{00000000-0005-0000-0000-0000B6040000}"/>
    <cellStyle name="Normal 40 3 4" xfId="23518" xr:uid="{926315DF-E19A-4FC1-B890-6BCCEF8A6542}"/>
    <cellStyle name="Normal 40 3 5" xfId="37489" xr:uid="{4D140F80-33D0-49B0-8577-1DA59CDFA5D3}"/>
    <cellStyle name="Normal 40 4" xfId="29664" xr:uid="{D6ABF50B-F58E-405D-A6AA-183D3A0CA70C}"/>
    <cellStyle name="Normal 40 4 2" xfId="43545" xr:uid="{B6357EAE-A15D-4883-AE67-063FE97BFE0B}"/>
    <cellStyle name="Normal 40 5" xfId="32266" xr:uid="{40633490-5BC4-4F12-8D00-9218A7254C95}"/>
    <cellStyle name="Normal 40 5 2" xfId="46133" xr:uid="{5247BAB2-F05B-478C-87F4-380AB1B18BEC}"/>
    <cellStyle name="Normal 41" xfId="1030" xr:uid="{00000000-0005-0000-0000-0000CF030000}"/>
    <cellStyle name="Normal 41 2" xfId="3173" xr:uid="{00000000-0005-0000-0000-0000B7040000}"/>
    <cellStyle name="Normal 41 2 2" xfId="7682" xr:uid="{00000000-0005-0000-0000-0000B7040000}"/>
    <cellStyle name="Normal 41 2 2 2" xfId="16508" xr:uid="{00000000-0005-0000-0000-0000B7040000}"/>
    <cellStyle name="Normal 41 2 2 3" xfId="25934" xr:uid="{03BC582D-EBBE-4C11-8CB7-960D4AF19E29}"/>
    <cellStyle name="Normal 41 2 2 4" xfId="39886" xr:uid="{EB0A6565-D286-4186-94B2-F51ACC0E520F}"/>
    <cellStyle name="Normal 41 2 3" xfId="12154" xr:uid="{00000000-0005-0000-0000-0000B7040000}"/>
    <cellStyle name="Normal 41 2 3 2" xfId="30853" xr:uid="{33FCE47A-8FE1-46FB-AA27-A1B2612F6E60}"/>
    <cellStyle name="Normal 41 2 3 3" xfId="44727" xr:uid="{BD1CC7A4-828F-450D-8759-266A834139A2}"/>
    <cellStyle name="Normal 41 2 4" xfId="33445" xr:uid="{894AE46D-EF90-4D28-98E8-8010FE4714A1}"/>
    <cellStyle name="Normal 41 2 4 2" xfId="47312" xr:uid="{721C3A1E-5641-40F5-9EC0-1161BC9618CB}"/>
    <cellStyle name="Normal 41 2 5" xfId="21617" xr:uid="{B0B0D3AD-50C9-4B22-B730-C5D77BB2FA30}"/>
    <cellStyle name="Normal 41 2 6" xfId="35649" xr:uid="{C1595B7D-9CF4-49A3-8A49-49F5E3AFF3E1}"/>
    <cellStyle name="Normal 41 3" xfId="5179" xr:uid="{00000000-0005-0000-0000-0000B7040000}"/>
    <cellStyle name="Normal 41 3 2" xfId="9577" xr:uid="{00000000-0005-0000-0000-0000B7040000}"/>
    <cellStyle name="Normal 41 3 2 2" xfId="18399" xr:uid="{00000000-0005-0000-0000-0000B7040000}"/>
    <cellStyle name="Normal 41 3 2 3" xfId="27777" xr:uid="{3A9CE604-5F24-4D0C-8595-CC2DCB03DB06}"/>
    <cellStyle name="Normal 41 3 2 4" xfId="41733" xr:uid="{487A112D-C236-4FBE-9B43-C9D00A5D230D}"/>
    <cellStyle name="Normal 41 3 3" xfId="14046" xr:uid="{00000000-0005-0000-0000-0000B7040000}"/>
    <cellStyle name="Normal 41 3 4" xfId="23519" xr:uid="{63AA2231-5943-41AF-A62B-50B6ECD9806B}"/>
    <cellStyle name="Normal 41 3 5" xfId="37490" xr:uid="{92CAB49D-0FA5-4E3A-A334-B671F392CF6C}"/>
    <cellStyle name="Normal 41 4" xfId="29665" xr:uid="{D996F330-99CF-4125-8327-D669EE3D8276}"/>
    <cellStyle name="Normal 41 4 2" xfId="43546" xr:uid="{02CA3B8D-E83B-46F4-9544-4607BFA0D3D4}"/>
    <cellStyle name="Normal 41 5" xfId="32267" xr:uid="{C80EE8EF-BBF1-4739-931F-229439AC3CB9}"/>
    <cellStyle name="Normal 41 5 2" xfId="46134" xr:uid="{97E95DCF-12F8-4072-AA07-C82489D38210}"/>
    <cellStyle name="Normal 42" xfId="1031" xr:uid="{00000000-0005-0000-0000-0000D0030000}"/>
    <cellStyle name="Normal 42 2" xfId="3174" xr:uid="{00000000-0005-0000-0000-0000B8040000}"/>
    <cellStyle name="Normal 42 2 2" xfId="7683" xr:uid="{00000000-0005-0000-0000-0000B8040000}"/>
    <cellStyle name="Normal 42 2 2 2" xfId="16509" xr:uid="{00000000-0005-0000-0000-0000B8040000}"/>
    <cellStyle name="Normal 42 2 2 3" xfId="25935" xr:uid="{0805F504-B518-4085-B064-9F5A46FCFBA2}"/>
    <cellStyle name="Normal 42 2 2 4" xfId="39887" xr:uid="{5FAE82CD-BD11-4FD1-A681-D3E2AFB1F59C}"/>
    <cellStyle name="Normal 42 2 3" xfId="12155" xr:uid="{00000000-0005-0000-0000-0000B8040000}"/>
    <cellStyle name="Normal 42 2 3 2" xfId="30854" xr:uid="{94EC3281-32D0-4381-B220-055BC8D8A340}"/>
    <cellStyle name="Normal 42 2 3 3" xfId="44728" xr:uid="{E605EFC2-9B5B-4393-90F0-B9E1908596F9}"/>
    <cellStyle name="Normal 42 2 4" xfId="33446" xr:uid="{E4C0B589-1D5B-4280-886C-3B9B11CC8F73}"/>
    <cellStyle name="Normal 42 2 4 2" xfId="47313" xr:uid="{E2938D48-F6B7-4D91-BF51-FFD210824AE6}"/>
    <cellStyle name="Normal 42 2 5" xfId="21618" xr:uid="{7163A19F-6259-46B3-85AE-0B3372B262A8}"/>
    <cellStyle name="Normal 42 2 6" xfId="35650" xr:uid="{2DA4CDD8-0702-44A0-9DD1-512476812F65}"/>
    <cellStyle name="Normal 42 3" xfId="5180" xr:uid="{00000000-0005-0000-0000-0000B8040000}"/>
    <cellStyle name="Normal 42 3 2" xfId="9578" xr:uid="{00000000-0005-0000-0000-0000B8040000}"/>
    <cellStyle name="Normal 42 3 2 2" xfId="18400" xr:uid="{00000000-0005-0000-0000-0000B8040000}"/>
    <cellStyle name="Normal 42 3 2 3" xfId="27778" xr:uid="{6FCE306B-3173-4030-AF3E-C02727F2DF0B}"/>
    <cellStyle name="Normal 42 3 2 4" xfId="41734" xr:uid="{F481365A-361E-4808-8BDF-0026ED03645B}"/>
    <cellStyle name="Normal 42 3 3" xfId="14047" xr:uid="{00000000-0005-0000-0000-0000B8040000}"/>
    <cellStyle name="Normal 42 3 4" xfId="23520" xr:uid="{ED14ACF3-532C-4093-92F4-0BCFA77F08DB}"/>
    <cellStyle name="Normal 42 3 5" xfId="37491" xr:uid="{3E6BA7FA-4B46-471C-A0B3-11CF2155461D}"/>
    <cellStyle name="Normal 42 4" xfId="29666" xr:uid="{210CF7CC-9DB8-4E27-A298-2F3B11E7538B}"/>
    <cellStyle name="Normal 42 4 2" xfId="43547" xr:uid="{B79DDEEE-790F-4D58-8CEF-732638C1E02C}"/>
    <cellStyle name="Normal 42 5" xfId="32268" xr:uid="{31F8F20B-F57D-45B7-A252-29E889113A59}"/>
    <cellStyle name="Normal 42 5 2" xfId="46135" xr:uid="{B7EF4D9B-98C1-4F8E-9819-347DEA630AC7}"/>
    <cellStyle name="Normal 43" xfId="1032" xr:uid="{00000000-0005-0000-0000-0000D1030000}"/>
    <cellStyle name="Normal 43 2" xfId="3175" xr:uid="{00000000-0005-0000-0000-0000B9040000}"/>
    <cellStyle name="Normal 43 2 2" xfId="7684" xr:uid="{00000000-0005-0000-0000-0000B9040000}"/>
    <cellStyle name="Normal 43 2 2 2" xfId="16510" xr:uid="{00000000-0005-0000-0000-0000B9040000}"/>
    <cellStyle name="Normal 43 2 2 3" xfId="25936" xr:uid="{4AC5AF3D-7D4C-47FA-B6AB-DA466954CE9F}"/>
    <cellStyle name="Normal 43 2 2 4" xfId="39888" xr:uid="{9DECB2A4-4089-4F76-A75F-04AA9DA53758}"/>
    <cellStyle name="Normal 43 2 3" xfId="12156" xr:uid="{00000000-0005-0000-0000-0000B9040000}"/>
    <cellStyle name="Normal 43 2 3 2" xfId="30855" xr:uid="{3C949273-5E1F-4E7E-925A-6C576E962936}"/>
    <cellStyle name="Normal 43 2 3 3" xfId="44729" xr:uid="{72078E6A-4B6E-4E31-9CA3-406DA124DE78}"/>
    <cellStyle name="Normal 43 2 4" xfId="33447" xr:uid="{67CD14F7-322F-4EF8-B20E-B738FD8718D1}"/>
    <cellStyle name="Normal 43 2 4 2" xfId="47314" xr:uid="{C2ED8997-ED98-410C-B96C-BE7E58C43B11}"/>
    <cellStyle name="Normal 43 2 5" xfId="21619" xr:uid="{4C0B439A-DE4D-46CC-BB21-DEC5ACAF87C1}"/>
    <cellStyle name="Normal 43 2 6" xfId="35651" xr:uid="{D7B48A4D-4F79-46E9-8954-EA4B3E00B2BF}"/>
    <cellStyle name="Normal 43 3" xfId="5181" xr:uid="{00000000-0005-0000-0000-0000B9040000}"/>
    <cellStyle name="Normal 43 3 2" xfId="9579" xr:uid="{00000000-0005-0000-0000-0000B9040000}"/>
    <cellStyle name="Normal 43 3 2 2" xfId="18401" xr:uid="{00000000-0005-0000-0000-0000B9040000}"/>
    <cellStyle name="Normal 43 3 2 3" xfId="27779" xr:uid="{CA83AD46-1AF7-4828-B0B1-4CCDC34710D2}"/>
    <cellStyle name="Normal 43 3 2 4" xfId="41735" xr:uid="{FE610412-899A-4E5F-988F-475B42373343}"/>
    <cellStyle name="Normal 43 3 3" xfId="14048" xr:uid="{00000000-0005-0000-0000-0000B9040000}"/>
    <cellStyle name="Normal 43 3 4" xfId="23521" xr:uid="{3302C306-68CE-4819-A040-FCEA6DF8FB79}"/>
    <cellStyle name="Normal 43 3 5" xfId="37492" xr:uid="{A1EBCA37-2728-48E3-AEA8-1E445D4DFB3A}"/>
    <cellStyle name="Normal 43 4" xfId="29667" xr:uid="{1737EF72-FE27-466C-AE81-E876351B34A1}"/>
    <cellStyle name="Normal 43 4 2" xfId="43548" xr:uid="{AE13B41E-FAAF-4201-BEE4-F6E4515CD85E}"/>
    <cellStyle name="Normal 43 5" xfId="32269" xr:uid="{CCF09D38-66CC-4E51-A78F-1BAC9B233DE5}"/>
    <cellStyle name="Normal 43 5 2" xfId="46136" xr:uid="{4E809B8F-B3EA-4F77-8FAD-A47BB05645B3}"/>
    <cellStyle name="Normal 44" xfId="1033" xr:uid="{00000000-0005-0000-0000-0000D2030000}"/>
    <cellStyle name="Normal 44 2" xfId="1034" xr:uid="{00000000-0005-0000-0000-0000D3030000}"/>
    <cellStyle name="Normal 44 2 2" xfId="1035" xr:uid="{00000000-0005-0000-0000-0000D4030000}"/>
    <cellStyle name="Normal 44 2 2 2" xfId="3679" xr:uid="{00000000-0005-0000-0000-0000D5030000}"/>
    <cellStyle name="Normal 44 2 2 2 2" xfId="8101" xr:uid="{00000000-0005-0000-0000-0000D5030000}"/>
    <cellStyle name="Normal 44 2 2 2 2 2" xfId="16924" xr:uid="{00000000-0005-0000-0000-0000D5030000}"/>
    <cellStyle name="Normal 44 2 2 2 2 3" xfId="26309" xr:uid="{36430FE6-B8CB-4504-B570-2B6ACE5D1EE3}"/>
    <cellStyle name="Normal 44 2 2 2 2 4" xfId="40264" xr:uid="{1F6ED489-2662-4714-B2D2-CDFE23CAB4A6}"/>
    <cellStyle name="Normal 44 2 2 2 3" xfId="12573" xr:uid="{00000000-0005-0000-0000-0000D5030000}"/>
    <cellStyle name="Normal 44 2 2 2 4" xfId="22040" xr:uid="{C59E0D60-F4EC-4CDE-87B3-62E377BA6D20}"/>
    <cellStyle name="Normal 44 2 2 2 5" xfId="36023" xr:uid="{BA572BF0-1EC3-4CA8-B8A7-BB34F2C9B495}"/>
    <cellStyle name="Normal 44 2 2 3" xfId="5543" xr:uid="{00000000-0005-0000-0000-0000D4030000}"/>
    <cellStyle name="Normal 44 2 2 3 2" xfId="9941" xr:uid="{00000000-0005-0000-0000-0000D4030000}"/>
    <cellStyle name="Normal 44 2 2 3 2 2" xfId="18761" xr:uid="{00000000-0005-0000-0000-0000D4030000}"/>
    <cellStyle name="Normal 44 2 2 3 2 3" xfId="28130" xr:uid="{B5F44F7F-7C64-4591-A044-A317B62C02E7}"/>
    <cellStyle name="Normal 44 2 2 3 2 4" xfId="42086" xr:uid="{3518D260-2FEA-473E-BA70-E70FDE589FBB}"/>
    <cellStyle name="Normal 44 2 2 3 3" xfId="14406" xr:uid="{00000000-0005-0000-0000-0000D4030000}"/>
    <cellStyle name="Normal 44 2 2 3 4" xfId="23872" xr:uid="{A34F8B0B-BB73-485A-9820-30719745DB5A}"/>
    <cellStyle name="Normal 44 2 2 3 5" xfId="37841" xr:uid="{8CD3955A-FD09-4B78-9E05-27D150229489}"/>
    <cellStyle name="Normal 44 2 2 4" xfId="6168" xr:uid="{00000000-0005-0000-0000-0000D4030000}"/>
    <cellStyle name="Normal 44 2 2 4 2" xfId="15002" xr:uid="{00000000-0005-0000-0000-0000D4030000}"/>
    <cellStyle name="Normal 44 2 2 4 3" xfId="24461" xr:uid="{70697871-B6D4-4291-8463-24F6C8777A27}"/>
    <cellStyle name="Normal 44 2 2 4 4" xfId="38415" xr:uid="{9BA0C2F9-AB32-4D0C-B923-8CC4A80975BC}"/>
    <cellStyle name="Normal 44 2 2 5" xfId="10595" xr:uid="{00000000-0005-0000-0000-0000D4030000}"/>
    <cellStyle name="Normal 44 2 2 6" xfId="20014" xr:uid="{78285F0C-A9F0-4A04-A7F3-485EF1D9213F}"/>
    <cellStyle name="Normal 44 2 2 7" xfId="34168" xr:uid="{AD717C5A-F39C-42ED-9A4B-B176D2203CA2}"/>
    <cellStyle name="Normal 44 2 3" xfId="3680" xr:uid="{00000000-0005-0000-0000-0000D4030000}"/>
    <cellStyle name="Normal 44 2 3 2" xfId="8102" xr:uid="{00000000-0005-0000-0000-0000D4030000}"/>
    <cellStyle name="Normal 44 2 3 2 2" xfId="16925" xr:uid="{00000000-0005-0000-0000-0000D4030000}"/>
    <cellStyle name="Normal 44 2 3 2 3" xfId="26310" xr:uid="{38591C8B-770B-4D08-88BE-F10DBCF50DEA}"/>
    <cellStyle name="Normal 44 2 3 2 4" xfId="40265" xr:uid="{7C66312C-AFA1-447F-BE06-3F1291C99298}"/>
    <cellStyle name="Normal 44 2 3 3" xfId="12574" xr:uid="{00000000-0005-0000-0000-0000D4030000}"/>
    <cellStyle name="Normal 44 2 3 4" xfId="22041" xr:uid="{7F36FA7C-C098-4C44-BA9A-DBC9DEC45457}"/>
    <cellStyle name="Normal 44 2 3 5" xfId="36024" xr:uid="{C72D9C48-49CF-479C-BBE6-BC36DF20400E}"/>
    <cellStyle name="Normal 44 2 4" xfId="5542" xr:uid="{00000000-0005-0000-0000-0000D3030000}"/>
    <cellStyle name="Normal 44 2 4 2" xfId="9940" xr:uid="{00000000-0005-0000-0000-0000D3030000}"/>
    <cellStyle name="Normal 44 2 4 2 2" xfId="18760" xr:uid="{00000000-0005-0000-0000-0000D3030000}"/>
    <cellStyle name="Normal 44 2 4 2 3" xfId="28129" xr:uid="{327A8260-004C-4E9D-9DB2-0A94A2D81FD6}"/>
    <cellStyle name="Normal 44 2 4 2 4" xfId="42085" xr:uid="{33868AFD-128A-4663-A1BF-F797F18A552E}"/>
    <cellStyle name="Normal 44 2 4 3" xfId="14405" xr:uid="{00000000-0005-0000-0000-0000D3030000}"/>
    <cellStyle name="Normal 44 2 4 4" xfId="23871" xr:uid="{7DF4AC67-09E1-4DFE-850E-2A103E239525}"/>
    <cellStyle name="Normal 44 2 4 5" xfId="37840" xr:uid="{11BAA916-675D-4E50-BB01-C2C86C83AF7F}"/>
    <cellStyle name="Normal 44 2 5" xfId="6167" xr:uid="{00000000-0005-0000-0000-0000D3030000}"/>
    <cellStyle name="Normal 44 2 5 2" xfId="15001" xr:uid="{00000000-0005-0000-0000-0000D3030000}"/>
    <cellStyle name="Normal 44 2 5 3" xfId="24460" xr:uid="{46BA1AC3-4A9F-4DE7-A7E7-0A8DD44CC5CC}"/>
    <cellStyle name="Normal 44 2 5 4" xfId="38414" xr:uid="{19D0AE74-63CD-49D2-BB2A-42A29D308870}"/>
    <cellStyle name="Normal 44 2 6" xfId="10594" xr:uid="{00000000-0005-0000-0000-0000D3030000}"/>
    <cellStyle name="Normal 44 2 6 2" xfId="30856" xr:uid="{BC9DD830-6E55-40CB-8B15-2737DC0FE20E}"/>
    <cellStyle name="Normal 44 2 6 3" xfId="44730" xr:uid="{FE0C667E-4474-482B-8484-459A3F8383B3}"/>
    <cellStyle name="Normal 44 2 7" xfId="33448" xr:uid="{183A7597-BD41-4E95-9175-D9C9717B47E4}"/>
    <cellStyle name="Normal 44 2 7 2" xfId="47315" xr:uid="{4B7207D7-61DD-425E-AFFD-53252295895A}"/>
    <cellStyle name="Normal 44 2 8" xfId="20013" xr:uid="{37A2551D-23DC-4E76-81DD-FECD5FFB6AD8}"/>
    <cellStyle name="Normal 44 2 9" xfId="34167" xr:uid="{11ABE6C3-FD21-4176-B4FA-FCC103D46EC1}"/>
    <cellStyle name="Normal 44 3" xfId="3176" xr:uid="{00000000-0005-0000-0000-0000BA040000}"/>
    <cellStyle name="Normal 44 3 2" xfId="7685" xr:uid="{00000000-0005-0000-0000-0000BA040000}"/>
    <cellStyle name="Normal 44 3 2 2" xfId="16511" xr:uid="{00000000-0005-0000-0000-0000BA040000}"/>
    <cellStyle name="Normal 44 3 2 3" xfId="25937" xr:uid="{8F59AA72-9FF6-40C6-8706-0684350A8B39}"/>
    <cellStyle name="Normal 44 3 2 4" xfId="39889" xr:uid="{DDFE7B6D-A1CB-4364-9FAB-6E6EEEB1741A}"/>
    <cellStyle name="Normal 44 3 3" xfId="12157" xr:uid="{00000000-0005-0000-0000-0000BA040000}"/>
    <cellStyle name="Normal 44 3 4" xfId="21620" xr:uid="{318E1DB5-A2D7-4A30-9D33-707789568C96}"/>
    <cellStyle name="Normal 44 3 5" xfId="35652" xr:uid="{BD6434E5-AAB6-46EA-A82E-807E3151401F}"/>
    <cellStyle name="Normal 44 4" xfId="5182" xr:uid="{00000000-0005-0000-0000-0000BA040000}"/>
    <cellStyle name="Normal 44 4 2" xfId="9580" xr:uid="{00000000-0005-0000-0000-0000BA040000}"/>
    <cellStyle name="Normal 44 4 2 2" xfId="18402" xr:uid="{00000000-0005-0000-0000-0000BA040000}"/>
    <cellStyle name="Normal 44 4 2 3" xfId="27780" xr:uid="{E1EA4F9C-C190-4714-B466-FD5882D721E3}"/>
    <cellStyle name="Normal 44 4 2 4" xfId="41736" xr:uid="{C27E4A38-1217-4EF1-85A0-5E6E9ADDBA12}"/>
    <cellStyle name="Normal 44 4 3" xfId="14049" xr:uid="{00000000-0005-0000-0000-0000BA040000}"/>
    <cellStyle name="Normal 44 4 4" xfId="23522" xr:uid="{AAB28394-FF4E-4974-8E14-9CD9A434674B}"/>
    <cellStyle name="Normal 44 4 5" xfId="37493" xr:uid="{5545954A-5695-4146-9E38-A3FCCDA6BA55}"/>
    <cellStyle name="Normal 44 5" xfId="29668" xr:uid="{85F78378-AACA-416E-B614-86329F7864CA}"/>
    <cellStyle name="Normal 44 5 2" xfId="43549" xr:uid="{3D846F08-198B-4711-8AE2-CEBA416FB23C}"/>
    <cellStyle name="Normal 44 6" xfId="32270" xr:uid="{16362EE9-A662-42BA-A427-75B87E0AD1C4}"/>
    <cellStyle name="Normal 44 6 2" xfId="46137" xr:uid="{610C3574-1F30-4E28-B76F-E6C6CBB023F4}"/>
    <cellStyle name="Normal 45" xfId="1036" xr:uid="{00000000-0005-0000-0000-0000D5030000}"/>
    <cellStyle name="Normal 45 2" xfId="3177" xr:uid="{00000000-0005-0000-0000-0000BB040000}"/>
    <cellStyle name="Normal 45 2 2" xfId="7686" xr:uid="{00000000-0005-0000-0000-0000BB040000}"/>
    <cellStyle name="Normal 45 2 2 2" xfId="16512" xr:uid="{00000000-0005-0000-0000-0000BB040000}"/>
    <cellStyle name="Normal 45 2 2 3" xfId="25938" xr:uid="{0676275E-D544-4FBE-AB71-7883C24070AA}"/>
    <cellStyle name="Normal 45 2 2 4" xfId="39890" xr:uid="{54CAEE8E-D4B9-498D-8426-22131DD45EC4}"/>
    <cellStyle name="Normal 45 2 3" xfId="12158" xr:uid="{00000000-0005-0000-0000-0000BB040000}"/>
    <cellStyle name="Normal 45 2 3 2" xfId="30857" xr:uid="{00BD7FDE-18ED-4DC9-950A-7B117D9D179D}"/>
    <cellStyle name="Normal 45 2 3 3" xfId="44731" xr:uid="{8F6F98C8-BC28-482B-B9DF-4CEE6CFF0278}"/>
    <cellStyle name="Normal 45 2 4" xfId="33449" xr:uid="{A3DF2944-E726-4CA6-BC0B-52B82D08B9F1}"/>
    <cellStyle name="Normal 45 2 4 2" xfId="47316" xr:uid="{71ABC366-DD9C-43CF-B07C-BF75D1A430A6}"/>
    <cellStyle name="Normal 45 2 5" xfId="21621" xr:uid="{12A06D09-BE64-4C8E-A853-B2F16FB1DA20}"/>
    <cellStyle name="Normal 45 2 6" xfId="35653" xr:uid="{02C50FC6-FA11-48D1-A68D-1DED57F5FE8C}"/>
    <cellStyle name="Normal 45 3" xfId="5183" xr:uid="{00000000-0005-0000-0000-0000BB040000}"/>
    <cellStyle name="Normal 45 3 2" xfId="9581" xr:uid="{00000000-0005-0000-0000-0000BB040000}"/>
    <cellStyle name="Normal 45 3 2 2" xfId="18403" xr:uid="{00000000-0005-0000-0000-0000BB040000}"/>
    <cellStyle name="Normal 45 3 2 3" xfId="27781" xr:uid="{0D43A6B6-E5C8-4C23-A581-867B10489EB2}"/>
    <cellStyle name="Normal 45 3 2 4" xfId="41737" xr:uid="{20A0D995-ED2F-4EB7-9ABD-6010C2AC68ED}"/>
    <cellStyle name="Normal 45 3 3" xfId="14050" xr:uid="{00000000-0005-0000-0000-0000BB040000}"/>
    <cellStyle name="Normal 45 3 4" xfId="23523" xr:uid="{33CB5028-D956-4C9A-87F9-FE4E58D6A6CB}"/>
    <cellStyle name="Normal 45 3 5" xfId="37494" xr:uid="{DDF38BFC-8535-4E72-A24F-4CD352DCD1C5}"/>
    <cellStyle name="Normal 45 4" xfId="29669" xr:uid="{C2157334-09D2-4E62-B306-549FBAF34CF3}"/>
    <cellStyle name="Normal 45 4 2" xfId="43550" xr:uid="{35A671BB-81B0-4050-A325-39F0F1DAC1D0}"/>
    <cellStyle name="Normal 45 5" xfId="32271" xr:uid="{564463A0-56FA-4AE1-BA4A-229FB566F0F8}"/>
    <cellStyle name="Normal 45 5 2" xfId="46138" xr:uid="{449C8034-0024-4BB6-A45B-F3D9434284EC}"/>
    <cellStyle name="Normal 46" xfId="1037" xr:uid="{00000000-0005-0000-0000-0000D6030000}"/>
    <cellStyle name="Normal 46 2" xfId="3178" xr:uid="{00000000-0005-0000-0000-0000BC040000}"/>
    <cellStyle name="Normal 46 2 2" xfId="7687" xr:uid="{00000000-0005-0000-0000-0000BC040000}"/>
    <cellStyle name="Normal 46 2 2 2" xfId="16513" xr:uid="{00000000-0005-0000-0000-0000BC040000}"/>
    <cellStyle name="Normal 46 2 2 3" xfId="25939" xr:uid="{DA166ACD-1417-440F-AE38-206A6B1D7CC5}"/>
    <cellStyle name="Normal 46 2 2 4" xfId="39891" xr:uid="{502F5853-48B3-490B-A89B-1F5351BE9963}"/>
    <cellStyle name="Normal 46 2 3" xfId="12159" xr:uid="{00000000-0005-0000-0000-0000BC040000}"/>
    <cellStyle name="Normal 46 2 3 2" xfId="30858" xr:uid="{B54B5BC4-C4E1-41BC-9833-70AEFA65724B}"/>
    <cellStyle name="Normal 46 2 3 3" xfId="44732" xr:uid="{B031DAFE-E4D1-4F28-9FB3-E5613F5C7B1A}"/>
    <cellStyle name="Normal 46 2 4" xfId="33450" xr:uid="{CE8B063F-F5BB-462D-BA0F-BC025BAF25C9}"/>
    <cellStyle name="Normal 46 2 4 2" xfId="47317" xr:uid="{90BC7A97-5800-4DAF-A79D-92002B9DB09F}"/>
    <cellStyle name="Normal 46 2 5" xfId="21622" xr:uid="{03EB31A4-5D06-49C4-948D-C2CA1613B0C5}"/>
    <cellStyle name="Normal 46 2 6" xfId="35654" xr:uid="{21CE2BA2-85A8-40CF-BC29-60DC281B3FF3}"/>
    <cellStyle name="Normal 46 3" xfId="5184" xr:uid="{00000000-0005-0000-0000-0000BC040000}"/>
    <cellStyle name="Normal 46 3 2" xfId="9582" xr:uid="{00000000-0005-0000-0000-0000BC040000}"/>
    <cellStyle name="Normal 46 3 2 2" xfId="18404" xr:uid="{00000000-0005-0000-0000-0000BC040000}"/>
    <cellStyle name="Normal 46 3 2 3" xfId="27782" xr:uid="{AE24CBDE-709C-4B70-BB55-4BF54E0C715A}"/>
    <cellStyle name="Normal 46 3 2 4" xfId="41738" xr:uid="{4FED6BB1-C490-4736-9B11-5ACAAD4F5612}"/>
    <cellStyle name="Normal 46 3 3" xfId="14051" xr:uid="{00000000-0005-0000-0000-0000BC040000}"/>
    <cellStyle name="Normal 46 3 4" xfId="23524" xr:uid="{5976E002-7321-47CB-97E3-82DBF4440673}"/>
    <cellStyle name="Normal 46 3 5" xfId="37495" xr:uid="{EF0A4489-EB1A-418E-B19A-8A40488DFF49}"/>
    <cellStyle name="Normal 46 4" xfId="29670" xr:uid="{B17B81E3-D732-406E-9C1F-31B7D2036427}"/>
    <cellStyle name="Normal 46 4 2" xfId="43551" xr:uid="{48C7C7AA-6964-4483-8258-767E94054AB8}"/>
    <cellStyle name="Normal 46 5" xfId="32272" xr:uid="{95EA7DB4-E1A6-46D2-A470-0C2CD044A978}"/>
    <cellStyle name="Normal 46 5 2" xfId="46139" xr:uid="{15D8D0C3-38AB-4E1F-8425-E8DF0BE4C518}"/>
    <cellStyle name="Normal 47" xfId="1038" xr:uid="{00000000-0005-0000-0000-0000D7030000}"/>
    <cellStyle name="Normal 47 2" xfId="3179" xr:uid="{00000000-0005-0000-0000-0000BD040000}"/>
    <cellStyle name="Normal 47 2 2" xfId="7688" xr:uid="{00000000-0005-0000-0000-0000BD040000}"/>
    <cellStyle name="Normal 47 2 2 2" xfId="16514" xr:uid="{00000000-0005-0000-0000-0000BD040000}"/>
    <cellStyle name="Normal 47 2 2 3" xfId="25940" xr:uid="{4B6487C5-7CF3-4A52-AA1F-689245DC4692}"/>
    <cellStyle name="Normal 47 2 2 4" xfId="39892" xr:uid="{4F98BCCA-DEF0-42CC-AC6D-1E04DDCFB243}"/>
    <cellStyle name="Normal 47 2 3" xfId="12160" xr:uid="{00000000-0005-0000-0000-0000BD040000}"/>
    <cellStyle name="Normal 47 2 3 2" xfId="30859" xr:uid="{A0B04BF6-6892-4DD4-AFD6-25B4BAE87C98}"/>
    <cellStyle name="Normal 47 2 3 3" xfId="44733" xr:uid="{82F3C6FF-CAF2-47C0-872C-ECB0E1F89C2B}"/>
    <cellStyle name="Normal 47 2 4" xfId="33451" xr:uid="{9217B9B1-126F-4272-94EF-86BD74C946C7}"/>
    <cellStyle name="Normal 47 2 4 2" xfId="47318" xr:uid="{90C6C9D6-25FD-46E9-9604-25A97EE0756C}"/>
    <cellStyle name="Normal 47 2 5" xfId="21623" xr:uid="{F27195D6-13F4-4A83-AFC6-79EBC925CBA3}"/>
    <cellStyle name="Normal 47 2 6" xfId="35655" xr:uid="{9D215914-AF1D-4033-9E7E-512172457642}"/>
    <cellStyle name="Normal 47 3" xfId="5185" xr:uid="{00000000-0005-0000-0000-0000BD040000}"/>
    <cellStyle name="Normal 47 3 2" xfId="9583" xr:uid="{00000000-0005-0000-0000-0000BD040000}"/>
    <cellStyle name="Normal 47 3 2 2" xfId="18405" xr:uid="{00000000-0005-0000-0000-0000BD040000}"/>
    <cellStyle name="Normal 47 3 2 3" xfId="27783" xr:uid="{28396134-1367-4FA2-83AE-5458BD5B36C9}"/>
    <cellStyle name="Normal 47 3 2 4" xfId="41739" xr:uid="{33928331-CB12-4AB5-AC6D-DEA95D6C68AE}"/>
    <cellStyle name="Normal 47 3 3" xfId="14052" xr:uid="{00000000-0005-0000-0000-0000BD040000}"/>
    <cellStyle name="Normal 47 3 4" xfId="23525" xr:uid="{93C896EF-166E-4442-A58F-29E3DD192073}"/>
    <cellStyle name="Normal 47 3 5" xfId="37496" xr:uid="{E1ED35BF-3764-44A7-BEA1-4EA7D4D4A9B5}"/>
    <cellStyle name="Normal 47 4" xfId="29671" xr:uid="{9E7E59C1-4344-4EBF-A225-738AEB2225EB}"/>
    <cellStyle name="Normal 47 4 2" xfId="43552" xr:uid="{627225B1-0554-4F32-B088-36AE5AAC948B}"/>
    <cellStyle name="Normal 47 5" xfId="32273" xr:uid="{DD5151A0-968A-4EC4-ACAD-495A664802EF}"/>
    <cellStyle name="Normal 47 5 2" xfId="46140" xr:uid="{B27E6711-71E4-472D-8996-465948E47FFA}"/>
    <cellStyle name="Normal 48" xfId="1039" xr:uid="{00000000-0005-0000-0000-0000D8030000}"/>
    <cellStyle name="Normal 48 2" xfId="3180" xr:uid="{00000000-0005-0000-0000-0000BE040000}"/>
    <cellStyle name="Normal 48 2 2" xfId="7689" xr:uid="{00000000-0005-0000-0000-0000BE040000}"/>
    <cellStyle name="Normal 48 2 2 2" xfId="16515" xr:uid="{00000000-0005-0000-0000-0000BE040000}"/>
    <cellStyle name="Normal 48 2 2 3" xfId="25941" xr:uid="{CD73C713-365F-48A4-A3C3-E5A587E8808E}"/>
    <cellStyle name="Normal 48 2 2 4" xfId="39893" xr:uid="{EE2EE21A-A114-455A-B18E-F74DB4873348}"/>
    <cellStyle name="Normal 48 2 3" xfId="12161" xr:uid="{00000000-0005-0000-0000-0000BE040000}"/>
    <cellStyle name="Normal 48 2 3 2" xfId="30860" xr:uid="{98A6F0B1-DD29-4DC1-95FC-1201C73A59BF}"/>
    <cellStyle name="Normal 48 2 3 3" xfId="44734" xr:uid="{282DB1A5-D4BF-4ADD-9809-CF32B8B678D7}"/>
    <cellStyle name="Normal 48 2 4" xfId="33452" xr:uid="{3E2A0735-FBFD-4D46-BB60-442403F94C32}"/>
    <cellStyle name="Normal 48 2 4 2" xfId="47319" xr:uid="{9AEB89E4-2D7E-4FF2-B795-ADD2D33C4A51}"/>
    <cellStyle name="Normal 48 2 5" xfId="21624" xr:uid="{B53D5F05-C4CF-438F-A556-C730AD7475C0}"/>
    <cellStyle name="Normal 48 2 6" xfId="35656" xr:uid="{6D40EE47-0F8F-48A1-A1B4-F2CEC94C3D24}"/>
    <cellStyle name="Normal 48 3" xfId="5186" xr:uid="{00000000-0005-0000-0000-0000BE040000}"/>
    <cellStyle name="Normal 48 3 2" xfId="9584" xr:uid="{00000000-0005-0000-0000-0000BE040000}"/>
    <cellStyle name="Normal 48 3 2 2" xfId="18406" xr:uid="{00000000-0005-0000-0000-0000BE040000}"/>
    <cellStyle name="Normal 48 3 2 3" xfId="27784" xr:uid="{C7457A6D-2DFF-4634-9AEB-31A3F240A960}"/>
    <cellStyle name="Normal 48 3 2 4" xfId="41740" xr:uid="{1D65D937-D683-4261-B1DB-B2682AAD6319}"/>
    <cellStyle name="Normal 48 3 3" xfId="14053" xr:uid="{00000000-0005-0000-0000-0000BE040000}"/>
    <cellStyle name="Normal 48 3 4" xfId="23526" xr:uid="{AD642BA9-62B6-47A0-94F7-6FCDB0272B91}"/>
    <cellStyle name="Normal 48 3 5" xfId="37497" xr:uid="{ADDA7911-1F4B-4E0D-A680-2BF0114E81A3}"/>
    <cellStyle name="Normal 48 4" xfId="29672" xr:uid="{61018EF5-CCDF-4103-8C2D-04722E0FD02C}"/>
    <cellStyle name="Normal 48 4 2" xfId="43553" xr:uid="{9821DA1E-887D-49C9-9754-0B7836391B05}"/>
    <cellStyle name="Normal 48 5" xfId="32274" xr:uid="{A4242EBB-2397-4061-AF5B-D4DD79955F78}"/>
    <cellStyle name="Normal 48 5 2" xfId="46141" xr:uid="{95FCB72D-FE1E-4155-AECF-9E21CC9A13E8}"/>
    <cellStyle name="Normal 49" xfId="1040" xr:uid="{00000000-0005-0000-0000-0000D9030000}"/>
    <cellStyle name="Normal 49 2" xfId="3181" xr:uid="{00000000-0005-0000-0000-0000BF040000}"/>
    <cellStyle name="Normal 49 2 2" xfId="7690" xr:uid="{00000000-0005-0000-0000-0000BF040000}"/>
    <cellStyle name="Normal 49 2 2 2" xfId="16516" xr:uid="{00000000-0005-0000-0000-0000BF040000}"/>
    <cellStyle name="Normal 49 2 2 3" xfId="25942" xr:uid="{C1D4245A-CD86-4D2D-8E6E-78430AC82FA4}"/>
    <cellStyle name="Normal 49 2 2 4" xfId="39894" xr:uid="{EA5F9081-50D0-4A1F-9A64-BF8696C3E5B9}"/>
    <cellStyle name="Normal 49 2 3" xfId="12162" xr:uid="{00000000-0005-0000-0000-0000BF040000}"/>
    <cellStyle name="Normal 49 2 3 2" xfId="30861" xr:uid="{024A4957-01AD-45CA-9EB9-BA44A0536456}"/>
    <cellStyle name="Normal 49 2 3 3" xfId="44735" xr:uid="{12EE5647-0C03-4069-8A1A-676D2E0F2FFB}"/>
    <cellStyle name="Normal 49 2 4" xfId="33453" xr:uid="{245723DC-0E1A-4AEA-9979-483BC27802DF}"/>
    <cellStyle name="Normal 49 2 4 2" xfId="47320" xr:uid="{ACC16566-A351-4FCB-9FF8-33E0D9F6B6E9}"/>
    <cellStyle name="Normal 49 2 5" xfId="21625" xr:uid="{2A5F40E9-F26D-4B14-BBA9-F36EFA196C11}"/>
    <cellStyle name="Normal 49 2 6" xfId="35657" xr:uid="{5B0B4C37-E114-4EC4-9283-7C9F94432ABE}"/>
    <cellStyle name="Normal 49 3" xfId="5187" xr:uid="{00000000-0005-0000-0000-0000BF040000}"/>
    <cellStyle name="Normal 49 3 2" xfId="9585" xr:uid="{00000000-0005-0000-0000-0000BF040000}"/>
    <cellStyle name="Normal 49 3 2 2" xfId="18407" xr:uid="{00000000-0005-0000-0000-0000BF040000}"/>
    <cellStyle name="Normal 49 3 2 3" xfId="27785" xr:uid="{B6EAE32D-723F-4A86-9892-28390D44A1EC}"/>
    <cellStyle name="Normal 49 3 2 4" xfId="41741" xr:uid="{B8638EC7-1E86-40D1-8991-722B9AF6C8B2}"/>
    <cellStyle name="Normal 49 3 3" xfId="14054" xr:uid="{00000000-0005-0000-0000-0000BF040000}"/>
    <cellStyle name="Normal 49 3 4" xfId="23527" xr:uid="{5DA36323-0ABA-498F-8E16-E4EFD48D26E2}"/>
    <cellStyle name="Normal 49 3 5" xfId="37498" xr:uid="{3755D1F3-877D-484F-A305-CE04366FC382}"/>
    <cellStyle name="Normal 49 4" xfId="29673" xr:uid="{B285BFDD-D58F-4C67-A3C1-062F348CAD28}"/>
    <cellStyle name="Normal 49 4 2" xfId="43554" xr:uid="{1F3AAAC7-6BB3-4B11-B008-0D62C3ED4675}"/>
    <cellStyle name="Normal 49 5" xfId="32275" xr:uid="{51DECF8C-8AF7-464B-BBF7-8884D502DDFD}"/>
    <cellStyle name="Normal 49 5 2" xfId="46142" xr:uid="{F5CA501F-A8FD-4940-B61B-EF24A1F733CE}"/>
    <cellStyle name="Normal 5" xfId="61" xr:uid="{00000000-0005-0000-0000-0000DA030000}"/>
    <cellStyle name="Normal 5 10" xfId="1041" xr:uid="{00000000-0005-0000-0000-0000DB030000}"/>
    <cellStyle name="Normal 5 10 2" xfId="1042" xr:uid="{00000000-0005-0000-0000-0000DC030000}"/>
    <cellStyle name="Normal 5 10 2 10" xfId="1043" xr:uid="{00000000-0005-0000-0000-0000DD030000}"/>
    <cellStyle name="Normal 5 10 2 11" xfId="1044" xr:uid="{00000000-0005-0000-0000-0000DE030000}"/>
    <cellStyle name="Normal 5 10 2 12" xfId="1045" xr:uid="{00000000-0005-0000-0000-0000DF030000}"/>
    <cellStyle name="Normal 5 10 2 2" xfId="1046" xr:uid="{00000000-0005-0000-0000-0000E0030000}"/>
    <cellStyle name="Normal 5 10 2 3" xfId="1047" xr:uid="{00000000-0005-0000-0000-0000E1030000}"/>
    <cellStyle name="Normal 5 10 2 4" xfId="1048" xr:uid="{00000000-0005-0000-0000-0000E2030000}"/>
    <cellStyle name="Normal 5 10 2 5" xfId="1049" xr:uid="{00000000-0005-0000-0000-0000E3030000}"/>
    <cellStyle name="Normal 5 10 2 6" xfId="1050" xr:uid="{00000000-0005-0000-0000-0000E4030000}"/>
    <cellStyle name="Normal 5 10 2 7" xfId="1051" xr:uid="{00000000-0005-0000-0000-0000E5030000}"/>
    <cellStyle name="Normal 5 10 2 8" xfId="1052" xr:uid="{00000000-0005-0000-0000-0000E6030000}"/>
    <cellStyle name="Normal 5 10 2 9" xfId="1053" xr:uid="{00000000-0005-0000-0000-0000E7030000}"/>
    <cellStyle name="Normal 5 2" xfId="62" xr:uid="{00000000-0005-0000-0000-0000E8030000}"/>
    <cellStyle name="Normal 5 2 2" xfId="1054" xr:uid="{00000000-0005-0000-0000-0000E9030000}"/>
    <cellStyle name="Normal 5 2 2 2" xfId="1783" xr:uid="{00000000-0005-0000-0000-00007F010000}"/>
    <cellStyle name="Normal 5 2 3" xfId="3183" xr:uid="{00000000-0005-0000-0000-0000C1040000}"/>
    <cellStyle name="Normal 5 2 3 2" xfId="5189" xr:uid="{00000000-0005-0000-0000-0000C1040000}"/>
    <cellStyle name="Normal 5 2 3 2 2" xfId="9587" xr:uid="{00000000-0005-0000-0000-0000C1040000}"/>
    <cellStyle name="Normal 5 2 3 2 2 2" xfId="18409" xr:uid="{00000000-0005-0000-0000-0000C1040000}"/>
    <cellStyle name="Normal 5 2 3 2 2 3" xfId="27787" xr:uid="{DF257920-E123-4C35-BC7B-865E4728EB1E}"/>
    <cellStyle name="Normal 5 2 3 2 2 4" xfId="41743" xr:uid="{5CADAEF0-97CD-48B2-ACB4-12B9B849A060}"/>
    <cellStyle name="Normal 5 2 3 2 3" xfId="14056" xr:uid="{00000000-0005-0000-0000-0000C1040000}"/>
    <cellStyle name="Normal 5 2 3 2 4" xfId="23529" xr:uid="{60956F79-7A86-4BB6-AC28-22FF52B4ED87}"/>
    <cellStyle name="Normal 5 2 3 2 5" xfId="37500" xr:uid="{1A9BFC0B-1560-42AE-BBDC-0DF2EEA411D8}"/>
    <cellStyle name="Normal 5 2 3 3" xfId="7692" xr:uid="{00000000-0005-0000-0000-0000C1040000}"/>
    <cellStyle name="Normal 5 2 3 3 2" xfId="16518" xr:uid="{00000000-0005-0000-0000-0000C1040000}"/>
    <cellStyle name="Normal 5 2 3 3 3" xfId="25944" xr:uid="{865AD515-C525-4922-AF87-FEF78E629A8D}"/>
    <cellStyle name="Normal 5 2 3 3 4" xfId="39896" xr:uid="{9A344637-3B46-4C1E-8FC7-6E04357398A1}"/>
    <cellStyle name="Normal 5 2 3 4" xfId="12164" xr:uid="{00000000-0005-0000-0000-0000C1040000}"/>
    <cellStyle name="Normal 5 2 3 4 2" xfId="29675" xr:uid="{21701743-272E-476A-B5E8-F915CCB9F008}"/>
    <cellStyle name="Normal 5 2 3 4 3" xfId="43556" xr:uid="{3A71243F-23A9-4378-B3C6-4069BC79602F}"/>
    <cellStyle name="Normal 5 2 3 5" xfId="32277" xr:uid="{4085EA6F-E2E9-4942-A172-C315A097571E}"/>
    <cellStyle name="Normal 5 2 3 5 2" xfId="46144" xr:uid="{E4B47510-EA64-4AA2-AC89-95EC813C74AD}"/>
    <cellStyle name="Normal 5 2 3 6" xfId="21627" xr:uid="{A73153E7-6E58-49DB-B79D-B0AAE561157B}"/>
    <cellStyle name="Normal 5 2 3 7" xfId="35659" xr:uid="{E6967F6B-FC68-4057-A203-B19AAB365D81}"/>
    <cellStyle name="Normal 5 2 4" xfId="30863" xr:uid="{DF94BC57-0219-4998-831A-E02CA53D63B0}"/>
    <cellStyle name="Normal 5 2 4 2" xfId="33455" xr:uid="{F64F8BAB-494E-4738-AD30-E3C9D5318E79}"/>
    <cellStyle name="Normal 5 2 4 2 2" xfId="47322" xr:uid="{D858CA50-7671-4A2A-82C9-89FDD7909084}"/>
    <cellStyle name="Normal 5 2 4 3" xfId="44737" xr:uid="{DE35FC1E-D3CD-46CA-B33D-BB71BB4A86DA}"/>
    <cellStyle name="Normal 5 3" xfId="63" xr:uid="{00000000-0005-0000-0000-0000EA030000}"/>
    <cellStyle name="Normal 5 3 2" xfId="1784" xr:uid="{00000000-0005-0000-0000-000081010000}"/>
    <cellStyle name="Normal 5 3 3" xfId="3184" xr:uid="{00000000-0005-0000-0000-0000C2040000}"/>
    <cellStyle name="Normal 5 4" xfId="1055" xr:uid="{00000000-0005-0000-0000-0000EB030000}"/>
    <cellStyle name="Normal 5 4 2" xfId="1056" xr:uid="{00000000-0005-0000-0000-0000EC030000}"/>
    <cellStyle name="Normal 5 4 2 2" xfId="3182" xr:uid="{00000000-0005-0000-0000-0000C3040000}"/>
    <cellStyle name="Normal 5 4 2 2 2" xfId="7691" xr:uid="{00000000-0005-0000-0000-0000C3040000}"/>
    <cellStyle name="Normal 5 4 2 2 2 2" xfId="16517" xr:uid="{00000000-0005-0000-0000-0000C3040000}"/>
    <cellStyle name="Normal 5 4 2 2 2 3" xfId="25943" xr:uid="{80052A4D-DDC5-47CC-8AE4-7E60A9391B2F}"/>
    <cellStyle name="Normal 5 4 2 2 2 4" xfId="39895" xr:uid="{9B07F396-EBB5-4D11-828E-5FE2BFB27CB1}"/>
    <cellStyle name="Normal 5 4 2 2 3" xfId="12163" xr:uid="{00000000-0005-0000-0000-0000C3040000}"/>
    <cellStyle name="Normal 5 4 2 2 4" xfId="21626" xr:uid="{EFDCB277-EA9C-41C9-8CC3-6043FBC72627}"/>
    <cellStyle name="Normal 5 4 2 2 5" xfId="35658" xr:uid="{8CF9FAC3-04F1-4BD9-91FB-C31D074060A8}"/>
    <cellStyle name="Normal 5 4 2 3" xfId="5188" xr:uid="{00000000-0005-0000-0000-0000C3040000}"/>
    <cellStyle name="Normal 5 4 2 3 2" xfId="9586" xr:uid="{00000000-0005-0000-0000-0000C3040000}"/>
    <cellStyle name="Normal 5 4 2 3 2 2" xfId="18408" xr:uid="{00000000-0005-0000-0000-0000C3040000}"/>
    <cellStyle name="Normal 5 4 2 3 2 3" xfId="27786" xr:uid="{1C18C6C5-C8CA-4DC8-AA7C-43C30CB53C4D}"/>
    <cellStyle name="Normal 5 4 2 3 2 4" xfId="41742" xr:uid="{F61886EE-E6E8-41CE-8B2C-631D87279EC7}"/>
    <cellStyle name="Normal 5 4 2 3 3" xfId="14055" xr:uid="{00000000-0005-0000-0000-0000C3040000}"/>
    <cellStyle name="Normal 5 4 2 3 4" xfId="23528" xr:uid="{C8EA83AE-E109-4893-85FB-F51D7A7DBB41}"/>
    <cellStyle name="Normal 5 4 2 3 5" xfId="37499" xr:uid="{B7075B90-A4DB-4B7D-A0ED-8ABDE88FBFC2}"/>
    <cellStyle name="Normal 5 4 2 4" xfId="6170" xr:uid="{00000000-0005-0000-0000-0000EC030000}"/>
    <cellStyle name="Normal 5 4 2 4 2" xfId="15004" xr:uid="{00000000-0005-0000-0000-0000EC030000}"/>
    <cellStyle name="Normal 5 4 2 4 3" xfId="24463" xr:uid="{E40FFBB2-A0CD-449B-B951-69F9E93F8C2F}"/>
    <cellStyle name="Normal 5 4 2 4 4" xfId="38417" xr:uid="{DD53FEC4-E67B-44AF-A448-1296B1580F04}"/>
    <cellStyle name="Normal 5 4 2 5" xfId="10603" xr:uid="{00000000-0005-0000-0000-0000EC030000}"/>
    <cellStyle name="Normal 5 4 2 5 2" xfId="29674" xr:uid="{ED54152B-3C2D-4EB7-BCD7-14EA17687BCA}"/>
    <cellStyle name="Normal 5 4 2 5 3" xfId="43555" xr:uid="{BBC11749-CA55-4163-BACF-D39E14231B86}"/>
    <cellStyle name="Normal 5 4 2 6" xfId="32276" xr:uid="{C5DB0C44-B60C-4B21-9074-69E522ADF397}"/>
    <cellStyle name="Normal 5 4 2 6 2" xfId="46143" xr:uid="{E66F5F23-EAD9-44E5-9D50-C4E230BA3301}"/>
    <cellStyle name="Normal 5 4 2 7" xfId="20016" xr:uid="{E8947193-00EC-4230-B230-09539315283D}"/>
    <cellStyle name="Normal 5 4 2 8" xfId="34170" xr:uid="{92B2C75D-F028-4328-B9BA-2BF2CFB06B45}"/>
    <cellStyle name="Normal 5 4 3" xfId="1057" xr:uid="{00000000-0005-0000-0000-0000ED030000}"/>
    <cellStyle name="Normal 5 4 3 2" xfId="3678" xr:uid="{00000000-0005-0000-0000-0000EE030000}"/>
    <cellStyle name="Normal 5 4 3 2 2" xfId="8100" xr:uid="{00000000-0005-0000-0000-0000EE030000}"/>
    <cellStyle name="Normal 5 4 3 2 2 2" xfId="16923" xr:uid="{00000000-0005-0000-0000-0000EE030000}"/>
    <cellStyle name="Normal 5 4 3 2 2 3" xfId="26308" xr:uid="{228752C2-D3A7-4535-890A-0202CF909F53}"/>
    <cellStyle name="Normal 5 4 3 2 2 4" xfId="40263" xr:uid="{080ABC2A-96D7-4F15-89A4-41DCA4C091FE}"/>
    <cellStyle name="Normal 5 4 3 2 3" xfId="12572" xr:uid="{00000000-0005-0000-0000-0000EE030000}"/>
    <cellStyle name="Normal 5 4 3 2 4" xfId="22039" xr:uid="{E068C719-BF64-4512-A920-1AAB48889CB2}"/>
    <cellStyle name="Normal 5 4 3 2 5" xfId="36022" xr:uid="{022DF065-F7DE-44EE-8F5B-33AC7F63B725}"/>
    <cellStyle name="Normal 5 4 3 3" xfId="5544" xr:uid="{00000000-0005-0000-0000-0000ED030000}"/>
    <cellStyle name="Normal 5 4 3 3 2" xfId="9942" xr:uid="{00000000-0005-0000-0000-0000ED030000}"/>
    <cellStyle name="Normal 5 4 3 3 2 2" xfId="18762" xr:uid="{00000000-0005-0000-0000-0000ED030000}"/>
    <cellStyle name="Normal 5 4 3 3 2 3" xfId="28131" xr:uid="{2539B668-056A-4FB1-9163-02B0096C35E8}"/>
    <cellStyle name="Normal 5 4 3 3 2 4" xfId="42087" xr:uid="{BCC732BB-AF38-4396-AF79-71E3FBB24182}"/>
    <cellStyle name="Normal 5 4 3 3 3" xfId="14407" xr:uid="{00000000-0005-0000-0000-0000ED030000}"/>
    <cellStyle name="Normal 5 4 3 3 4" xfId="23873" xr:uid="{4277F5DF-970A-4EDF-AB73-098D1C602BA8}"/>
    <cellStyle name="Normal 5 4 3 3 5" xfId="37842" xr:uid="{F48EDE96-B2AD-49DE-921E-84FAE5E28385}"/>
    <cellStyle name="Normal 5 4 3 4" xfId="6171" xr:uid="{00000000-0005-0000-0000-0000ED030000}"/>
    <cellStyle name="Normal 5 4 3 4 2" xfId="15005" xr:uid="{00000000-0005-0000-0000-0000ED030000}"/>
    <cellStyle name="Normal 5 4 3 4 3" xfId="24464" xr:uid="{589CFA5F-0914-4FB1-934F-FA9B510BA19A}"/>
    <cellStyle name="Normal 5 4 3 4 4" xfId="38418" xr:uid="{A3AAA5EC-DFD4-4C24-A773-3A2459653B43}"/>
    <cellStyle name="Normal 5 4 3 5" xfId="10604" xr:uid="{00000000-0005-0000-0000-0000ED030000}"/>
    <cellStyle name="Normal 5 4 3 5 2" xfId="30862" xr:uid="{1F24EDBA-D5CB-4A35-A2F6-43E9854C5E3D}"/>
    <cellStyle name="Normal 5 4 3 5 3" xfId="44736" xr:uid="{9541AE31-AE1B-4ED7-9B37-8984F99B508E}"/>
    <cellStyle name="Normal 5 4 3 6" xfId="33454" xr:uid="{C3EFC7C6-8D80-4E65-827E-D662349F7BBC}"/>
    <cellStyle name="Normal 5 4 3 6 2" xfId="47321" xr:uid="{D7A6E247-C2F7-40A4-AD46-DF1CEA964E62}"/>
    <cellStyle name="Normal 5 4 3 7" xfId="20017" xr:uid="{EE9877B3-B924-46D6-BA9D-3B53C788DF56}"/>
    <cellStyle name="Normal 5 4 3 8" xfId="34171" xr:uid="{90FD33FE-5993-44E6-B47F-DF42FA53FFCF}"/>
    <cellStyle name="Normal 5 4 4" xfId="1597" xr:uid="{00000000-0005-0000-0000-000082010000}"/>
    <cellStyle name="Normal 5 4 5" xfId="6169" xr:uid="{00000000-0005-0000-0000-0000EB030000}"/>
    <cellStyle name="Normal 5 4 5 2" xfId="15003" xr:uid="{00000000-0005-0000-0000-0000EB030000}"/>
    <cellStyle name="Normal 5 4 5 3" xfId="24462" xr:uid="{E52196C4-CFA3-4507-8AE7-C66A57D78D76}"/>
    <cellStyle name="Normal 5 4 5 4" xfId="38416" xr:uid="{BF17707B-8763-43F3-A6B6-BD9F74124A15}"/>
    <cellStyle name="Normal 5 4 6" xfId="10602" xr:uid="{00000000-0005-0000-0000-0000EB030000}"/>
    <cellStyle name="Normal 5 4 7" xfId="20015" xr:uid="{4E509704-C3A5-4CFD-946B-EBF5B47F8A4F}"/>
    <cellStyle name="Normal 5 4 8" xfId="34169" xr:uid="{54625630-B7DB-4D35-B23F-CA135E238CEB}"/>
    <cellStyle name="Normal 5 5" xfId="1058" xr:uid="{00000000-0005-0000-0000-0000EE030000}"/>
    <cellStyle name="Normal 5 5 2" xfId="1059" xr:uid="{00000000-0005-0000-0000-0000EF030000}"/>
    <cellStyle name="Normal 5 5 2 2" xfId="1060" xr:uid="{00000000-0005-0000-0000-0000F0030000}"/>
    <cellStyle name="Normal 5 5 2 2 2" xfId="3677" xr:uid="{00000000-0005-0000-0000-0000F1030000}"/>
    <cellStyle name="Normal 5 5 2 2 2 2" xfId="8099" xr:uid="{00000000-0005-0000-0000-0000F1030000}"/>
    <cellStyle name="Normal 5 5 2 2 2 2 2" xfId="16922" xr:uid="{00000000-0005-0000-0000-0000F1030000}"/>
    <cellStyle name="Normal 5 5 2 2 2 2 3" xfId="26307" xr:uid="{9ADE0A45-2CE7-4CCC-8872-87BB065CFE7A}"/>
    <cellStyle name="Normal 5 5 2 2 2 2 4" xfId="40262" xr:uid="{5A9990F6-D87D-4E42-8D31-A565C9FF3DDC}"/>
    <cellStyle name="Normal 5 5 2 2 2 3" xfId="12571" xr:uid="{00000000-0005-0000-0000-0000F1030000}"/>
    <cellStyle name="Normal 5 5 2 2 2 4" xfId="22038" xr:uid="{A6BE770F-3B3F-4135-8F70-CB826BA839B2}"/>
    <cellStyle name="Normal 5 5 2 2 2 5" xfId="36021" xr:uid="{C5E023C3-6E4B-433C-A5C0-484DABEE7529}"/>
    <cellStyle name="Normal 5 5 2 2 3" xfId="5546" xr:uid="{00000000-0005-0000-0000-0000F0030000}"/>
    <cellStyle name="Normal 5 5 2 2 3 2" xfId="9944" xr:uid="{00000000-0005-0000-0000-0000F0030000}"/>
    <cellStyle name="Normal 5 5 2 2 3 2 2" xfId="18764" xr:uid="{00000000-0005-0000-0000-0000F0030000}"/>
    <cellStyle name="Normal 5 5 2 2 3 2 3" xfId="28133" xr:uid="{E0962296-EA82-414B-B045-022DD6E4E6CD}"/>
    <cellStyle name="Normal 5 5 2 2 3 2 4" xfId="42089" xr:uid="{FAA92A7B-6DE7-4A4C-990C-DF489A1EE7DF}"/>
    <cellStyle name="Normal 5 5 2 2 3 3" xfId="14409" xr:uid="{00000000-0005-0000-0000-0000F0030000}"/>
    <cellStyle name="Normal 5 5 2 2 3 4" xfId="23875" xr:uid="{140199F5-3D07-4BA1-9C28-D562A4A2CBD1}"/>
    <cellStyle name="Normal 5 5 2 2 3 5" xfId="37844" xr:uid="{D1752880-8A89-49C9-8D48-0C7025B40BFE}"/>
    <cellStyle name="Normal 5 5 2 2 4" xfId="6173" xr:uid="{00000000-0005-0000-0000-0000F0030000}"/>
    <cellStyle name="Normal 5 5 2 2 4 2" xfId="15007" xr:uid="{00000000-0005-0000-0000-0000F0030000}"/>
    <cellStyle name="Normal 5 5 2 2 4 3" xfId="24466" xr:uid="{73B17D58-7193-4D56-B54C-854A62BEC0E9}"/>
    <cellStyle name="Normal 5 5 2 2 4 4" xfId="38420" xr:uid="{4A31B8C3-0AB6-464B-AD08-CEA0984D715A}"/>
    <cellStyle name="Normal 5 5 2 2 5" xfId="10606" xr:uid="{00000000-0005-0000-0000-0000F0030000}"/>
    <cellStyle name="Normal 5 5 2 2 6" xfId="20019" xr:uid="{34BD648F-A179-49CA-86AF-4C12F266C1AF}"/>
    <cellStyle name="Normal 5 5 2 2 7" xfId="34173" xr:uid="{28A36175-2AB5-418F-A820-62CF6D20D23D}"/>
    <cellStyle name="Normal 5 5 2 3" xfId="1061" xr:uid="{00000000-0005-0000-0000-0000F1030000}"/>
    <cellStyle name="Normal 5 5 2 3 2" xfId="3676" xr:uid="{00000000-0005-0000-0000-0000F2030000}"/>
    <cellStyle name="Normal 5 5 2 3 2 2" xfId="8098" xr:uid="{00000000-0005-0000-0000-0000F2030000}"/>
    <cellStyle name="Normal 5 5 2 3 2 2 2" xfId="16921" xr:uid="{00000000-0005-0000-0000-0000F2030000}"/>
    <cellStyle name="Normal 5 5 2 3 2 2 3" xfId="26306" xr:uid="{09B6B5D8-BE54-4572-B703-C2711120A54C}"/>
    <cellStyle name="Normal 5 5 2 3 2 2 4" xfId="40261" xr:uid="{61037C89-519D-4ADB-A571-88A2DA200DA9}"/>
    <cellStyle name="Normal 5 5 2 3 2 3" xfId="12570" xr:uid="{00000000-0005-0000-0000-0000F2030000}"/>
    <cellStyle name="Normal 5 5 2 3 2 4" xfId="22037" xr:uid="{ADEAD9F4-A6D6-432D-9DC2-AEEE8B5D1172}"/>
    <cellStyle name="Normal 5 5 2 3 2 5" xfId="36020" xr:uid="{31A0E7B9-41DD-408D-B09D-7080C7618236}"/>
    <cellStyle name="Normal 5 5 2 3 3" xfId="5547" xr:uid="{00000000-0005-0000-0000-0000F1030000}"/>
    <cellStyle name="Normal 5 5 2 3 3 2" xfId="9945" xr:uid="{00000000-0005-0000-0000-0000F1030000}"/>
    <cellStyle name="Normal 5 5 2 3 3 2 2" xfId="18765" xr:uid="{00000000-0005-0000-0000-0000F1030000}"/>
    <cellStyle name="Normal 5 5 2 3 3 2 3" xfId="28134" xr:uid="{F40217AF-9738-49B2-B4CC-C54B90188883}"/>
    <cellStyle name="Normal 5 5 2 3 3 2 4" xfId="42090" xr:uid="{0B25090D-B7F9-471B-A1E9-43A8DA4426B5}"/>
    <cellStyle name="Normal 5 5 2 3 3 3" xfId="14410" xr:uid="{00000000-0005-0000-0000-0000F1030000}"/>
    <cellStyle name="Normal 5 5 2 3 3 4" xfId="23876" xr:uid="{F338D0EB-8256-4953-B1CD-DD990A89EC69}"/>
    <cellStyle name="Normal 5 5 2 3 3 5" xfId="37845" xr:uid="{D1446BE9-75E8-4B0D-8EAF-68EDD690B5E2}"/>
    <cellStyle name="Normal 5 5 2 3 4" xfId="6174" xr:uid="{00000000-0005-0000-0000-0000F1030000}"/>
    <cellStyle name="Normal 5 5 2 3 4 2" xfId="15008" xr:uid="{00000000-0005-0000-0000-0000F1030000}"/>
    <cellStyle name="Normal 5 5 2 3 4 3" xfId="24467" xr:uid="{EED500D9-CF13-46F6-8F2F-61329D3BC03A}"/>
    <cellStyle name="Normal 5 5 2 3 4 4" xfId="38421" xr:uid="{096D2610-33E4-4939-B40F-9170B83BC6E2}"/>
    <cellStyle name="Normal 5 5 2 3 5" xfId="10607" xr:uid="{00000000-0005-0000-0000-0000F1030000}"/>
    <cellStyle name="Normal 5 5 2 3 6" xfId="20020" xr:uid="{8A978779-E705-4B94-99ED-B5F5529BAC51}"/>
    <cellStyle name="Normal 5 5 2 3 7" xfId="34174" xr:uid="{4E39A75B-C6F1-4163-9857-10D6A5A0ADE9}"/>
    <cellStyle name="Normal 5 5 2 4" xfId="3462" xr:uid="{00000000-0005-0000-0000-0000F0030000}"/>
    <cellStyle name="Normal 5 5 2 4 2" xfId="7908" xr:uid="{00000000-0005-0000-0000-0000F0030000}"/>
    <cellStyle name="Normal 5 5 2 4 2 2" xfId="16733" xr:uid="{00000000-0005-0000-0000-0000F0030000}"/>
    <cellStyle name="Normal 5 5 2 4 2 3" xfId="26140" xr:uid="{540D4BCA-8133-4211-B5E6-B06571EB815B}"/>
    <cellStyle name="Normal 5 5 2 4 2 4" xfId="40093" xr:uid="{2867887E-7F88-4FD0-B841-5C3C865E4F1C}"/>
    <cellStyle name="Normal 5 5 2 4 3" xfId="12386" xr:uid="{00000000-0005-0000-0000-0000F0030000}"/>
    <cellStyle name="Normal 5 5 2 4 4" xfId="21844" xr:uid="{2917CA5C-207C-42CB-AE89-6A27E24F0B71}"/>
    <cellStyle name="Normal 5 5 2 4 5" xfId="35856" xr:uid="{48AD9331-509C-4C99-BCD9-126D447221D1}"/>
    <cellStyle name="Normal 5 5 2 5" xfId="5545" xr:uid="{00000000-0005-0000-0000-0000EF030000}"/>
    <cellStyle name="Normal 5 5 2 5 2" xfId="9943" xr:uid="{00000000-0005-0000-0000-0000EF030000}"/>
    <cellStyle name="Normal 5 5 2 5 2 2" xfId="18763" xr:uid="{00000000-0005-0000-0000-0000EF030000}"/>
    <cellStyle name="Normal 5 5 2 5 2 3" xfId="28132" xr:uid="{ED190946-B72E-4408-8347-2D738DEBC0AB}"/>
    <cellStyle name="Normal 5 5 2 5 2 4" xfId="42088" xr:uid="{27267E1A-E95F-4E8A-80F5-52ABC6D0896D}"/>
    <cellStyle name="Normal 5 5 2 5 3" xfId="14408" xr:uid="{00000000-0005-0000-0000-0000EF030000}"/>
    <cellStyle name="Normal 5 5 2 5 4" xfId="23874" xr:uid="{3C4814F5-9BFE-4B48-8154-29DA412567BE}"/>
    <cellStyle name="Normal 5 5 2 5 5" xfId="37843" xr:uid="{80E12C90-36DB-4E65-8357-7FDB939F984A}"/>
    <cellStyle name="Normal 5 5 2 6" xfId="6172" xr:uid="{00000000-0005-0000-0000-0000EF030000}"/>
    <cellStyle name="Normal 5 5 2 6 2" xfId="15006" xr:uid="{00000000-0005-0000-0000-0000EF030000}"/>
    <cellStyle name="Normal 5 5 2 6 3" xfId="24465" xr:uid="{F00642CF-F0EE-4E4E-AC49-9BA78C8DE884}"/>
    <cellStyle name="Normal 5 5 2 6 4" xfId="38419" xr:uid="{A63C0791-A7F5-4148-BA83-0F3D78DFB3DA}"/>
    <cellStyle name="Normal 5 5 2 7" xfId="10605" xr:uid="{00000000-0005-0000-0000-0000EF030000}"/>
    <cellStyle name="Normal 5 5 2 8" xfId="20018" xr:uid="{C8ECCA49-8874-4B04-8BD5-E8ADB28BDAF1}"/>
    <cellStyle name="Normal 5 5 2 9" xfId="34172" xr:uid="{166B4DEF-3A3D-4D58-A856-E77DC51A177D}"/>
    <cellStyle name="Normal 5 5 3" xfId="1782" xr:uid="{00000000-0005-0000-0000-000083010000}"/>
    <cellStyle name="Normal 5 6" xfId="1062" xr:uid="{00000000-0005-0000-0000-0000F2030000}"/>
    <cellStyle name="Normal 5 6 2" xfId="1855" xr:uid="{00000000-0005-0000-0000-000084010000}"/>
    <cellStyle name="Normal 5 7" xfId="1063" xr:uid="{00000000-0005-0000-0000-0000F3030000}"/>
    <cellStyle name="Normal 5 7 2" xfId="33639" xr:uid="{C9041F04-13E7-4A97-8196-633AB00A1385}"/>
    <cellStyle name="Normal 5 7 2 2" xfId="47502" xr:uid="{6AA3AFB0-0272-413C-A78E-1652101A9CF6}"/>
    <cellStyle name="Normal 5 8" xfId="1064" xr:uid="{00000000-0005-0000-0000-0000F4030000}"/>
    <cellStyle name="Normal 5 9" xfId="1065" xr:uid="{00000000-0005-0000-0000-0000F5030000}"/>
    <cellStyle name="Normal 50" xfId="1066" xr:uid="{00000000-0005-0000-0000-0000F6030000}"/>
    <cellStyle name="Normal 50 2" xfId="3185" xr:uid="{00000000-0005-0000-0000-0000C4040000}"/>
    <cellStyle name="Normal 50 2 2" xfId="7693" xr:uid="{00000000-0005-0000-0000-0000C4040000}"/>
    <cellStyle name="Normal 50 2 2 2" xfId="16519" xr:uid="{00000000-0005-0000-0000-0000C4040000}"/>
    <cellStyle name="Normal 50 2 2 3" xfId="25945" xr:uid="{6C7F57D1-5AE3-4531-AB12-E4DABABD4876}"/>
    <cellStyle name="Normal 50 2 2 4" xfId="39897" xr:uid="{132CA399-EBEC-4F8E-A65A-066374DD2BCF}"/>
    <cellStyle name="Normal 50 2 3" xfId="12165" xr:uid="{00000000-0005-0000-0000-0000C4040000}"/>
    <cellStyle name="Normal 50 2 3 2" xfId="30864" xr:uid="{84EA7CE9-0708-45E2-B7F7-445B3DFB1FAC}"/>
    <cellStyle name="Normal 50 2 3 3" xfId="44738" xr:uid="{1C808916-1556-43A1-B353-139CD649536D}"/>
    <cellStyle name="Normal 50 2 4" xfId="33456" xr:uid="{80F3CA7D-A563-4D2F-8ACC-3F3A4780C6C7}"/>
    <cellStyle name="Normal 50 2 4 2" xfId="47323" xr:uid="{BF79953F-C403-402A-AE51-2A66D076B429}"/>
    <cellStyle name="Normal 50 2 5" xfId="21628" xr:uid="{3B0D491D-2486-45D0-9396-671987AAC016}"/>
    <cellStyle name="Normal 50 2 6" xfId="35660" xr:uid="{283B7025-7AAC-42BF-B428-4B87AB6384E5}"/>
    <cellStyle name="Normal 50 3" xfId="5190" xr:uid="{00000000-0005-0000-0000-0000C4040000}"/>
    <cellStyle name="Normal 50 3 2" xfId="9588" xr:uid="{00000000-0005-0000-0000-0000C4040000}"/>
    <cellStyle name="Normal 50 3 2 2" xfId="18410" xr:uid="{00000000-0005-0000-0000-0000C4040000}"/>
    <cellStyle name="Normal 50 3 2 3" xfId="27788" xr:uid="{301B5E53-3F6B-4425-927D-7A2C3FEABC23}"/>
    <cellStyle name="Normal 50 3 2 4" xfId="41744" xr:uid="{E5CC7D50-6B73-4F55-B9FC-379D054F70C3}"/>
    <cellStyle name="Normal 50 3 3" xfId="14057" xr:uid="{00000000-0005-0000-0000-0000C4040000}"/>
    <cellStyle name="Normal 50 3 4" xfId="23530" xr:uid="{818ED794-F520-496E-AC87-70461BDDE592}"/>
    <cellStyle name="Normal 50 3 5" xfId="37501" xr:uid="{263B1845-251A-4356-A80D-09AF8AC78A65}"/>
    <cellStyle name="Normal 50 4" xfId="29676" xr:uid="{33F172C9-0557-427D-87D4-296106E03DEB}"/>
    <cellStyle name="Normal 50 4 2" xfId="43557" xr:uid="{C078C648-9F1F-491F-BCA2-6D82978D57A8}"/>
    <cellStyle name="Normal 50 5" xfId="32278" xr:uid="{60E0FF6D-4738-4AFE-8346-B7A9BC10B23D}"/>
    <cellStyle name="Normal 50 5 2" xfId="46145" xr:uid="{5B21696A-7C0E-4AAB-B128-3C60856AD507}"/>
    <cellStyle name="Normal 51" xfId="1067" xr:uid="{00000000-0005-0000-0000-0000F7030000}"/>
    <cellStyle name="Normal 51 2" xfId="3186" xr:uid="{00000000-0005-0000-0000-0000C5040000}"/>
    <cellStyle name="Normal 51 2 2" xfId="7694" xr:uid="{00000000-0005-0000-0000-0000C5040000}"/>
    <cellStyle name="Normal 51 2 2 2" xfId="16520" xr:uid="{00000000-0005-0000-0000-0000C5040000}"/>
    <cellStyle name="Normal 51 2 2 3" xfId="25946" xr:uid="{348DE816-4104-426C-8D03-2C525A6B6CB2}"/>
    <cellStyle name="Normal 51 2 2 4" xfId="39898" xr:uid="{E3D273A2-DE3B-43F0-9FAD-C137BBFD2D46}"/>
    <cellStyle name="Normal 51 2 3" xfId="12166" xr:uid="{00000000-0005-0000-0000-0000C5040000}"/>
    <cellStyle name="Normal 51 2 3 2" xfId="30865" xr:uid="{2A33F703-8780-44E3-8F9D-879B59B0D621}"/>
    <cellStyle name="Normal 51 2 3 3" xfId="44739" xr:uid="{8BA4EB43-4A8D-4197-B74D-B7C9F4A6AA25}"/>
    <cellStyle name="Normal 51 2 4" xfId="33457" xr:uid="{473E4432-B6CF-4FD8-B99C-9E2124D0F4E8}"/>
    <cellStyle name="Normal 51 2 4 2" xfId="47324" xr:uid="{3C818D3D-BC80-4119-8CB8-1C9BC866ADD8}"/>
    <cellStyle name="Normal 51 2 5" xfId="21629" xr:uid="{80928613-0394-4E7A-8AFA-ADC6D10E126C}"/>
    <cellStyle name="Normal 51 2 6" xfId="35661" xr:uid="{F1272AEA-6027-4B9E-BBF8-909813AAAAB7}"/>
    <cellStyle name="Normal 51 3" xfId="5191" xr:uid="{00000000-0005-0000-0000-0000C5040000}"/>
    <cellStyle name="Normal 51 3 2" xfId="9589" xr:uid="{00000000-0005-0000-0000-0000C5040000}"/>
    <cellStyle name="Normal 51 3 2 2" xfId="18411" xr:uid="{00000000-0005-0000-0000-0000C5040000}"/>
    <cellStyle name="Normal 51 3 2 3" xfId="27789" xr:uid="{14E09044-AF26-4B2D-82D5-CA27C4483B79}"/>
    <cellStyle name="Normal 51 3 2 4" xfId="41745" xr:uid="{095C0F87-7863-4F39-9D00-CCEBDD8FE54E}"/>
    <cellStyle name="Normal 51 3 3" xfId="14058" xr:uid="{00000000-0005-0000-0000-0000C5040000}"/>
    <cellStyle name="Normal 51 3 4" xfId="23531" xr:uid="{68D409EF-52F4-4E1F-B5CC-BEE5E6347838}"/>
    <cellStyle name="Normal 51 3 5" xfId="37502" xr:uid="{573BCEE8-2AF7-4C6C-A4E0-0C2D6472BDD8}"/>
    <cellStyle name="Normal 51 4" xfId="29677" xr:uid="{E8F75596-9759-404C-B5C5-A8123F9A28DA}"/>
    <cellStyle name="Normal 51 4 2" xfId="43558" xr:uid="{830F8551-2104-4B30-B88E-3B358D23B352}"/>
    <cellStyle name="Normal 51 5" xfId="32279" xr:uid="{362C81EB-FCC2-4021-AA1D-5A010019DD53}"/>
    <cellStyle name="Normal 51 5 2" xfId="46146" xr:uid="{38EBA809-1F23-499E-A768-65BE2229E770}"/>
    <cellStyle name="Normal 52" xfId="1068" xr:uid="{00000000-0005-0000-0000-0000F8030000}"/>
    <cellStyle name="Normal 52 2" xfId="3187" xr:uid="{00000000-0005-0000-0000-0000C6040000}"/>
    <cellStyle name="Normal 52 2 2" xfId="7695" xr:uid="{00000000-0005-0000-0000-0000C6040000}"/>
    <cellStyle name="Normal 52 2 2 2" xfId="16521" xr:uid="{00000000-0005-0000-0000-0000C6040000}"/>
    <cellStyle name="Normal 52 2 2 3" xfId="25947" xr:uid="{8D341EFC-72E3-4D7A-AFB0-384EB5D5C3E8}"/>
    <cellStyle name="Normal 52 2 2 4" xfId="39899" xr:uid="{7F874762-2B20-40FF-A91C-66E6B811EB0A}"/>
    <cellStyle name="Normal 52 2 3" xfId="12167" xr:uid="{00000000-0005-0000-0000-0000C6040000}"/>
    <cellStyle name="Normal 52 2 3 2" xfId="30866" xr:uid="{5A286AFB-C8D5-4851-ABA3-0571B8A624DB}"/>
    <cellStyle name="Normal 52 2 3 3" xfId="44740" xr:uid="{FC9E10F6-2F99-40D9-94A8-5B17B64B171F}"/>
    <cellStyle name="Normal 52 2 4" xfId="33458" xr:uid="{4BD106B8-FC57-4A05-BF8A-E0B3A44279CC}"/>
    <cellStyle name="Normal 52 2 4 2" xfId="47325" xr:uid="{11DF7A6E-0F06-410E-B8E1-59FD11A44C7A}"/>
    <cellStyle name="Normal 52 2 5" xfId="21630" xr:uid="{991C604A-E513-4E9C-9C57-F3428DE7D098}"/>
    <cellStyle name="Normal 52 2 6" xfId="35662" xr:uid="{F69A314E-5BDD-447F-A446-3C1AA00F081F}"/>
    <cellStyle name="Normal 52 3" xfId="5192" xr:uid="{00000000-0005-0000-0000-0000C6040000}"/>
    <cellStyle name="Normal 52 3 2" xfId="9590" xr:uid="{00000000-0005-0000-0000-0000C6040000}"/>
    <cellStyle name="Normal 52 3 2 2" xfId="18412" xr:uid="{00000000-0005-0000-0000-0000C6040000}"/>
    <cellStyle name="Normal 52 3 2 3" xfId="27790" xr:uid="{96F6DE0D-4FE5-49A5-8BC3-D43880F93CD0}"/>
    <cellStyle name="Normal 52 3 2 4" xfId="41746" xr:uid="{00C5C71A-1FBA-4E4B-8665-008065CB969F}"/>
    <cellStyle name="Normal 52 3 3" xfId="14059" xr:uid="{00000000-0005-0000-0000-0000C6040000}"/>
    <cellStyle name="Normal 52 3 4" xfId="23532" xr:uid="{0B54CB5F-9A66-4F74-AA27-7262398D4D59}"/>
    <cellStyle name="Normal 52 3 5" xfId="37503" xr:uid="{0A921682-91D4-4016-B53F-8CE4CD7AA5E2}"/>
    <cellStyle name="Normal 52 4" xfId="29678" xr:uid="{804EA501-52B2-46DA-BD50-A49CBD17A8B0}"/>
    <cellStyle name="Normal 52 4 2" xfId="43559" xr:uid="{1594160B-5E2F-4A71-A86E-BBA53A07F08B}"/>
    <cellStyle name="Normal 52 5" xfId="32280" xr:uid="{13CE3482-46EA-4675-9FF0-3839ADD9206D}"/>
    <cellStyle name="Normal 52 5 2" xfId="46147" xr:uid="{CEC5EB88-C137-436C-85A8-647FBA209EFE}"/>
    <cellStyle name="Normal 53" xfId="1069" xr:uid="{00000000-0005-0000-0000-0000F9030000}"/>
    <cellStyle name="Normal 53 2" xfId="3188" xr:uid="{00000000-0005-0000-0000-0000C7040000}"/>
    <cellStyle name="Normal 53 2 2" xfId="7696" xr:uid="{00000000-0005-0000-0000-0000C7040000}"/>
    <cellStyle name="Normal 53 2 2 2" xfId="16522" xr:uid="{00000000-0005-0000-0000-0000C7040000}"/>
    <cellStyle name="Normal 53 2 2 3" xfId="25948" xr:uid="{DDAA19A6-27FE-4923-ACCF-00BAE08A62CC}"/>
    <cellStyle name="Normal 53 2 2 4" xfId="39900" xr:uid="{37C6457E-0567-4F41-9B89-007E2D513266}"/>
    <cellStyle name="Normal 53 2 3" xfId="12168" xr:uid="{00000000-0005-0000-0000-0000C7040000}"/>
    <cellStyle name="Normal 53 2 3 2" xfId="30867" xr:uid="{3C965CEE-8BCC-497B-A152-CB83AC3FA9FE}"/>
    <cellStyle name="Normal 53 2 3 3" xfId="44741" xr:uid="{3E8BF59F-367A-4110-8966-E2AF357017CE}"/>
    <cellStyle name="Normal 53 2 4" xfId="33459" xr:uid="{557F3222-DF1C-496B-B92D-EF3708A3FFB5}"/>
    <cellStyle name="Normal 53 2 4 2" xfId="47326" xr:uid="{8D0B19BF-35FC-42F5-83A9-727E9A4964C2}"/>
    <cellStyle name="Normal 53 2 5" xfId="21631" xr:uid="{8B29D6DA-59F4-43B2-AA68-49C40E41DB7B}"/>
    <cellStyle name="Normal 53 2 6" xfId="35663" xr:uid="{D09A59C7-D20E-4D59-9A89-5E546BFE9400}"/>
    <cellStyle name="Normal 53 3" xfId="5193" xr:uid="{00000000-0005-0000-0000-0000C7040000}"/>
    <cellStyle name="Normal 53 3 2" xfId="9591" xr:uid="{00000000-0005-0000-0000-0000C7040000}"/>
    <cellStyle name="Normal 53 3 2 2" xfId="18413" xr:uid="{00000000-0005-0000-0000-0000C7040000}"/>
    <cellStyle name="Normal 53 3 2 3" xfId="27791" xr:uid="{D332D557-AD26-4BC8-B402-23C076DF46F0}"/>
    <cellStyle name="Normal 53 3 2 4" xfId="41747" xr:uid="{877ED572-9E31-46BC-8CF8-566F2AF1CC58}"/>
    <cellStyle name="Normal 53 3 3" xfId="14060" xr:uid="{00000000-0005-0000-0000-0000C7040000}"/>
    <cellStyle name="Normal 53 3 4" xfId="23533" xr:uid="{5055FC29-CAB0-4119-BCBB-BC18C10F67C6}"/>
    <cellStyle name="Normal 53 3 5" xfId="37504" xr:uid="{A58B45BA-9C3E-4179-8E5E-4ABA6297AB83}"/>
    <cellStyle name="Normal 53 4" xfId="29679" xr:uid="{732B2E9C-D8FB-4925-81AC-6420A98456F8}"/>
    <cellStyle name="Normal 53 4 2" xfId="43560" xr:uid="{B772921C-52E2-4491-9F95-3F880486D05C}"/>
    <cellStyle name="Normal 53 5" xfId="32281" xr:uid="{CBDE13EE-1AB5-4121-A994-9F55EC4EA828}"/>
    <cellStyle name="Normal 53 5 2" xfId="46148" xr:uid="{5DBF25BC-7C54-4294-B2B0-14031AA5DA42}"/>
    <cellStyle name="Normal 54" xfId="1070" xr:uid="{00000000-0005-0000-0000-0000FA030000}"/>
    <cellStyle name="Normal 54 10" xfId="34175" xr:uid="{E7DE1923-2194-4EFF-B88F-462C9BA5AAF1}"/>
    <cellStyle name="Normal 54 2" xfId="1071" xr:uid="{00000000-0005-0000-0000-0000FB030000}"/>
    <cellStyle name="Normal 54 2 2" xfId="3675" xr:uid="{00000000-0005-0000-0000-0000FC030000}"/>
    <cellStyle name="Normal 54 2 2 2" xfId="8097" xr:uid="{00000000-0005-0000-0000-0000FC030000}"/>
    <cellStyle name="Normal 54 2 2 2 2" xfId="16920" xr:uid="{00000000-0005-0000-0000-0000FC030000}"/>
    <cellStyle name="Normal 54 2 2 2 3" xfId="26305" xr:uid="{22F1C053-E050-4BC7-B297-A98DBCF1780A}"/>
    <cellStyle name="Normal 54 2 2 2 4" xfId="40260" xr:uid="{5692B3A2-3CD1-4168-86C4-9AA9CAF5A696}"/>
    <cellStyle name="Normal 54 2 2 3" xfId="12569" xr:uid="{00000000-0005-0000-0000-0000FC030000}"/>
    <cellStyle name="Normal 54 2 2 4" xfId="22036" xr:uid="{4E9ABEF9-1EB9-41D2-97DE-948418EF1584}"/>
    <cellStyle name="Normal 54 2 2 5" xfId="36019" xr:uid="{F3F6079F-AD91-47E9-9BF9-E4A922E286C2}"/>
    <cellStyle name="Normal 54 2 3" xfId="5548" xr:uid="{00000000-0005-0000-0000-0000FB030000}"/>
    <cellStyle name="Normal 54 2 3 2" xfId="9946" xr:uid="{00000000-0005-0000-0000-0000FB030000}"/>
    <cellStyle name="Normal 54 2 3 2 2" xfId="18766" xr:uid="{00000000-0005-0000-0000-0000FB030000}"/>
    <cellStyle name="Normal 54 2 3 2 3" xfId="28135" xr:uid="{2719FB36-DCDD-426A-A447-CA9859752C41}"/>
    <cellStyle name="Normal 54 2 3 2 4" xfId="42091" xr:uid="{9947934C-9D76-4F75-B560-2274D682ACE6}"/>
    <cellStyle name="Normal 54 2 3 3" xfId="14411" xr:uid="{00000000-0005-0000-0000-0000FB030000}"/>
    <cellStyle name="Normal 54 2 3 4" xfId="23877" xr:uid="{B1AD6859-F04A-4932-AB9B-3C4A9C66119A}"/>
    <cellStyle name="Normal 54 2 3 5" xfId="37846" xr:uid="{09E973E6-8F28-4534-9FA5-948B03D5023A}"/>
    <cellStyle name="Normal 54 2 4" xfId="6176" xr:uid="{00000000-0005-0000-0000-0000FB030000}"/>
    <cellStyle name="Normal 54 2 4 2" xfId="15010" xr:uid="{00000000-0005-0000-0000-0000FB030000}"/>
    <cellStyle name="Normal 54 2 4 3" xfId="24469" xr:uid="{3454F6E8-FC77-4276-A6D6-80C3A5E7261E}"/>
    <cellStyle name="Normal 54 2 4 4" xfId="38423" xr:uid="{2A612517-AB2B-4F09-A962-75255427574F}"/>
    <cellStyle name="Normal 54 2 5" xfId="10611" xr:uid="{00000000-0005-0000-0000-0000FB030000}"/>
    <cellStyle name="Normal 54 2 5 2" xfId="30868" xr:uid="{D55A6AF5-C81E-4C28-97AF-8E52A04EF330}"/>
    <cellStyle name="Normal 54 2 5 3" xfId="44742" xr:uid="{864AEFD2-F413-4086-AED7-2DF83326E2E1}"/>
    <cellStyle name="Normal 54 2 6" xfId="33460" xr:uid="{4CE2BFA3-77D8-4C30-9F3D-CEC7E47DB2C4}"/>
    <cellStyle name="Normal 54 2 6 2" xfId="47327" xr:uid="{FD364ADF-F2A5-4F4F-9549-CEA2D1DE0277}"/>
    <cellStyle name="Normal 54 2 7" xfId="20022" xr:uid="{7ED2A35D-3141-4B92-9A20-4616715E91CD}"/>
    <cellStyle name="Normal 54 2 8" xfId="34176" xr:uid="{78FBE687-895C-4916-94CB-8B79ECDC241D}"/>
    <cellStyle name="Normal 54 3" xfId="1072" xr:uid="{00000000-0005-0000-0000-0000FC030000}"/>
    <cellStyle name="Normal 54 3 2" xfId="3674" xr:uid="{00000000-0005-0000-0000-0000FD030000}"/>
    <cellStyle name="Normal 54 3 2 2" xfId="8096" xr:uid="{00000000-0005-0000-0000-0000FD030000}"/>
    <cellStyle name="Normal 54 3 2 2 2" xfId="16919" xr:uid="{00000000-0005-0000-0000-0000FD030000}"/>
    <cellStyle name="Normal 54 3 2 2 3" xfId="26304" xr:uid="{8282219C-7930-4593-8130-5BFD1EC84DD4}"/>
    <cellStyle name="Normal 54 3 2 2 4" xfId="40259" xr:uid="{808908C0-EC1F-40E7-9038-DEB0D125320B}"/>
    <cellStyle name="Normal 54 3 2 3" xfId="12568" xr:uid="{00000000-0005-0000-0000-0000FD030000}"/>
    <cellStyle name="Normal 54 3 2 4" xfId="22035" xr:uid="{28672DA7-E752-4107-8390-DCC85117DFBC}"/>
    <cellStyle name="Normal 54 3 2 5" xfId="36018" xr:uid="{AA40BF26-E677-44DE-8D36-93D6823109A8}"/>
    <cellStyle name="Normal 54 3 3" xfId="5549" xr:uid="{00000000-0005-0000-0000-0000FC030000}"/>
    <cellStyle name="Normal 54 3 3 2" xfId="9947" xr:uid="{00000000-0005-0000-0000-0000FC030000}"/>
    <cellStyle name="Normal 54 3 3 2 2" xfId="18767" xr:uid="{00000000-0005-0000-0000-0000FC030000}"/>
    <cellStyle name="Normal 54 3 3 2 3" xfId="28136" xr:uid="{6F672575-2AA3-4189-8505-04E02F4C748B}"/>
    <cellStyle name="Normal 54 3 3 2 4" xfId="42092" xr:uid="{4290FEE5-B582-4659-A134-8D2284C1DFCC}"/>
    <cellStyle name="Normal 54 3 3 3" xfId="14412" xr:uid="{00000000-0005-0000-0000-0000FC030000}"/>
    <cellStyle name="Normal 54 3 3 4" xfId="23878" xr:uid="{9DDAAF7E-4E0F-416F-AD21-3B828B5A47E0}"/>
    <cellStyle name="Normal 54 3 3 5" xfId="37847" xr:uid="{E5F895E7-ECC8-4875-9F53-BFA76D12DBFC}"/>
    <cellStyle name="Normal 54 3 4" xfId="6177" xr:uid="{00000000-0005-0000-0000-0000FC030000}"/>
    <cellStyle name="Normal 54 3 4 2" xfId="15011" xr:uid="{00000000-0005-0000-0000-0000FC030000}"/>
    <cellStyle name="Normal 54 3 4 3" xfId="24470" xr:uid="{D6943EF9-0863-4786-8F4E-40EFD77C760E}"/>
    <cellStyle name="Normal 54 3 4 4" xfId="38424" xr:uid="{48E46205-D3F4-4A46-BEDA-43FAD527B14E}"/>
    <cellStyle name="Normal 54 3 5" xfId="10612" xr:uid="{00000000-0005-0000-0000-0000FC030000}"/>
    <cellStyle name="Normal 54 3 6" xfId="20023" xr:uid="{B4101BB7-7DBF-4539-93FD-ED483A5E5390}"/>
    <cellStyle name="Normal 54 3 7" xfId="34177" xr:uid="{649C1535-B4DD-4F58-9C75-60DBB8BC20CA}"/>
    <cellStyle name="Normal 54 4" xfId="3189" xr:uid="{00000000-0005-0000-0000-0000C8040000}"/>
    <cellStyle name="Normal 54 4 2" xfId="7697" xr:uid="{00000000-0005-0000-0000-0000C8040000}"/>
    <cellStyle name="Normal 54 4 2 2" xfId="16523" xr:uid="{00000000-0005-0000-0000-0000C8040000}"/>
    <cellStyle name="Normal 54 4 2 3" xfId="25949" xr:uid="{1095A74D-2CBD-4153-BA5B-9466919C8897}"/>
    <cellStyle name="Normal 54 4 2 4" xfId="39901" xr:uid="{6A74F46D-8763-4F0E-87BE-FE5E19053324}"/>
    <cellStyle name="Normal 54 4 3" xfId="12169" xr:uid="{00000000-0005-0000-0000-0000C8040000}"/>
    <cellStyle name="Normal 54 4 4" xfId="21632" xr:uid="{44BDB898-8D33-4480-A36C-0F98013FE9B4}"/>
    <cellStyle name="Normal 54 4 5" xfId="35664" xr:uid="{8AA13C5F-34D0-4B46-9385-12187710A100}"/>
    <cellStyle name="Normal 54 5" xfId="5194" xr:uid="{00000000-0005-0000-0000-0000C8040000}"/>
    <cellStyle name="Normal 54 5 2" xfId="9592" xr:uid="{00000000-0005-0000-0000-0000C8040000}"/>
    <cellStyle name="Normal 54 5 2 2" xfId="18414" xr:uid="{00000000-0005-0000-0000-0000C8040000}"/>
    <cellStyle name="Normal 54 5 2 3" xfId="27792" xr:uid="{48265F0D-FAB0-44B9-835B-8A62D06A7156}"/>
    <cellStyle name="Normal 54 5 2 4" xfId="41748" xr:uid="{FE3D0D09-F8A8-459D-8FAD-CF82373F9600}"/>
    <cellStyle name="Normal 54 5 3" xfId="14061" xr:uid="{00000000-0005-0000-0000-0000C8040000}"/>
    <cellStyle name="Normal 54 5 4" xfId="23534" xr:uid="{79CBE3E8-EBCE-4EAD-A210-69A20F9004E7}"/>
    <cellStyle name="Normal 54 5 5" xfId="37505" xr:uid="{3A9F4984-9E61-43BA-B794-B742F0D008E8}"/>
    <cellStyle name="Normal 54 6" xfId="6175" xr:uid="{00000000-0005-0000-0000-0000FA030000}"/>
    <cellStyle name="Normal 54 6 2" xfId="15009" xr:uid="{00000000-0005-0000-0000-0000FA030000}"/>
    <cellStyle name="Normal 54 6 3" xfId="24468" xr:uid="{443B0118-0E63-4FBF-B6D7-2330C8640B8B}"/>
    <cellStyle name="Normal 54 6 4" xfId="38422" xr:uid="{98DA187A-EA58-48B7-8475-7E0922038D8E}"/>
    <cellStyle name="Normal 54 7" xfId="10610" xr:uid="{00000000-0005-0000-0000-0000FA030000}"/>
    <cellStyle name="Normal 54 7 2" xfId="29680" xr:uid="{A8C1B1D9-EE30-4236-BFB0-77C960F39650}"/>
    <cellStyle name="Normal 54 7 3" xfId="43561" xr:uid="{99A2661F-A4B9-4034-982E-EB7DCE5F82A7}"/>
    <cellStyle name="Normal 54 8" xfId="32282" xr:uid="{76DA8ED3-D275-49CE-9269-3DF83DB7727C}"/>
    <cellStyle name="Normal 54 8 2" xfId="46149" xr:uid="{E549FBED-E64F-41FF-A0B4-1BA21589D490}"/>
    <cellStyle name="Normal 54 9" xfId="20021" xr:uid="{09CA8C39-6420-4238-9629-410D429DFA8A}"/>
    <cellStyle name="Normal 55" xfId="1073" xr:uid="{00000000-0005-0000-0000-0000FD030000}"/>
    <cellStyle name="Normal 55 2" xfId="3190" xr:uid="{00000000-0005-0000-0000-0000C9040000}"/>
    <cellStyle name="Normal 55 2 2" xfId="7698" xr:uid="{00000000-0005-0000-0000-0000C9040000}"/>
    <cellStyle name="Normal 55 2 2 2" xfId="16524" xr:uid="{00000000-0005-0000-0000-0000C9040000}"/>
    <cellStyle name="Normal 55 2 2 3" xfId="25950" xr:uid="{B914CC7A-9B27-4A8C-A117-2C26E3B7ED04}"/>
    <cellStyle name="Normal 55 2 2 4" xfId="39902" xr:uid="{F0CBCB70-A737-45F0-86D5-4D1195FD922F}"/>
    <cellStyle name="Normal 55 2 3" xfId="12170" xr:uid="{00000000-0005-0000-0000-0000C9040000}"/>
    <cellStyle name="Normal 55 2 3 2" xfId="30869" xr:uid="{9784F728-8DAD-441C-AE44-7ABFF3DB5B4E}"/>
    <cellStyle name="Normal 55 2 3 3" xfId="44743" xr:uid="{DC81F66D-2B5D-4EC1-BBF7-4605708AAF31}"/>
    <cellStyle name="Normal 55 2 4" xfId="33461" xr:uid="{4E6B0BA7-EB4F-4C91-9C86-3761359582A5}"/>
    <cellStyle name="Normal 55 2 4 2" xfId="47328" xr:uid="{59A674B0-AE14-4C22-BAFA-62EA3BFED7C4}"/>
    <cellStyle name="Normal 55 2 5" xfId="21633" xr:uid="{99B896E6-7834-49F9-9EF5-553D07ADB73A}"/>
    <cellStyle name="Normal 55 2 6" xfId="35665" xr:uid="{60437C63-EAC3-4429-A557-02A838D248ED}"/>
    <cellStyle name="Normal 55 3" xfId="5195" xr:uid="{00000000-0005-0000-0000-0000C9040000}"/>
    <cellStyle name="Normal 55 3 2" xfId="9593" xr:uid="{00000000-0005-0000-0000-0000C9040000}"/>
    <cellStyle name="Normal 55 3 2 2" xfId="18415" xr:uid="{00000000-0005-0000-0000-0000C9040000}"/>
    <cellStyle name="Normal 55 3 2 3" xfId="27793" xr:uid="{04B8F462-9CA7-47F1-BEA8-EE6E93F8EC60}"/>
    <cellStyle name="Normal 55 3 2 4" xfId="41749" xr:uid="{5D195F80-A176-4C50-8017-28B1DFE12A7D}"/>
    <cellStyle name="Normal 55 3 3" xfId="14062" xr:uid="{00000000-0005-0000-0000-0000C9040000}"/>
    <cellStyle name="Normal 55 3 4" xfId="23535" xr:uid="{582E0F94-55E2-46C6-8021-0CD5535541EA}"/>
    <cellStyle name="Normal 55 3 5" xfId="37506" xr:uid="{37A45E36-A4AB-4522-B333-774C375FE214}"/>
    <cellStyle name="Normal 55 4" xfId="29681" xr:uid="{32CF5D97-8195-44AC-9BD6-1A6CAFEB816D}"/>
    <cellStyle name="Normal 55 4 2" xfId="43562" xr:uid="{232ADBAA-7E1B-4058-BDA8-0E2A2C930A4C}"/>
    <cellStyle name="Normal 55 5" xfId="32283" xr:uid="{DA9E863A-CC06-460A-8A1F-CEE635D8C46C}"/>
    <cellStyle name="Normal 55 5 2" xfId="46150" xr:uid="{0F6CAF16-D65D-4670-8912-4BC006B2C2AF}"/>
    <cellStyle name="Normal 56" xfId="1074" xr:uid="{00000000-0005-0000-0000-0000FE030000}"/>
    <cellStyle name="Normal 56 2" xfId="3191" xr:uid="{00000000-0005-0000-0000-0000CA040000}"/>
    <cellStyle name="Normal 56 2 2" xfId="7699" xr:uid="{00000000-0005-0000-0000-0000CA040000}"/>
    <cellStyle name="Normal 56 2 2 2" xfId="16525" xr:uid="{00000000-0005-0000-0000-0000CA040000}"/>
    <cellStyle name="Normal 56 2 2 3" xfId="25951" xr:uid="{89F751D2-2252-481C-805C-471FBB9E6068}"/>
    <cellStyle name="Normal 56 2 2 4" xfId="39903" xr:uid="{3575549E-8E77-40D2-A050-359733D93E47}"/>
    <cellStyle name="Normal 56 2 3" xfId="12171" xr:uid="{00000000-0005-0000-0000-0000CA040000}"/>
    <cellStyle name="Normal 56 2 3 2" xfId="30870" xr:uid="{DC086DDF-77D0-4861-B30C-18D0E2926565}"/>
    <cellStyle name="Normal 56 2 3 3" xfId="44744" xr:uid="{5925B6DB-CD04-47C7-B612-AA3A18649A7C}"/>
    <cellStyle name="Normal 56 2 4" xfId="33462" xr:uid="{CB5392EB-8F32-425A-A0E7-95B27A1A8D7B}"/>
    <cellStyle name="Normal 56 2 4 2" xfId="47329" xr:uid="{4E3EEBBF-9A12-48E0-AD5D-DD9EB947C3E5}"/>
    <cellStyle name="Normal 56 2 5" xfId="21634" xr:uid="{422F50DA-9AA2-487E-9C3B-7A36E64DD884}"/>
    <cellStyle name="Normal 56 2 6" xfId="35666" xr:uid="{947A5EDF-DAA3-4F3A-9FA9-F6C9A0E4D74C}"/>
    <cellStyle name="Normal 56 3" xfId="5196" xr:uid="{00000000-0005-0000-0000-0000CA040000}"/>
    <cellStyle name="Normal 56 3 2" xfId="9594" xr:uid="{00000000-0005-0000-0000-0000CA040000}"/>
    <cellStyle name="Normal 56 3 2 2" xfId="18416" xr:uid="{00000000-0005-0000-0000-0000CA040000}"/>
    <cellStyle name="Normal 56 3 2 3" xfId="27794" xr:uid="{6BED888B-BCBA-4D52-BC72-6D4A5ED94F5B}"/>
    <cellStyle name="Normal 56 3 2 4" xfId="41750" xr:uid="{4D462ABD-2800-45F1-AC4F-7B43727E2299}"/>
    <cellStyle name="Normal 56 3 3" xfId="14063" xr:uid="{00000000-0005-0000-0000-0000CA040000}"/>
    <cellStyle name="Normal 56 3 4" xfId="23536" xr:uid="{B18ED408-1C78-41C5-AE63-C80D7D0B4762}"/>
    <cellStyle name="Normal 56 3 5" xfId="37507" xr:uid="{A66F9EBC-96B3-4441-A305-E76339CF9940}"/>
    <cellStyle name="Normal 56 4" xfId="29682" xr:uid="{51298B42-08C8-4D77-B4A0-78DEFCFF8627}"/>
    <cellStyle name="Normal 56 4 2" xfId="43563" xr:uid="{690B8391-2BAA-4A37-9BAE-4E22ACC0EBB3}"/>
    <cellStyle name="Normal 56 5" xfId="32284" xr:uid="{3FBE4B18-905C-4068-BC5B-47679955AF43}"/>
    <cellStyle name="Normal 56 5 2" xfId="46151" xr:uid="{0C180D33-268E-44DC-B369-0D2829D530FF}"/>
    <cellStyle name="Normal 57" xfId="1075" xr:uid="{00000000-0005-0000-0000-0000FF030000}"/>
    <cellStyle name="Normal 57 10" xfId="34178" xr:uid="{6C311457-AEF5-43AD-AB2C-82A6646A60B0}"/>
    <cellStyle name="Normal 57 2" xfId="1076" xr:uid="{00000000-0005-0000-0000-000000040000}"/>
    <cellStyle name="Normal 57 2 2" xfId="3673" xr:uid="{00000000-0005-0000-0000-000001040000}"/>
    <cellStyle name="Normal 57 2 2 2" xfId="8095" xr:uid="{00000000-0005-0000-0000-000001040000}"/>
    <cellStyle name="Normal 57 2 2 2 2" xfId="16918" xr:uid="{00000000-0005-0000-0000-000001040000}"/>
    <cellStyle name="Normal 57 2 2 2 3" xfId="26303" xr:uid="{101B3BFB-06A9-47DD-A69E-6ED5F6EAAA6B}"/>
    <cellStyle name="Normal 57 2 2 2 4" xfId="40258" xr:uid="{66DA753E-823B-4C92-8764-5D2B6EF7A4D3}"/>
    <cellStyle name="Normal 57 2 2 3" xfId="12567" xr:uid="{00000000-0005-0000-0000-000001040000}"/>
    <cellStyle name="Normal 57 2 2 4" xfId="22034" xr:uid="{4729B8C1-9312-4B91-B7CA-4436BD131361}"/>
    <cellStyle name="Normal 57 2 2 5" xfId="36017" xr:uid="{C6CD8AD5-7C1E-46D1-8236-93B057BB008B}"/>
    <cellStyle name="Normal 57 2 3" xfId="5550" xr:uid="{00000000-0005-0000-0000-000000040000}"/>
    <cellStyle name="Normal 57 2 3 2" xfId="9948" xr:uid="{00000000-0005-0000-0000-000000040000}"/>
    <cellStyle name="Normal 57 2 3 2 2" xfId="18768" xr:uid="{00000000-0005-0000-0000-000000040000}"/>
    <cellStyle name="Normal 57 2 3 2 3" xfId="28137" xr:uid="{B5183C03-194A-4E07-8E73-C9035B379C18}"/>
    <cellStyle name="Normal 57 2 3 2 4" xfId="42093" xr:uid="{884BDF46-D827-487D-879B-C8804FFF54BF}"/>
    <cellStyle name="Normal 57 2 3 3" xfId="14413" xr:uid="{00000000-0005-0000-0000-000000040000}"/>
    <cellStyle name="Normal 57 2 3 4" xfId="23879" xr:uid="{55198ABA-4CDB-491D-9C91-2DBB07ADD39B}"/>
    <cellStyle name="Normal 57 2 3 5" xfId="37848" xr:uid="{68A168A3-7FEE-4A16-AD0C-3EE038896D09}"/>
    <cellStyle name="Normal 57 2 4" xfId="6179" xr:uid="{00000000-0005-0000-0000-000000040000}"/>
    <cellStyle name="Normal 57 2 4 2" xfId="15013" xr:uid="{00000000-0005-0000-0000-000000040000}"/>
    <cellStyle name="Normal 57 2 4 3" xfId="24472" xr:uid="{44D13826-C8FC-4B97-B3B5-7293D8E1E51A}"/>
    <cellStyle name="Normal 57 2 4 4" xfId="38426" xr:uid="{F577CBB1-CB8B-4CA3-9E6E-ACAB354703A4}"/>
    <cellStyle name="Normal 57 2 5" xfId="10614" xr:uid="{00000000-0005-0000-0000-000000040000}"/>
    <cellStyle name="Normal 57 2 5 2" xfId="30871" xr:uid="{B507DF9E-B23C-465F-BD7B-C3D30124C072}"/>
    <cellStyle name="Normal 57 2 5 3" xfId="44745" xr:uid="{2C16B403-4EA7-4758-9790-BE516BA306ED}"/>
    <cellStyle name="Normal 57 2 6" xfId="33463" xr:uid="{2B6B8CE9-1D89-4753-9BEC-78E846F811A5}"/>
    <cellStyle name="Normal 57 2 6 2" xfId="47330" xr:uid="{6D8CA5C6-4BD4-452E-8964-2B7BCB822037}"/>
    <cellStyle name="Normal 57 2 7" xfId="20025" xr:uid="{F3BE7206-2F27-4E65-860A-865CCB4CF115}"/>
    <cellStyle name="Normal 57 2 8" xfId="34179" xr:uid="{C1F8749D-2CE8-4617-B593-F8D7DAB81175}"/>
    <cellStyle name="Normal 57 3" xfId="1077" xr:uid="{00000000-0005-0000-0000-000001040000}"/>
    <cellStyle name="Normal 57 3 2" xfId="3672" xr:uid="{00000000-0005-0000-0000-000002040000}"/>
    <cellStyle name="Normal 57 3 2 2" xfId="8094" xr:uid="{00000000-0005-0000-0000-000002040000}"/>
    <cellStyle name="Normal 57 3 2 2 2" xfId="16917" xr:uid="{00000000-0005-0000-0000-000002040000}"/>
    <cellStyle name="Normal 57 3 2 2 3" xfId="26302" xr:uid="{6621B702-FF08-4AA5-BAF7-8E671CAA90E4}"/>
    <cellStyle name="Normal 57 3 2 2 4" xfId="40257" xr:uid="{7DE68839-7D9F-4370-A0E9-1B187DD004AC}"/>
    <cellStyle name="Normal 57 3 2 3" xfId="12566" xr:uid="{00000000-0005-0000-0000-000002040000}"/>
    <cellStyle name="Normal 57 3 2 4" xfId="22033" xr:uid="{7B6F6D61-6B73-4C52-A467-5C8436B3C930}"/>
    <cellStyle name="Normal 57 3 2 5" xfId="36016" xr:uid="{97BC159F-E935-44D2-8D1B-BCCDE84CBCEC}"/>
    <cellStyle name="Normal 57 3 3" xfId="5551" xr:uid="{00000000-0005-0000-0000-000001040000}"/>
    <cellStyle name="Normal 57 3 3 2" xfId="9949" xr:uid="{00000000-0005-0000-0000-000001040000}"/>
    <cellStyle name="Normal 57 3 3 2 2" xfId="18769" xr:uid="{00000000-0005-0000-0000-000001040000}"/>
    <cellStyle name="Normal 57 3 3 2 3" xfId="28138" xr:uid="{F026F08F-D1C3-400E-94B1-5D134AFFF53C}"/>
    <cellStyle name="Normal 57 3 3 2 4" xfId="42094" xr:uid="{44D12322-5484-40CD-BA93-0109382B840A}"/>
    <cellStyle name="Normal 57 3 3 3" xfId="14414" xr:uid="{00000000-0005-0000-0000-000001040000}"/>
    <cellStyle name="Normal 57 3 3 4" xfId="23880" xr:uid="{946580CA-7500-4B34-8366-CFA0B5ECE100}"/>
    <cellStyle name="Normal 57 3 3 5" xfId="37849" xr:uid="{67427F35-71C7-4C00-91BD-4E0C88D54D0F}"/>
    <cellStyle name="Normal 57 3 4" xfId="6180" xr:uid="{00000000-0005-0000-0000-000001040000}"/>
    <cellStyle name="Normal 57 3 4 2" xfId="15014" xr:uid="{00000000-0005-0000-0000-000001040000}"/>
    <cellStyle name="Normal 57 3 4 3" xfId="24473" xr:uid="{979C3C34-EB2A-4314-80FF-C77AD503613E}"/>
    <cellStyle name="Normal 57 3 4 4" xfId="38427" xr:uid="{3CDDB43B-987F-4E63-8656-D99F6022C4E5}"/>
    <cellStyle name="Normal 57 3 5" xfId="10615" xr:uid="{00000000-0005-0000-0000-000001040000}"/>
    <cellStyle name="Normal 57 3 6" xfId="20026" xr:uid="{7DE854CB-F5E7-4811-BADE-482DD2D32BFA}"/>
    <cellStyle name="Normal 57 3 7" xfId="34180" xr:uid="{4E44A6E5-4539-4267-A28A-4E02D540025D}"/>
    <cellStyle name="Normal 57 4" xfId="3192" xr:uid="{00000000-0005-0000-0000-0000CB040000}"/>
    <cellStyle name="Normal 57 4 2" xfId="7700" xr:uid="{00000000-0005-0000-0000-0000CB040000}"/>
    <cellStyle name="Normal 57 4 2 2" xfId="16526" xr:uid="{00000000-0005-0000-0000-0000CB040000}"/>
    <cellStyle name="Normal 57 4 2 3" xfId="25952" xr:uid="{65AFAB57-F600-4C10-98AD-DF53341B47F6}"/>
    <cellStyle name="Normal 57 4 2 4" xfId="39904" xr:uid="{EE69F825-3B8E-41E9-91D0-12657621217C}"/>
    <cellStyle name="Normal 57 4 3" xfId="12172" xr:uid="{00000000-0005-0000-0000-0000CB040000}"/>
    <cellStyle name="Normal 57 4 4" xfId="21635" xr:uid="{401FF104-9C9F-480A-BC80-1443D2EA07F2}"/>
    <cellStyle name="Normal 57 4 5" xfId="35667" xr:uid="{DAA70562-AC48-460E-BE7D-9803A2BAAC62}"/>
    <cellStyle name="Normal 57 5" xfId="5197" xr:uid="{00000000-0005-0000-0000-0000CB040000}"/>
    <cellStyle name="Normal 57 5 2" xfId="9595" xr:uid="{00000000-0005-0000-0000-0000CB040000}"/>
    <cellStyle name="Normal 57 5 2 2" xfId="18417" xr:uid="{00000000-0005-0000-0000-0000CB040000}"/>
    <cellStyle name="Normal 57 5 2 3" xfId="27795" xr:uid="{5097E224-C522-42F9-8B59-2AFE49812558}"/>
    <cellStyle name="Normal 57 5 2 4" xfId="41751" xr:uid="{4CBE8B71-B842-4E01-8862-51EB01DA83E1}"/>
    <cellStyle name="Normal 57 5 3" xfId="14064" xr:uid="{00000000-0005-0000-0000-0000CB040000}"/>
    <cellStyle name="Normal 57 5 4" xfId="23537" xr:uid="{055CE21A-7A68-42C3-875D-516A9DCA99A3}"/>
    <cellStyle name="Normal 57 5 5" xfId="37508" xr:uid="{2D5795D0-4EE7-4F2E-BF6E-C98DB8D6A7EE}"/>
    <cellStyle name="Normal 57 6" xfId="6178" xr:uid="{00000000-0005-0000-0000-0000FF030000}"/>
    <cellStyle name="Normal 57 6 2" xfId="15012" xr:uid="{00000000-0005-0000-0000-0000FF030000}"/>
    <cellStyle name="Normal 57 6 3" xfId="24471" xr:uid="{3EB5C4E2-D681-4964-8856-E78C2D546716}"/>
    <cellStyle name="Normal 57 6 4" xfId="38425" xr:uid="{DA9B42EA-49FB-4016-8048-D724496FB313}"/>
    <cellStyle name="Normal 57 7" xfId="10613" xr:uid="{00000000-0005-0000-0000-0000FF030000}"/>
    <cellStyle name="Normal 57 7 2" xfId="29683" xr:uid="{84EF6567-EB26-458D-AC4B-93E01C252470}"/>
    <cellStyle name="Normal 57 7 3" xfId="43564" xr:uid="{064E9323-6655-4431-B7BC-D14F73FD3606}"/>
    <cellStyle name="Normal 57 8" xfId="32285" xr:uid="{8E0D84DC-1862-4E25-9E38-3E9D79C63D4C}"/>
    <cellStyle name="Normal 57 8 2" xfId="46152" xr:uid="{BD112C43-68FE-4F1F-9D6B-F49681056D0D}"/>
    <cellStyle name="Normal 57 9" xfId="20024" xr:uid="{4E0C70E6-C2F3-4947-A0DE-2E3CDC2DD0F8}"/>
    <cellStyle name="Normal 58" xfId="1078" xr:uid="{00000000-0005-0000-0000-000002040000}"/>
    <cellStyle name="Normal 58 2" xfId="3193" xr:uid="{00000000-0005-0000-0000-0000CC040000}"/>
    <cellStyle name="Normal 58 2 2" xfId="7701" xr:uid="{00000000-0005-0000-0000-0000CC040000}"/>
    <cellStyle name="Normal 58 2 2 2" xfId="16527" xr:uid="{00000000-0005-0000-0000-0000CC040000}"/>
    <cellStyle name="Normal 58 2 2 3" xfId="25953" xr:uid="{E5A2BCE3-C501-4631-AE46-CAC013D859D3}"/>
    <cellStyle name="Normal 58 2 2 4" xfId="39905" xr:uid="{8D1F2257-6346-4E90-9690-18CA13C5F611}"/>
    <cellStyle name="Normal 58 2 3" xfId="12173" xr:uid="{00000000-0005-0000-0000-0000CC040000}"/>
    <cellStyle name="Normal 58 2 3 2" xfId="30872" xr:uid="{80BE304B-394E-41C4-B962-9EC717EA4681}"/>
    <cellStyle name="Normal 58 2 3 3" xfId="44746" xr:uid="{2D8036CB-59CB-4165-A9AB-B8CEB6F497F1}"/>
    <cellStyle name="Normal 58 2 4" xfId="33464" xr:uid="{D911141E-5968-4BE8-A9D1-97C67C2588FD}"/>
    <cellStyle name="Normal 58 2 4 2" xfId="47331" xr:uid="{4E364585-DDAA-4C40-96C6-1877AAE95BD2}"/>
    <cellStyle name="Normal 58 2 5" xfId="21636" xr:uid="{0E5263E6-18CA-4C37-AE65-51DF6E33F4CE}"/>
    <cellStyle name="Normal 58 2 6" xfId="35668" xr:uid="{F205A6BB-BF4B-4E1A-A886-5D08DEE4E382}"/>
    <cellStyle name="Normal 58 3" xfId="5198" xr:uid="{00000000-0005-0000-0000-0000CC040000}"/>
    <cellStyle name="Normal 58 3 2" xfId="9596" xr:uid="{00000000-0005-0000-0000-0000CC040000}"/>
    <cellStyle name="Normal 58 3 2 2" xfId="18418" xr:uid="{00000000-0005-0000-0000-0000CC040000}"/>
    <cellStyle name="Normal 58 3 2 3" xfId="27796" xr:uid="{02FB25C0-A0C9-4326-8FC4-218521D86194}"/>
    <cellStyle name="Normal 58 3 2 4" xfId="41752" xr:uid="{48D6E7A1-440A-4DFB-B3CD-8855B446C19C}"/>
    <cellStyle name="Normal 58 3 3" xfId="14065" xr:uid="{00000000-0005-0000-0000-0000CC040000}"/>
    <cellStyle name="Normal 58 3 4" xfId="23538" xr:uid="{37B65F27-465B-4C8B-B323-F8E0B7331422}"/>
    <cellStyle name="Normal 58 3 5" xfId="37509" xr:uid="{5B3EF9BE-F941-4DA2-A946-DC168BBCD45D}"/>
    <cellStyle name="Normal 58 4" xfId="29684" xr:uid="{04FD732A-106F-4933-A29A-07F425830958}"/>
    <cellStyle name="Normal 58 4 2" xfId="43565" xr:uid="{31DB0B3C-F379-4DBE-8F72-28DBA178315B}"/>
    <cellStyle name="Normal 58 5" xfId="32286" xr:uid="{B66241AD-9625-4871-AA9D-A7E753865B89}"/>
    <cellStyle name="Normal 58 5 2" xfId="46153" xr:uid="{B2E6F0B2-29BD-46CF-90CB-2ABD3FAE4E40}"/>
    <cellStyle name="Normal 59" xfId="1079" xr:uid="{00000000-0005-0000-0000-000003040000}"/>
    <cellStyle name="Normal 59 2" xfId="3194" xr:uid="{00000000-0005-0000-0000-0000CD040000}"/>
    <cellStyle name="Normal 59 2 2" xfId="7702" xr:uid="{00000000-0005-0000-0000-0000CD040000}"/>
    <cellStyle name="Normal 59 2 2 2" xfId="16528" xr:uid="{00000000-0005-0000-0000-0000CD040000}"/>
    <cellStyle name="Normal 59 2 2 3" xfId="25954" xr:uid="{1D1DE3D8-FCFB-4EEC-9811-486DA3FBE3D9}"/>
    <cellStyle name="Normal 59 2 2 4" xfId="39906" xr:uid="{D47EAD18-2FDD-4382-AB4E-5B85A5161BC0}"/>
    <cellStyle name="Normal 59 2 3" xfId="12174" xr:uid="{00000000-0005-0000-0000-0000CD040000}"/>
    <cellStyle name="Normal 59 2 3 2" xfId="30873" xr:uid="{74D9108F-FAE4-434F-970C-8C74A7FEFB59}"/>
    <cellStyle name="Normal 59 2 3 3" xfId="44747" xr:uid="{2A776BA8-98CA-4FA5-AD13-CACD79CE3F78}"/>
    <cellStyle name="Normal 59 2 4" xfId="33465" xr:uid="{8C5C5D41-1DDE-49D7-8C2F-4F1F5AAA858F}"/>
    <cellStyle name="Normal 59 2 4 2" xfId="47332" xr:uid="{AA5B5667-41A3-4358-975D-34FB6141E8B1}"/>
    <cellStyle name="Normal 59 2 5" xfId="21637" xr:uid="{C8C16D65-9D05-4E2A-8BF4-325D5AE19AA9}"/>
    <cellStyle name="Normal 59 2 6" xfId="35669" xr:uid="{0BB3AB99-E240-47AA-A651-BDEF2CD278D6}"/>
    <cellStyle name="Normal 59 3" xfId="5199" xr:uid="{00000000-0005-0000-0000-0000CD040000}"/>
    <cellStyle name="Normal 59 3 2" xfId="9597" xr:uid="{00000000-0005-0000-0000-0000CD040000}"/>
    <cellStyle name="Normal 59 3 2 2" xfId="18419" xr:uid="{00000000-0005-0000-0000-0000CD040000}"/>
    <cellStyle name="Normal 59 3 2 3" xfId="27797" xr:uid="{C7818E6A-3F8F-4115-9D4E-08B13C05D012}"/>
    <cellStyle name="Normal 59 3 2 4" xfId="41753" xr:uid="{92382906-A30F-4BC5-81F7-477A6AB2513A}"/>
    <cellStyle name="Normal 59 3 3" xfId="14066" xr:uid="{00000000-0005-0000-0000-0000CD040000}"/>
    <cellStyle name="Normal 59 3 4" xfId="23539" xr:uid="{BF35971C-6597-4BBE-AFE9-E3307FF4ACE7}"/>
    <cellStyle name="Normal 59 3 5" xfId="37510" xr:uid="{BEE6F0E7-5B83-4259-AF31-DDA4CD1FCFDC}"/>
    <cellStyle name="Normal 59 4" xfId="29685" xr:uid="{C7EFF7E9-DD9E-4CE4-95EB-C1DAFEA540A7}"/>
    <cellStyle name="Normal 59 4 2" xfId="43566" xr:uid="{AE734B7B-3FC5-45B4-889C-D3CA5FAA64E4}"/>
    <cellStyle name="Normal 59 5" xfId="32287" xr:uid="{85540802-6746-4F08-A2E8-3540AA3C04B7}"/>
    <cellStyle name="Normal 59 5 2" xfId="46154" xr:uid="{B9DDDA5D-7694-43D3-A804-66AA357B79D2}"/>
    <cellStyle name="Normal 6" xfId="64" xr:uid="{00000000-0005-0000-0000-000004040000}"/>
    <cellStyle name="Normal 6 10" xfId="1081" xr:uid="{00000000-0005-0000-0000-000005040000}"/>
    <cellStyle name="Normal 6 11" xfId="1082" xr:uid="{00000000-0005-0000-0000-000006040000}"/>
    <cellStyle name="Normal 6 12" xfId="1083" xr:uid="{00000000-0005-0000-0000-000007040000}"/>
    <cellStyle name="Normal 6 13" xfId="1084" xr:uid="{00000000-0005-0000-0000-000008040000}"/>
    <cellStyle name="Normal 6 13 2" xfId="3670" xr:uid="{00000000-0005-0000-0000-000009040000}"/>
    <cellStyle name="Normal 6 13 2 2" xfId="8092" xr:uid="{00000000-0005-0000-0000-000009040000}"/>
    <cellStyle name="Normal 6 13 2 2 2" xfId="16915" xr:uid="{00000000-0005-0000-0000-000009040000}"/>
    <cellStyle name="Normal 6 13 2 2 3" xfId="26300" xr:uid="{105FA743-5E12-4748-A5A1-9EB795102C6E}"/>
    <cellStyle name="Normal 6 13 2 2 4" xfId="40255" xr:uid="{8D67213F-ADC0-40F9-9731-A335FA458525}"/>
    <cellStyle name="Normal 6 13 2 3" xfId="12564" xr:uid="{00000000-0005-0000-0000-000009040000}"/>
    <cellStyle name="Normal 6 13 2 4" xfId="22031" xr:uid="{56370313-6A08-4448-AC44-AABF5B21C058}"/>
    <cellStyle name="Normal 6 13 2 5" xfId="36014" xr:uid="{36C754E7-D552-48B9-96A8-1474188AB71D}"/>
    <cellStyle name="Normal 6 13 3" xfId="5553" xr:uid="{00000000-0005-0000-0000-000008040000}"/>
    <cellStyle name="Normal 6 13 3 2" xfId="9951" xr:uid="{00000000-0005-0000-0000-000008040000}"/>
    <cellStyle name="Normal 6 13 3 2 2" xfId="18771" xr:uid="{00000000-0005-0000-0000-000008040000}"/>
    <cellStyle name="Normal 6 13 3 2 3" xfId="28140" xr:uid="{DB94F8C4-CFF6-45E2-BA78-9681A0F9A8A5}"/>
    <cellStyle name="Normal 6 13 3 2 4" xfId="42096" xr:uid="{35A5FA17-1E8F-44D4-BC97-9970D60E6991}"/>
    <cellStyle name="Normal 6 13 3 3" xfId="14416" xr:uid="{00000000-0005-0000-0000-000008040000}"/>
    <cellStyle name="Normal 6 13 3 4" xfId="23882" xr:uid="{FCEDA3F7-6F42-440B-A5B3-549F5D495C7A}"/>
    <cellStyle name="Normal 6 13 3 5" xfId="37851" xr:uid="{D5A7359D-0C8B-40AC-BAC0-54200CCFF4FB}"/>
    <cellStyle name="Normal 6 13 4" xfId="6182" xr:uid="{00000000-0005-0000-0000-000008040000}"/>
    <cellStyle name="Normal 6 13 4 2" xfId="15016" xr:uid="{00000000-0005-0000-0000-000008040000}"/>
    <cellStyle name="Normal 6 13 4 3" xfId="24475" xr:uid="{4CBB3434-55FC-4B0C-9D43-BF6CC0AC3152}"/>
    <cellStyle name="Normal 6 13 4 4" xfId="38429" xr:uid="{1DE34575-52CC-4057-947B-E988B1956088}"/>
    <cellStyle name="Normal 6 13 5" xfId="10617" xr:uid="{00000000-0005-0000-0000-000008040000}"/>
    <cellStyle name="Normal 6 13 6" xfId="20028" xr:uid="{1FCEB6BF-7662-4CBF-BCD3-12A7208E5C7B}"/>
    <cellStyle name="Normal 6 13 7" xfId="34182" xr:uid="{65225631-88F2-40C8-8A72-BFCB9DBDE28A}"/>
    <cellStyle name="Normal 6 14" xfId="1085" xr:uid="{00000000-0005-0000-0000-000009040000}"/>
    <cellStyle name="Normal 6 14 2" xfId="3669" xr:uid="{00000000-0005-0000-0000-00000A040000}"/>
    <cellStyle name="Normal 6 14 2 2" xfId="8091" xr:uid="{00000000-0005-0000-0000-00000A040000}"/>
    <cellStyle name="Normal 6 14 2 2 2" xfId="16914" xr:uid="{00000000-0005-0000-0000-00000A040000}"/>
    <cellStyle name="Normal 6 14 2 2 3" xfId="26299" xr:uid="{C6337B01-9D05-4994-B596-0C1FD0D138BE}"/>
    <cellStyle name="Normal 6 14 2 2 4" xfId="40254" xr:uid="{52617180-EBF3-4A8F-8621-5F95E98F04F0}"/>
    <cellStyle name="Normal 6 14 2 3" xfId="12563" xr:uid="{00000000-0005-0000-0000-00000A040000}"/>
    <cellStyle name="Normal 6 14 2 4" xfId="22030" xr:uid="{837D4B25-EDA9-45AE-AF9A-FA4D3D22B8FB}"/>
    <cellStyle name="Normal 6 14 2 5" xfId="36013" xr:uid="{38094159-B1DE-4A92-B8B9-5528165A909A}"/>
    <cellStyle name="Normal 6 14 3" xfId="5554" xr:uid="{00000000-0005-0000-0000-000009040000}"/>
    <cellStyle name="Normal 6 14 3 2" xfId="9952" xr:uid="{00000000-0005-0000-0000-000009040000}"/>
    <cellStyle name="Normal 6 14 3 2 2" xfId="18772" xr:uid="{00000000-0005-0000-0000-000009040000}"/>
    <cellStyle name="Normal 6 14 3 2 3" xfId="28141" xr:uid="{1970116C-EA68-46E7-8E24-061AD936569C}"/>
    <cellStyle name="Normal 6 14 3 2 4" xfId="42097" xr:uid="{2E92F384-7ED6-482D-8428-1430173C5EF4}"/>
    <cellStyle name="Normal 6 14 3 3" xfId="14417" xr:uid="{00000000-0005-0000-0000-000009040000}"/>
    <cellStyle name="Normal 6 14 3 4" xfId="23883" xr:uid="{5C5BAB82-AC22-4DBD-AA98-A2EA01ED4C1D}"/>
    <cellStyle name="Normal 6 14 3 5" xfId="37852" xr:uid="{D3D95095-EF8C-44C4-93CD-91D3C7D1E29A}"/>
    <cellStyle name="Normal 6 14 4" xfId="6183" xr:uid="{00000000-0005-0000-0000-000009040000}"/>
    <cellStyle name="Normal 6 14 4 2" xfId="15017" xr:uid="{00000000-0005-0000-0000-000009040000}"/>
    <cellStyle name="Normal 6 14 4 3" xfId="24476" xr:uid="{2DA3CF87-16B7-46DA-9C01-A96E36E7B521}"/>
    <cellStyle name="Normal 6 14 4 4" xfId="38430" xr:uid="{922B7335-27B8-4112-9164-A3BD18684E59}"/>
    <cellStyle name="Normal 6 14 5" xfId="10618" xr:uid="{00000000-0005-0000-0000-000009040000}"/>
    <cellStyle name="Normal 6 14 6" xfId="20029" xr:uid="{9B9867C4-DD01-4081-A3C0-A0D289F22056}"/>
    <cellStyle name="Normal 6 14 7" xfId="34183" xr:uid="{5B4570C0-A521-44FC-B950-ACA258E7C4FD}"/>
    <cellStyle name="Normal 6 15" xfId="1080" xr:uid="{00000000-0005-0000-0000-00000A040000}"/>
    <cellStyle name="Normal 6 15 2" xfId="3671" xr:uid="{00000000-0005-0000-0000-00000B040000}"/>
    <cellStyle name="Normal 6 15 2 2" xfId="8093" xr:uid="{00000000-0005-0000-0000-00000B040000}"/>
    <cellStyle name="Normal 6 15 2 2 2" xfId="16916" xr:uid="{00000000-0005-0000-0000-00000B040000}"/>
    <cellStyle name="Normal 6 15 2 2 3" xfId="26301" xr:uid="{7BDB0EF3-D3A4-4451-99F3-893CB80D1235}"/>
    <cellStyle name="Normal 6 15 2 2 4" xfId="40256" xr:uid="{5EBAD704-A3A3-4B47-8F45-6E261E454ABC}"/>
    <cellStyle name="Normal 6 15 2 3" xfId="12565" xr:uid="{00000000-0005-0000-0000-00000B040000}"/>
    <cellStyle name="Normal 6 15 2 4" xfId="22032" xr:uid="{664E61BF-B927-4795-ACD3-907FADF8FA57}"/>
    <cellStyle name="Normal 6 15 2 5" xfId="36015" xr:uid="{0CA2BB97-E70B-4FA8-A8FC-C8F1559FF2E3}"/>
    <cellStyle name="Normal 6 15 3" xfId="5552" xr:uid="{00000000-0005-0000-0000-00000A040000}"/>
    <cellStyle name="Normal 6 15 3 2" xfId="9950" xr:uid="{00000000-0005-0000-0000-00000A040000}"/>
    <cellStyle name="Normal 6 15 3 2 2" xfId="18770" xr:uid="{00000000-0005-0000-0000-00000A040000}"/>
    <cellStyle name="Normal 6 15 3 2 3" xfId="28139" xr:uid="{0F15149B-4FB5-4440-AD8C-D405C745E5FD}"/>
    <cellStyle name="Normal 6 15 3 2 4" xfId="42095" xr:uid="{174AE7B8-FBD2-4B90-A93E-0A00F8A6C613}"/>
    <cellStyle name="Normal 6 15 3 3" xfId="14415" xr:uid="{00000000-0005-0000-0000-00000A040000}"/>
    <cellStyle name="Normal 6 15 3 4" xfId="23881" xr:uid="{2E4AB240-9656-40CE-93CE-7FDC3048DEA8}"/>
    <cellStyle name="Normal 6 15 3 5" xfId="37850" xr:uid="{8765CEA5-825A-4C48-B976-2C8A3022E3A9}"/>
    <cellStyle name="Normal 6 15 4" xfId="6181" xr:uid="{00000000-0005-0000-0000-00000A040000}"/>
    <cellStyle name="Normal 6 15 4 2" xfId="15015" xr:uid="{00000000-0005-0000-0000-00000A040000}"/>
    <cellStyle name="Normal 6 15 4 3" xfId="24474" xr:uid="{35BA9089-B4E1-403D-BBD7-8D40B0A25473}"/>
    <cellStyle name="Normal 6 15 4 4" xfId="38428" xr:uid="{4D09B304-7FE1-4F36-AF74-6342B70E968B}"/>
    <cellStyle name="Normal 6 15 5" xfId="10616" xr:uid="{00000000-0005-0000-0000-00000A040000}"/>
    <cellStyle name="Normal 6 15 6" xfId="20027" xr:uid="{5A955264-983A-4E0C-96D8-DCC0ECAC4E00}"/>
    <cellStyle name="Normal 6 15 7" xfId="34181" xr:uid="{B7AA3912-A77F-42BD-BF2E-27AA2A0F474D}"/>
    <cellStyle name="Normal 6 16" xfId="1517" xr:uid="{00000000-0005-0000-0000-000085010000}"/>
    <cellStyle name="Normal 6 16 2" xfId="6392" xr:uid="{00000000-0005-0000-0000-000085010000}"/>
    <cellStyle name="Normal 6 16 2 2" xfId="15223" xr:uid="{00000000-0005-0000-0000-000085010000}"/>
    <cellStyle name="Normal 6 16 2 3" xfId="24663" xr:uid="{37E7BC0B-D6C1-4E8F-95F1-4A8F4DA153BA}"/>
    <cellStyle name="Normal 6 16 2 4" xfId="38615" xr:uid="{0FCC1BAE-12C7-4059-92E9-8D6413572915}"/>
    <cellStyle name="Normal 6 16 3" xfId="10831" xr:uid="{00000000-0005-0000-0000-000085010000}"/>
    <cellStyle name="Normal 6 16 4" xfId="20240" xr:uid="{9D2BC57F-3868-4E2B-A61E-D0AB97FCAECE}"/>
    <cellStyle name="Normal 6 16 5" xfId="34381" xr:uid="{215C8496-7F82-4A1D-B5E1-C972CA77BE21}"/>
    <cellStyle name="Normal 6 17" xfId="3885" xr:uid="{00000000-0005-0000-0000-000085010000}"/>
    <cellStyle name="Normal 6 17 2" xfId="8292" xr:uid="{00000000-0005-0000-0000-000085010000}"/>
    <cellStyle name="Normal 6 17 2 2" xfId="17115" xr:uid="{00000000-0005-0000-0000-000085010000}"/>
    <cellStyle name="Normal 6 17 2 3" xfId="26495" xr:uid="{96270496-BC4E-48B2-AD55-90B9C9E42664}"/>
    <cellStyle name="Normal 6 17 2 4" xfId="40450" xr:uid="{87FF069C-D802-418C-811F-4D3F51FBFDF1}"/>
    <cellStyle name="Normal 6 17 3" xfId="12764" xr:uid="{00000000-0005-0000-0000-000085010000}"/>
    <cellStyle name="Normal 6 17 4" xfId="22236" xr:uid="{FE840E25-1AD5-47BD-9295-808551392528}"/>
    <cellStyle name="Normal 6 17 5" xfId="36209" xr:uid="{182A6866-97D5-425A-B463-907202E255DA}"/>
    <cellStyle name="Normal 6 18" xfId="5794" xr:uid="{00000000-0005-0000-0000-000004040000}"/>
    <cellStyle name="Normal 6 18 2" xfId="14637" xr:uid="{00000000-0005-0000-0000-000004040000}"/>
    <cellStyle name="Normal 6 18 3" xfId="24117" xr:uid="{E61945D3-F8D7-4789-B366-7D6E5F90793B}"/>
    <cellStyle name="Normal 6 18 4" xfId="38071" xr:uid="{F713BC5C-9188-4FC1-A300-AF940C68F0BA}"/>
    <cellStyle name="Normal 6 19" xfId="10177" xr:uid="{00000000-0005-0000-0000-000004040000}"/>
    <cellStyle name="Normal 6 19 2" xfId="28323" xr:uid="{5A28B740-986A-40F4-8FDC-FEA53A6DC218}"/>
    <cellStyle name="Normal 6 19 3" xfId="42293" xr:uid="{C672E2ED-3679-4221-9962-B9250101972C}"/>
    <cellStyle name="Normal 6 2" xfId="65" xr:uid="{00000000-0005-0000-0000-00000B040000}"/>
    <cellStyle name="Normal 6 2 10" xfId="3915" xr:uid="{00000000-0005-0000-0000-000086010000}"/>
    <cellStyle name="Normal 6 2 10 2" xfId="8322" xr:uid="{00000000-0005-0000-0000-000086010000}"/>
    <cellStyle name="Normal 6 2 10 2 2" xfId="17144" xr:uid="{00000000-0005-0000-0000-000086010000}"/>
    <cellStyle name="Normal 6 2 10 2 3" xfId="26525" xr:uid="{F0FD75C1-795C-4575-B149-B6A993D8D17F}"/>
    <cellStyle name="Normal 6 2 10 2 4" xfId="40479" xr:uid="{49301B58-D82F-4500-ADB6-B5640599B27F}"/>
    <cellStyle name="Normal 6 2 10 3" xfId="12793" xr:uid="{00000000-0005-0000-0000-000086010000}"/>
    <cellStyle name="Normal 6 2 10 4" xfId="22265" xr:uid="{2800C2AD-FEAD-4E8D-8056-687E55DC0B14}"/>
    <cellStyle name="Normal 6 2 10 5" xfId="36238" xr:uid="{3F8F3C4B-E49C-4DC9-ADE9-2D058417FB6C}"/>
    <cellStyle name="Normal 6 2 11" xfId="5795" xr:uid="{00000000-0005-0000-0000-00000B040000}"/>
    <cellStyle name="Normal 6 2 11 2" xfId="14638" xr:uid="{00000000-0005-0000-0000-00000B040000}"/>
    <cellStyle name="Normal 6 2 11 3" xfId="24118" xr:uid="{EF24DC46-29E9-491E-BCD5-87FEADD385C1}"/>
    <cellStyle name="Normal 6 2 11 4" xfId="38072" xr:uid="{D2D3850F-A0B7-4C80-A944-B5614372B086}"/>
    <cellStyle name="Normal 6 2 12" xfId="10178" xr:uid="{00000000-0005-0000-0000-00000B040000}"/>
    <cellStyle name="Normal 6 2 12 2" xfId="28346" xr:uid="{E4BDADDF-9AFE-435F-B0C1-13FBB79E9DFE}"/>
    <cellStyle name="Normal 6 2 12 3" xfId="42316" xr:uid="{F1BB2D4C-39F7-4D09-A4FB-B351F779BE97}"/>
    <cellStyle name="Normal 6 2 13" xfId="31042" xr:uid="{87F4BB24-2DD7-4C84-ABDA-AD3F2FEC8D52}"/>
    <cellStyle name="Normal 6 2 13 2" xfId="44891" xr:uid="{5F688C47-F82F-4F89-B75C-A9FF4C736398}"/>
    <cellStyle name="Normal 6 2 14" xfId="19643" xr:uid="{6BB419BE-54E0-4D4B-9755-68481FD61AE1}"/>
    <cellStyle name="Normal 6 2 15" xfId="33827" xr:uid="{F3C25A7B-953F-4BB6-B897-A6D06B591160}"/>
    <cellStyle name="Normal 6 2 2" xfId="66" xr:uid="{00000000-0005-0000-0000-00000C040000}"/>
    <cellStyle name="Normal 6 2 2 10" xfId="31070" xr:uid="{B387404E-7B5A-4129-AC8A-4424DFA75465}"/>
    <cellStyle name="Normal 6 2 2 10 2" xfId="44919" xr:uid="{08D39BF8-DFAF-4815-BCB8-EECDF70CFCEF}"/>
    <cellStyle name="Normal 6 2 2 11" xfId="19644" xr:uid="{7EDA8A4E-3A97-48F7-B169-ECEB5EE5518A}"/>
    <cellStyle name="Normal 6 2 2 12" xfId="33828" xr:uid="{A8DAACCD-8959-4062-8F17-57FBB8E4F02A}"/>
    <cellStyle name="Normal 6 2 2 2" xfId="235" xr:uid="{00000000-0005-0000-0000-00000D040000}"/>
    <cellStyle name="Normal 6 2 2 2 10" xfId="19727" xr:uid="{5D16DAE1-72DC-4F90-B7AE-B306F517D799}"/>
    <cellStyle name="Normal 6 2 2 2 11" xfId="33902" xr:uid="{76C698CF-BBC5-4457-891B-B1F63629631B}"/>
    <cellStyle name="Normal 6 2 2 2 2" xfId="1089" xr:uid="{00000000-0005-0000-0000-00000E040000}"/>
    <cellStyle name="Normal 6 2 2 2 2 2" xfId="3666" xr:uid="{00000000-0005-0000-0000-00000F040000}"/>
    <cellStyle name="Normal 6 2 2 2 2 2 2" xfId="8088" xr:uid="{00000000-0005-0000-0000-00000F040000}"/>
    <cellStyle name="Normal 6 2 2 2 2 2 2 2" xfId="16911" xr:uid="{00000000-0005-0000-0000-00000F040000}"/>
    <cellStyle name="Normal 6 2 2 2 2 2 2 3" xfId="26296" xr:uid="{968E662F-2306-4EC5-AAD8-BDE2841C0AEE}"/>
    <cellStyle name="Normal 6 2 2 2 2 2 2 4" xfId="40251" xr:uid="{AC608D94-3228-42C9-A919-D4A7EB2BB173}"/>
    <cellStyle name="Normal 6 2 2 2 2 2 3" xfId="12560" xr:uid="{00000000-0005-0000-0000-00000F040000}"/>
    <cellStyle name="Normal 6 2 2 2 2 2 4" xfId="22027" xr:uid="{37C150FA-5293-43E6-9DA9-FA206D49F4BE}"/>
    <cellStyle name="Normal 6 2 2 2 2 2 5" xfId="36010" xr:uid="{80F03CEE-BF46-4FC4-8F19-435A942FA9AB}"/>
    <cellStyle name="Normal 6 2 2 2 2 3" xfId="5558" xr:uid="{00000000-0005-0000-0000-00000E040000}"/>
    <cellStyle name="Normal 6 2 2 2 2 3 2" xfId="9956" xr:uid="{00000000-0005-0000-0000-00000E040000}"/>
    <cellStyle name="Normal 6 2 2 2 2 3 2 2" xfId="18776" xr:uid="{00000000-0005-0000-0000-00000E040000}"/>
    <cellStyle name="Normal 6 2 2 2 2 3 2 3" xfId="28145" xr:uid="{32AA3F2A-0623-4ACB-BCD6-803EF9EFB123}"/>
    <cellStyle name="Normal 6 2 2 2 2 3 2 4" xfId="42101" xr:uid="{1A2DE6F5-7ADC-4C4B-B4C9-46E4BF29A7CF}"/>
    <cellStyle name="Normal 6 2 2 2 2 3 3" xfId="14421" xr:uid="{00000000-0005-0000-0000-00000E040000}"/>
    <cellStyle name="Normal 6 2 2 2 2 3 4" xfId="23887" xr:uid="{5889C015-212E-4099-98F6-D587A942B1F8}"/>
    <cellStyle name="Normal 6 2 2 2 2 3 5" xfId="37856" xr:uid="{B8904BE8-8636-44E3-9AF6-A4F468AB6E8B}"/>
    <cellStyle name="Normal 6 2 2 2 2 4" xfId="6187" xr:uid="{00000000-0005-0000-0000-00000E040000}"/>
    <cellStyle name="Normal 6 2 2 2 2 4 2" xfId="15021" xr:uid="{00000000-0005-0000-0000-00000E040000}"/>
    <cellStyle name="Normal 6 2 2 2 2 4 3" xfId="24480" xr:uid="{909DA626-C3AA-47C9-B8E6-6F6A04CC731D}"/>
    <cellStyle name="Normal 6 2 2 2 2 4 4" xfId="38434" xr:uid="{68720842-203C-4AF2-B1E6-44B10C124375}"/>
    <cellStyle name="Normal 6 2 2 2 2 5" xfId="10622" xr:uid="{00000000-0005-0000-0000-00000E040000}"/>
    <cellStyle name="Normal 6 2 2 2 2 6" xfId="20033" xr:uid="{A507BFF3-2AFC-4EAD-98A1-AF571B8E03F9}"/>
    <cellStyle name="Normal 6 2 2 2 2 7" xfId="34187" xr:uid="{FB44E8D2-F169-409B-8F9E-E35DB4E50D4E}"/>
    <cellStyle name="Normal 6 2 2 2 3" xfId="1090" xr:uid="{00000000-0005-0000-0000-00000F040000}"/>
    <cellStyle name="Normal 6 2 2 2 3 2" xfId="3446" xr:uid="{00000000-0005-0000-0000-000010040000}"/>
    <cellStyle name="Normal 6 2 2 2 3 2 2" xfId="7892" xr:uid="{00000000-0005-0000-0000-000010040000}"/>
    <cellStyle name="Normal 6 2 2 2 3 2 2 2" xfId="16717" xr:uid="{00000000-0005-0000-0000-000010040000}"/>
    <cellStyle name="Normal 6 2 2 2 3 2 2 3" xfId="26128" xr:uid="{81AAEC83-3EE0-4831-B29C-A3538BDF6D1F}"/>
    <cellStyle name="Normal 6 2 2 2 3 2 2 4" xfId="40081" xr:uid="{4145513A-1A2E-485B-AFDE-BBEAD2C5EB3A}"/>
    <cellStyle name="Normal 6 2 2 2 3 2 3" xfId="12370" xr:uid="{00000000-0005-0000-0000-000010040000}"/>
    <cellStyle name="Normal 6 2 2 2 3 2 4" xfId="21832" xr:uid="{2D062657-D37E-40D7-A4FA-DDE2A810D6AC}"/>
    <cellStyle name="Normal 6 2 2 2 3 2 5" xfId="35844" xr:uid="{A85B4660-BAC3-4676-BE66-03A13CAFE3BD}"/>
    <cellStyle name="Normal 6 2 2 2 3 3" xfId="5559" xr:uid="{00000000-0005-0000-0000-00000F040000}"/>
    <cellStyle name="Normal 6 2 2 2 3 3 2" xfId="9957" xr:uid="{00000000-0005-0000-0000-00000F040000}"/>
    <cellStyle name="Normal 6 2 2 2 3 3 2 2" xfId="18777" xr:uid="{00000000-0005-0000-0000-00000F040000}"/>
    <cellStyle name="Normal 6 2 2 2 3 3 2 3" xfId="28146" xr:uid="{A9388FD0-2863-4AB1-8FD2-0FD220E0E567}"/>
    <cellStyle name="Normal 6 2 2 2 3 3 2 4" xfId="42102" xr:uid="{ACB82EC4-7154-4D9E-A8DF-E42CD3D5B74E}"/>
    <cellStyle name="Normal 6 2 2 2 3 3 3" xfId="14422" xr:uid="{00000000-0005-0000-0000-00000F040000}"/>
    <cellStyle name="Normal 6 2 2 2 3 3 4" xfId="23888" xr:uid="{8AFD7B7A-EAB5-40E5-8B98-BD58D5C201EA}"/>
    <cellStyle name="Normal 6 2 2 2 3 3 5" xfId="37857" xr:uid="{5C1FD765-0E4B-4F11-995C-D633C90CE3E4}"/>
    <cellStyle name="Normal 6 2 2 2 3 4" xfId="6188" xr:uid="{00000000-0005-0000-0000-00000F040000}"/>
    <cellStyle name="Normal 6 2 2 2 3 4 2" xfId="15022" xr:uid="{00000000-0005-0000-0000-00000F040000}"/>
    <cellStyle name="Normal 6 2 2 2 3 4 3" xfId="24481" xr:uid="{BF6DFB9D-5C96-47E6-A098-BA317963E2D1}"/>
    <cellStyle name="Normal 6 2 2 2 3 4 4" xfId="38435" xr:uid="{696A9B16-3EAD-41A3-89E4-E38B48A7C0EF}"/>
    <cellStyle name="Normal 6 2 2 2 3 5" xfId="10623" xr:uid="{00000000-0005-0000-0000-00000F040000}"/>
    <cellStyle name="Normal 6 2 2 2 3 6" xfId="20034" xr:uid="{E87829A4-763B-4EEA-B6BF-CF0240922EC0}"/>
    <cellStyle name="Normal 6 2 2 2 3 7" xfId="34188" xr:uid="{90A26ED3-BE59-4373-BED3-03F47D94B080}"/>
    <cellStyle name="Normal 6 2 2 2 4" xfId="1088" xr:uid="{00000000-0005-0000-0000-000010040000}"/>
    <cellStyle name="Normal 6 2 2 2 4 2" xfId="3665" xr:uid="{00000000-0005-0000-0000-000011040000}"/>
    <cellStyle name="Normal 6 2 2 2 4 2 2" xfId="8087" xr:uid="{00000000-0005-0000-0000-000011040000}"/>
    <cellStyle name="Normal 6 2 2 2 4 2 2 2" xfId="16910" xr:uid="{00000000-0005-0000-0000-000011040000}"/>
    <cellStyle name="Normal 6 2 2 2 4 2 2 3" xfId="26295" xr:uid="{5F09848D-C404-4C14-9556-C89E85A187A4}"/>
    <cellStyle name="Normal 6 2 2 2 4 2 2 4" xfId="40250" xr:uid="{1CA2EA89-1720-47D5-80BC-2FA67A0ABA1B}"/>
    <cellStyle name="Normal 6 2 2 2 4 2 3" xfId="12559" xr:uid="{00000000-0005-0000-0000-000011040000}"/>
    <cellStyle name="Normal 6 2 2 2 4 2 4" xfId="22026" xr:uid="{B939C30E-4CBF-4204-BE03-3A080F655CD1}"/>
    <cellStyle name="Normal 6 2 2 2 4 2 5" xfId="36009" xr:uid="{DBD984D2-1862-422F-88A5-079911B6E763}"/>
    <cellStyle name="Normal 6 2 2 2 4 3" xfId="5557" xr:uid="{00000000-0005-0000-0000-000010040000}"/>
    <cellStyle name="Normal 6 2 2 2 4 3 2" xfId="9955" xr:uid="{00000000-0005-0000-0000-000010040000}"/>
    <cellStyle name="Normal 6 2 2 2 4 3 2 2" xfId="18775" xr:uid="{00000000-0005-0000-0000-000010040000}"/>
    <cellStyle name="Normal 6 2 2 2 4 3 2 3" xfId="28144" xr:uid="{7097E31D-7BE3-424F-BA70-E9C0CD2E3829}"/>
    <cellStyle name="Normal 6 2 2 2 4 3 2 4" xfId="42100" xr:uid="{90D47287-5942-436F-B8EE-44982B5F323F}"/>
    <cellStyle name="Normal 6 2 2 2 4 3 3" xfId="14420" xr:uid="{00000000-0005-0000-0000-000010040000}"/>
    <cellStyle name="Normal 6 2 2 2 4 3 4" xfId="23886" xr:uid="{5630DC55-FAB6-4E2D-97B7-8053D8A61014}"/>
    <cellStyle name="Normal 6 2 2 2 4 3 5" xfId="37855" xr:uid="{6E3033DE-0BB0-46AB-A221-F6105AC1811D}"/>
    <cellStyle name="Normal 6 2 2 2 4 4" xfId="6186" xr:uid="{00000000-0005-0000-0000-000010040000}"/>
    <cellStyle name="Normal 6 2 2 2 4 4 2" xfId="15020" xr:uid="{00000000-0005-0000-0000-000010040000}"/>
    <cellStyle name="Normal 6 2 2 2 4 4 3" xfId="24479" xr:uid="{A0F19C1E-F02B-4220-8006-0F00AEAC4F7A}"/>
    <cellStyle name="Normal 6 2 2 2 4 4 4" xfId="38433" xr:uid="{0DB81B67-2251-43C0-881A-D4F06C331FD0}"/>
    <cellStyle name="Normal 6 2 2 2 4 5" xfId="10621" xr:uid="{00000000-0005-0000-0000-000010040000}"/>
    <cellStyle name="Normal 6 2 2 2 4 6" xfId="20032" xr:uid="{4F4BCE04-5DBB-4415-BA5E-EAB06C4EECDF}"/>
    <cellStyle name="Normal 6 2 2 2 4 7" xfId="34186" xr:uid="{7F425880-C613-4FD8-A619-09AAE707B344}"/>
    <cellStyle name="Normal 6 2 2 2 5" xfId="1741" xr:uid="{00000000-0005-0000-0000-000088010000}"/>
    <cellStyle name="Normal 6 2 2 2 5 2" xfId="6543" xr:uid="{00000000-0005-0000-0000-000088010000}"/>
    <cellStyle name="Normal 6 2 2 2 5 2 2" xfId="15374" xr:uid="{00000000-0005-0000-0000-000088010000}"/>
    <cellStyle name="Normal 6 2 2 2 5 2 3" xfId="24809" xr:uid="{CD237726-EA94-49B3-8D3E-C59616C57051}"/>
    <cellStyle name="Normal 6 2 2 2 5 2 4" xfId="38763" xr:uid="{1A9764A8-51A2-4410-8B18-12111336EAA8}"/>
    <cellStyle name="Normal 6 2 2 2 5 3" xfId="10988" xr:uid="{00000000-0005-0000-0000-000088010000}"/>
    <cellStyle name="Normal 6 2 2 2 5 4" xfId="20398" xr:uid="{7D4D50CB-B82F-4347-8A48-BB055D246B7A}"/>
    <cellStyle name="Normal 6 2 2 2 5 5" xfId="34527" xr:uid="{B32FE458-793D-47D4-A5A8-9E1A60F74AAE}"/>
    <cellStyle name="Normal 6 2 2 2 6" xfId="4027" xr:uid="{00000000-0005-0000-0000-000088010000}"/>
    <cellStyle name="Normal 6 2 2 2 6 2" xfId="8431" xr:uid="{00000000-0005-0000-0000-000088010000}"/>
    <cellStyle name="Normal 6 2 2 2 6 2 2" xfId="17253" xr:uid="{00000000-0005-0000-0000-000088010000}"/>
    <cellStyle name="Normal 6 2 2 2 6 2 3" xfId="26634" xr:uid="{023F7092-5961-4119-8521-EFDD80F9E328}"/>
    <cellStyle name="Normal 6 2 2 2 6 2 4" xfId="40588" xr:uid="{D9CE2559-8398-4E1F-B568-493F7E73D928}"/>
    <cellStyle name="Normal 6 2 2 2 6 3" xfId="12902" xr:uid="{00000000-0005-0000-0000-000088010000}"/>
    <cellStyle name="Normal 6 2 2 2 6 4" xfId="22374" xr:uid="{2ADE250B-021C-42F0-9D08-61A7DFBF56D1}"/>
    <cellStyle name="Normal 6 2 2 2 6 5" xfId="36347" xr:uid="{F2533E68-0BB8-4EDC-A0BD-1E04E0EF8D46}"/>
    <cellStyle name="Normal 6 2 2 2 7" xfId="5879" xr:uid="{00000000-0005-0000-0000-00000D040000}"/>
    <cellStyle name="Normal 6 2 2 2 7 2" xfId="14720" xr:uid="{00000000-0005-0000-0000-00000D040000}"/>
    <cellStyle name="Normal 6 2 2 2 7 3" xfId="24193" xr:uid="{799340AB-CB63-46DE-9384-25AC1D75BE80}"/>
    <cellStyle name="Normal 6 2 2 2 7 4" xfId="38147" xr:uid="{48CB3046-33EC-4D98-9FBA-91DDDB65EBDD}"/>
    <cellStyle name="Normal 6 2 2 2 8" xfId="10266" xr:uid="{00000000-0005-0000-0000-00000D040000}"/>
    <cellStyle name="Normal 6 2 2 2 8 2" xfId="28455" xr:uid="{F3395614-C5F8-4643-BCFC-669EDE6A190F}"/>
    <cellStyle name="Normal 6 2 2 2 8 3" xfId="42425" xr:uid="{2F8B1A33-363D-4294-9C75-DC5FF09857A0}"/>
    <cellStyle name="Normal 6 2 2 2 9" xfId="31148" xr:uid="{D518834B-246D-4613-8973-4E49EC153E87}"/>
    <cellStyle name="Normal 6 2 2 2 9 2" xfId="44997" xr:uid="{82DB8D92-DA1D-48E7-8471-70ADFDB3ACE5}"/>
    <cellStyle name="Normal 6 2 2 3" xfId="234" xr:uid="{00000000-0005-0000-0000-000011040000}"/>
    <cellStyle name="Normal 6 2 2 3 2" xfId="1091" xr:uid="{00000000-0005-0000-0000-000012040000}"/>
    <cellStyle name="Normal 6 2 2 3 2 2" xfId="3664" xr:uid="{00000000-0005-0000-0000-000013040000}"/>
    <cellStyle name="Normal 6 2 2 3 2 2 2" xfId="8086" xr:uid="{00000000-0005-0000-0000-000013040000}"/>
    <cellStyle name="Normal 6 2 2 3 2 2 2 2" xfId="16909" xr:uid="{00000000-0005-0000-0000-000013040000}"/>
    <cellStyle name="Normal 6 2 2 3 2 2 2 3" xfId="26294" xr:uid="{E6590E81-2712-4969-8266-E2981D482349}"/>
    <cellStyle name="Normal 6 2 2 3 2 2 2 4" xfId="40249" xr:uid="{C2C6F0B6-D893-444A-BADB-F6ADFF0F2FFB}"/>
    <cellStyle name="Normal 6 2 2 3 2 2 3" xfId="12558" xr:uid="{00000000-0005-0000-0000-000013040000}"/>
    <cellStyle name="Normal 6 2 2 3 2 2 4" xfId="22025" xr:uid="{E2DC8BCA-F6F5-4754-AC6D-7AF424B918FD}"/>
    <cellStyle name="Normal 6 2 2 3 2 2 5" xfId="36008" xr:uid="{302363C6-6EC5-4C67-95A6-FE49E17005A5}"/>
    <cellStyle name="Normal 6 2 2 3 2 3" xfId="5560" xr:uid="{00000000-0005-0000-0000-000012040000}"/>
    <cellStyle name="Normal 6 2 2 3 2 3 2" xfId="9958" xr:uid="{00000000-0005-0000-0000-000012040000}"/>
    <cellStyle name="Normal 6 2 2 3 2 3 2 2" xfId="18778" xr:uid="{00000000-0005-0000-0000-000012040000}"/>
    <cellStyle name="Normal 6 2 2 3 2 3 2 3" xfId="28147" xr:uid="{0ABA72DE-0977-4940-912F-BFC95A477775}"/>
    <cellStyle name="Normal 6 2 2 3 2 3 2 4" xfId="42103" xr:uid="{CDA79A06-B221-446C-94CA-259DC961429F}"/>
    <cellStyle name="Normal 6 2 2 3 2 3 3" xfId="14423" xr:uid="{00000000-0005-0000-0000-000012040000}"/>
    <cellStyle name="Normal 6 2 2 3 2 3 4" xfId="23889" xr:uid="{5724F98B-E3BF-466E-BC5E-D651A72C4908}"/>
    <cellStyle name="Normal 6 2 2 3 2 3 5" xfId="37858" xr:uid="{14EAB334-FFCA-416C-A7BE-DFF80E537C2A}"/>
    <cellStyle name="Normal 6 2 2 3 2 4" xfId="6189" xr:uid="{00000000-0005-0000-0000-000012040000}"/>
    <cellStyle name="Normal 6 2 2 3 2 4 2" xfId="15023" xr:uid="{00000000-0005-0000-0000-000012040000}"/>
    <cellStyle name="Normal 6 2 2 3 2 4 3" xfId="24482" xr:uid="{DE992F2B-56B2-4849-A266-3A33D47443D6}"/>
    <cellStyle name="Normal 6 2 2 3 2 4 4" xfId="38436" xr:uid="{3B86277E-BD05-4BAE-B9C0-BBB1890F7FA0}"/>
    <cellStyle name="Normal 6 2 2 3 2 5" xfId="10624" xr:uid="{00000000-0005-0000-0000-000012040000}"/>
    <cellStyle name="Normal 6 2 2 3 2 6" xfId="20035" xr:uid="{9BF4BCE2-01E8-4750-BACC-91E52E091B61}"/>
    <cellStyle name="Normal 6 2 2 3 2 7" xfId="34189" xr:uid="{52CB772C-AC5F-466D-9DE0-C27B0263E102}"/>
    <cellStyle name="Normal 6 2 2 3 3" xfId="1925" xr:uid="{00000000-0005-0000-0000-000012040000}"/>
    <cellStyle name="Normal 6 2 2 3 3 2" xfId="6583" xr:uid="{00000000-0005-0000-0000-000012040000}"/>
    <cellStyle name="Normal 6 2 2 3 3 2 2" xfId="15412" xr:uid="{00000000-0005-0000-0000-000012040000}"/>
    <cellStyle name="Normal 6 2 2 3 3 2 3" xfId="24841" xr:uid="{2B4BED65-20A1-4157-A9EF-4CC2EFAB9AEF}"/>
    <cellStyle name="Normal 6 2 2 3 3 2 4" xfId="38794" xr:uid="{C2E39E1E-6703-43EA-A1EC-6D11670E8C28}"/>
    <cellStyle name="Normal 6 2 2 3 3 3" xfId="11039" xr:uid="{00000000-0005-0000-0000-000012040000}"/>
    <cellStyle name="Normal 6 2 2 3 3 4" xfId="20476" xr:uid="{4999FAE2-0E22-44D8-BB9E-5C34724B881E}"/>
    <cellStyle name="Normal 6 2 2 3 3 5" xfId="34557" xr:uid="{025FCBC6-0F1A-42CA-AA26-AC14B9F78860}"/>
    <cellStyle name="Normal 6 2 2 3 4" xfId="4053" xr:uid="{00000000-0005-0000-0000-000011040000}"/>
    <cellStyle name="Normal 6 2 2 3 4 2" xfId="8455" xr:uid="{00000000-0005-0000-0000-000011040000}"/>
    <cellStyle name="Normal 6 2 2 3 4 2 2" xfId="17277" xr:uid="{00000000-0005-0000-0000-000011040000}"/>
    <cellStyle name="Normal 6 2 2 3 4 2 3" xfId="26658" xr:uid="{88BDEE2D-2F74-4AA4-84AB-342B9F3BD74C}"/>
    <cellStyle name="Normal 6 2 2 3 4 2 4" xfId="40612" xr:uid="{FD524EE3-4F81-4660-949D-019798B1DDCD}"/>
    <cellStyle name="Normal 6 2 2 3 4 3" xfId="12926" xr:uid="{00000000-0005-0000-0000-000011040000}"/>
    <cellStyle name="Normal 6 2 2 3 4 4" xfId="22398" xr:uid="{A3401034-C7EF-4B08-8C14-AEF43CF79C3A}"/>
    <cellStyle name="Normal 6 2 2 3 4 5" xfId="36371" xr:uid="{6AB58DA3-A0F9-4E06-803C-EE2268302DCD}"/>
    <cellStyle name="Normal 6 2 2 3 5" xfId="5878" xr:uid="{00000000-0005-0000-0000-000011040000}"/>
    <cellStyle name="Normal 6 2 2 3 5 2" xfId="14719" xr:uid="{00000000-0005-0000-0000-000011040000}"/>
    <cellStyle name="Normal 6 2 2 3 5 3" xfId="24192" xr:uid="{76478736-3D96-40D9-89D4-552DF497DDDD}"/>
    <cellStyle name="Normal 6 2 2 3 5 4" xfId="38146" xr:uid="{D2695286-5D69-4068-A46A-D46F8107C90D}"/>
    <cellStyle name="Normal 6 2 2 3 6" xfId="10265" xr:uid="{00000000-0005-0000-0000-000011040000}"/>
    <cellStyle name="Normal 6 2 2 3 7" xfId="19726" xr:uid="{51ABF4DE-F884-431D-A2B2-C47841DFE413}"/>
    <cellStyle name="Normal 6 2 2 3 8" xfId="33901" xr:uid="{5DE58115-1492-483B-8EA9-699D81ABB75B}"/>
    <cellStyle name="Normal 6 2 2 4" xfId="1092" xr:uid="{00000000-0005-0000-0000-000013040000}"/>
    <cellStyle name="Normal 6 2 2 4 2" xfId="3663" xr:uid="{00000000-0005-0000-0000-000014040000}"/>
    <cellStyle name="Normal 6 2 2 4 2 2" xfId="8085" xr:uid="{00000000-0005-0000-0000-000014040000}"/>
    <cellStyle name="Normal 6 2 2 4 2 2 2" xfId="16908" xr:uid="{00000000-0005-0000-0000-000014040000}"/>
    <cellStyle name="Normal 6 2 2 4 2 2 3" xfId="26293" xr:uid="{942405BB-A025-4C1F-BE22-0076F06A365F}"/>
    <cellStyle name="Normal 6 2 2 4 2 2 4" xfId="40248" xr:uid="{1A859301-3802-441A-9CAE-C3ED1A3005CB}"/>
    <cellStyle name="Normal 6 2 2 4 2 3" xfId="12557" xr:uid="{00000000-0005-0000-0000-000014040000}"/>
    <cellStyle name="Normal 6 2 2 4 2 4" xfId="22024" xr:uid="{4218EE2D-B42D-4CC3-A564-C6B1A3E79F23}"/>
    <cellStyle name="Normal 6 2 2 4 2 5" xfId="36007" xr:uid="{94AE917B-D83B-4414-88DF-C11800B2E0F4}"/>
    <cellStyle name="Normal 6 2 2 4 3" xfId="5561" xr:uid="{00000000-0005-0000-0000-000013040000}"/>
    <cellStyle name="Normal 6 2 2 4 3 2" xfId="9959" xr:uid="{00000000-0005-0000-0000-000013040000}"/>
    <cellStyle name="Normal 6 2 2 4 3 2 2" xfId="18779" xr:uid="{00000000-0005-0000-0000-000013040000}"/>
    <cellStyle name="Normal 6 2 2 4 3 2 3" xfId="28148" xr:uid="{DEA50EB2-1A59-4137-8466-F0F0D51F97EE}"/>
    <cellStyle name="Normal 6 2 2 4 3 2 4" xfId="42104" xr:uid="{D807E899-20EE-4BC1-8B40-3BDBCA40F78C}"/>
    <cellStyle name="Normal 6 2 2 4 3 3" xfId="14424" xr:uid="{00000000-0005-0000-0000-000013040000}"/>
    <cellStyle name="Normal 6 2 2 4 3 4" xfId="23890" xr:uid="{68674487-01F1-4326-A272-BC7983AACACF}"/>
    <cellStyle name="Normal 6 2 2 4 3 5" xfId="37859" xr:uid="{7DFFCF0F-3298-438C-976E-6DEECF7E574E}"/>
    <cellStyle name="Normal 6 2 2 4 4" xfId="6190" xr:uid="{00000000-0005-0000-0000-000013040000}"/>
    <cellStyle name="Normal 6 2 2 4 4 2" xfId="15024" xr:uid="{00000000-0005-0000-0000-000013040000}"/>
    <cellStyle name="Normal 6 2 2 4 4 3" xfId="24483" xr:uid="{6FF88207-DACE-4A96-B5DE-00775CCA291D}"/>
    <cellStyle name="Normal 6 2 2 4 4 4" xfId="38437" xr:uid="{08C72A3E-C5EE-462A-89DA-9DA66A4AF4BC}"/>
    <cellStyle name="Normal 6 2 2 4 5" xfId="10625" xr:uid="{00000000-0005-0000-0000-000013040000}"/>
    <cellStyle name="Normal 6 2 2 4 6" xfId="20036" xr:uid="{C4F99D57-95E1-4497-BD7A-2D599900C904}"/>
    <cellStyle name="Normal 6 2 2 4 7" xfId="34190" xr:uid="{D8198938-B6AA-4BCA-9929-F1CD0CDEE41B}"/>
    <cellStyle name="Normal 6 2 2 5" xfId="1087" xr:uid="{00000000-0005-0000-0000-000014040000}"/>
    <cellStyle name="Normal 6 2 2 5 2" xfId="3667" xr:uid="{00000000-0005-0000-0000-000015040000}"/>
    <cellStyle name="Normal 6 2 2 5 2 2" xfId="8089" xr:uid="{00000000-0005-0000-0000-000015040000}"/>
    <cellStyle name="Normal 6 2 2 5 2 2 2" xfId="16912" xr:uid="{00000000-0005-0000-0000-000015040000}"/>
    <cellStyle name="Normal 6 2 2 5 2 2 3" xfId="26297" xr:uid="{D32A95F5-1509-432D-AE81-7C2C17AD8E9A}"/>
    <cellStyle name="Normal 6 2 2 5 2 2 4" xfId="40252" xr:uid="{A8B78888-A911-4217-9D66-77AC589A2CB0}"/>
    <cellStyle name="Normal 6 2 2 5 2 3" xfId="12561" xr:uid="{00000000-0005-0000-0000-000015040000}"/>
    <cellStyle name="Normal 6 2 2 5 2 4" xfId="22028" xr:uid="{3F751828-E59F-46A2-B1B2-E2F3F9B412F0}"/>
    <cellStyle name="Normal 6 2 2 5 2 5" xfId="36011" xr:uid="{CEFAD711-7C91-4B92-8E83-159E34793372}"/>
    <cellStyle name="Normal 6 2 2 5 3" xfId="5556" xr:uid="{00000000-0005-0000-0000-000014040000}"/>
    <cellStyle name="Normal 6 2 2 5 3 2" xfId="9954" xr:uid="{00000000-0005-0000-0000-000014040000}"/>
    <cellStyle name="Normal 6 2 2 5 3 2 2" xfId="18774" xr:uid="{00000000-0005-0000-0000-000014040000}"/>
    <cellStyle name="Normal 6 2 2 5 3 2 3" xfId="28143" xr:uid="{DF6DBE2E-5F3A-4F40-933C-787576F29881}"/>
    <cellStyle name="Normal 6 2 2 5 3 2 4" xfId="42099" xr:uid="{D432C5BD-C3B0-46BB-93A3-76B0F68F8B4D}"/>
    <cellStyle name="Normal 6 2 2 5 3 3" xfId="14419" xr:uid="{00000000-0005-0000-0000-000014040000}"/>
    <cellStyle name="Normal 6 2 2 5 3 4" xfId="23885" xr:uid="{7E5C968E-8F35-48EE-BC48-9226D1E540E0}"/>
    <cellStyle name="Normal 6 2 2 5 3 5" xfId="37854" xr:uid="{1EF9D83A-7CF4-44F4-883E-DF7894558241}"/>
    <cellStyle name="Normal 6 2 2 5 4" xfId="6185" xr:uid="{00000000-0005-0000-0000-000014040000}"/>
    <cellStyle name="Normal 6 2 2 5 4 2" xfId="15019" xr:uid="{00000000-0005-0000-0000-000014040000}"/>
    <cellStyle name="Normal 6 2 2 5 4 3" xfId="24478" xr:uid="{8B9C100A-2A42-48BD-87B7-FAD8DB49D71E}"/>
    <cellStyle name="Normal 6 2 2 5 4 4" xfId="38432" xr:uid="{F10467B8-3989-4C1E-95D2-C71EF8E332F2}"/>
    <cellStyle name="Normal 6 2 2 5 5" xfId="10620" xr:uid="{00000000-0005-0000-0000-000014040000}"/>
    <cellStyle name="Normal 6 2 2 5 6" xfId="20031" xr:uid="{AB705ECD-0D1F-4995-AB8C-508F723BC265}"/>
    <cellStyle name="Normal 6 2 2 5 7" xfId="34185" xr:uid="{74D618B0-CBFC-43F0-ADA2-8F9CEC271F63}"/>
    <cellStyle name="Normal 6 2 2 6" xfId="1648" xr:uid="{00000000-0005-0000-0000-000087010000}"/>
    <cellStyle name="Normal 6 2 2 6 2" xfId="6465" xr:uid="{00000000-0005-0000-0000-000087010000}"/>
    <cellStyle name="Normal 6 2 2 6 2 2" xfId="15296" xr:uid="{00000000-0005-0000-0000-000087010000}"/>
    <cellStyle name="Normal 6 2 2 6 2 3" xfId="24731" xr:uid="{39B70257-0A5D-4F18-8893-7A1D28E6FFF2}"/>
    <cellStyle name="Normal 6 2 2 6 2 4" xfId="38685" xr:uid="{27F8AF72-EE3E-4B81-9499-FA47E1702606}"/>
    <cellStyle name="Normal 6 2 2 6 3" xfId="10906" xr:uid="{00000000-0005-0000-0000-000087010000}"/>
    <cellStyle name="Normal 6 2 2 6 4" xfId="20320" xr:uid="{9BA7F749-8059-494D-AA62-FED732BA9F29}"/>
    <cellStyle name="Normal 6 2 2 6 5" xfId="34449" xr:uid="{DE8AE794-1B18-43C8-AA30-2AFC4593666E}"/>
    <cellStyle name="Normal 6 2 2 7" xfId="3947" xr:uid="{00000000-0005-0000-0000-000087010000}"/>
    <cellStyle name="Normal 6 2 2 7 2" xfId="8353" xr:uid="{00000000-0005-0000-0000-000087010000}"/>
    <cellStyle name="Normal 6 2 2 7 2 2" xfId="17175" xr:uid="{00000000-0005-0000-0000-000087010000}"/>
    <cellStyle name="Normal 6 2 2 7 2 3" xfId="26556" xr:uid="{D5FC52DF-7604-48EF-8E58-11024AEF04F3}"/>
    <cellStyle name="Normal 6 2 2 7 2 4" xfId="40510" xr:uid="{F1FF826F-EB52-4DB0-BED7-ECBEB2CEBFEE}"/>
    <cellStyle name="Normal 6 2 2 7 3" xfId="12824" xr:uid="{00000000-0005-0000-0000-000087010000}"/>
    <cellStyle name="Normal 6 2 2 7 4" xfId="22296" xr:uid="{286CD93F-397D-4CE7-BA28-D8D3D5E9CA08}"/>
    <cellStyle name="Normal 6 2 2 7 5" xfId="36269" xr:uid="{81768403-C484-486F-870D-283332D126FE}"/>
    <cellStyle name="Normal 6 2 2 8" xfId="5796" xr:uid="{00000000-0005-0000-0000-00000C040000}"/>
    <cellStyle name="Normal 6 2 2 8 2" xfId="14639" xr:uid="{00000000-0005-0000-0000-00000C040000}"/>
    <cellStyle name="Normal 6 2 2 8 3" xfId="24119" xr:uid="{5347166F-7A91-4BA3-B571-6D3FB9F78B86}"/>
    <cellStyle name="Normal 6 2 2 8 4" xfId="38073" xr:uid="{16C1304A-A322-4D0D-8598-DE784FC302A0}"/>
    <cellStyle name="Normal 6 2 2 9" xfId="10179" xr:uid="{00000000-0005-0000-0000-00000C040000}"/>
    <cellStyle name="Normal 6 2 2 9 2" xfId="28377" xr:uid="{D68964E4-4293-4DCD-9F97-3F52A10C6F1C}"/>
    <cellStyle name="Normal 6 2 2 9 3" xfId="42347" xr:uid="{48482DB6-C5DA-4866-B1D6-3B3789EF0DC8}"/>
    <cellStyle name="Normal 6 2 3" xfId="117" xr:uid="{00000000-0005-0000-0000-000015040000}"/>
    <cellStyle name="Normal 6 2 3 2" xfId="236" xr:uid="{00000000-0005-0000-0000-000016040000}"/>
    <cellStyle name="Normal 6 2 3 2 10" xfId="33903" xr:uid="{0F30D23F-DBDE-42AE-BABB-A4E2CE07A542}"/>
    <cellStyle name="Normal 6 2 3 2 2" xfId="1094" xr:uid="{00000000-0005-0000-0000-000017040000}"/>
    <cellStyle name="Normal 6 2 3 2 2 2" xfId="3661" xr:uid="{00000000-0005-0000-0000-000018040000}"/>
    <cellStyle name="Normal 6 2 3 2 2 2 2" xfId="8083" xr:uid="{00000000-0005-0000-0000-000018040000}"/>
    <cellStyle name="Normal 6 2 3 2 2 2 2 2" xfId="16906" xr:uid="{00000000-0005-0000-0000-000018040000}"/>
    <cellStyle name="Normal 6 2 3 2 2 2 2 3" xfId="26291" xr:uid="{79BF0F3A-EA22-4642-8768-C0781CCC8023}"/>
    <cellStyle name="Normal 6 2 3 2 2 2 2 4" xfId="40246" xr:uid="{E7B4B49C-D7F7-4286-B269-6611367AA14E}"/>
    <cellStyle name="Normal 6 2 3 2 2 2 3" xfId="12555" xr:uid="{00000000-0005-0000-0000-000018040000}"/>
    <cellStyle name="Normal 6 2 3 2 2 2 4" xfId="22022" xr:uid="{34945A1C-7F81-43C8-AE2B-281B8D6500B1}"/>
    <cellStyle name="Normal 6 2 3 2 2 2 5" xfId="36005" xr:uid="{EAF10E03-611B-4BA6-941A-BFD51D840528}"/>
    <cellStyle name="Normal 6 2 3 2 2 3" xfId="5563" xr:uid="{00000000-0005-0000-0000-000017040000}"/>
    <cellStyle name="Normal 6 2 3 2 2 3 2" xfId="9961" xr:uid="{00000000-0005-0000-0000-000017040000}"/>
    <cellStyle name="Normal 6 2 3 2 2 3 2 2" xfId="18781" xr:uid="{00000000-0005-0000-0000-000017040000}"/>
    <cellStyle name="Normal 6 2 3 2 2 3 2 3" xfId="28150" xr:uid="{26A15016-661E-4C37-AF98-08FBD3B4E870}"/>
    <cellStyle name="Normal 6 2 3 2 2 3 2 4" xfId="42106" xr:uid="{1ECBC869-98F5-43EA-A198-D68A7E34A6AC}"/>
    <cellStyle name="Normal 6 2 3 2 2 3 3" xfId="14426" xr:uid="{00000000-0005-0000-0000-000017040000}"/>
    <cellStyle name="Normal 6 2 3 2 2 3 4" xfId="23892" xr:uid="{B3502337-E1CD-4041-96E4-442C03E58C5A}"/>
    <cellStyle name="Normal 6 2 3 2 2 3 5" xfId="37861" xr:uid="{E693F4D9-0C8C-4112-8CF6-C066C3BB5C16}"/>
    <cellStyle name="Normal 6 2 3 2 2 4" xfId="6192" xr:uid="{00000000-0005-0000-0000-000017040000}"/>
    <cellStyle name="Normal 6 2 3 2 2 4 2" xfId="15026" xr:uid="{00000000-0005-0000-0000-000017040000}"/>
    <cellStyle name="Normal 6 2 3 2 2 4 3" xfId="24485" xr:uid="{80DB91A6-ED2B-4938-A326-427F9E619A88}"/>
    <cellStyle name="Normal 6 2 3 2 2 4 4" xfId="38439" xr:uid="{E6D278F7-E47D-4358-BD36-0C8DE7B4D07C}"/>
    <cellStyle name="Normal 6 2 3 2 2 5" xfId="10627" xr:uid="{00000000-0005-0000-0000-000017040000}"/>
    <cellStyle name="Normal 6 2 3 2 2 6" xfId="20038" xr:uid="{BE1DECEC-A5EB-462C-A628-696AEC6AFCE1}"/>
    <cellStyle name="Normal 6 2 3 2 2 7" xfId="34192" xr:uid="{55EF42C6-0180-42D9-8B4B-56380F546827}"/>
    <cellStyle name="Normal 6 2 3 2 3" xfId="1095" xr:uid="{00000000-0005-0000-0000-000018040000}"/>
    <cellStyle name="Normal 6 2 3 2 3 2" xfId="3660" xr:uid="{00000000-0005-0000-0000-000019040000}"/>
    <cellStyle name="Normal 6 2 3 2 3 2 2" xfId="8082" xr:uid="{00000000-0005-0000-0000-000019040000}"/>
    <cellStyle name="Normal 6 2 3 2 3 2 2 2" xfId="16905" xr:uid="{00000000-0005-0000-0000-000019040000}"/>
    <cellStyle name="Normal 6 2 3 2 3 2 2 3" xfId="26290" xr:uid="{DDFFED59-EE80-4927-B4C8-D575D6B06E1A}"/>
    <cellStyle name="Normal 6 2 3 2 3 2 2 4" xfId="40245" xr:uid="{2380FA00-2B38-49DE-B863-3C2339E21983}"/>
    <cellStyle name="Normal 6 2 3 2 3 2 3" xfId="12554" xr:uid="{00000000-0005-0000-0000-000019040000}"/>
    <cellStyle name="Normal 6 2 3 2 3 2 4" xfId="22021" xr:uid="{2F94AE77-48B9-48EB-AA05-175B6F152A2F}"/>
    <cellStyle name="Normal 6 2 3 2 3 2 5" xfId="36004" xr:uid="{C9D0E8DA-30AF-46E4-85E3-3465AD7DA4E6}"/>
    <cellStyle name="Normal 6 2 3 2 3 3" xfId="5564" xr:uid="{00000000-0005-0000-0000-000018040000}"/>
    <cellStyle name="Normal 6 2 3 2 3 3 2" xfId="9962" xr:uid="{00000000-0005-0000-0000-000018040000}"/>
    <cellStyle name="Normal 6 2 3 2 3 3 2 2" xfId="18782" xr:uid="{00000000-0005-0000-0000-000018040000}"/>
    <cellStyle name="Normal 6 2 3 2 3 3 2 3" xfId="28151" xr:uid="{8950F77E-EF99-4D9B-B706-14736670C6EF}"/>
    <cellStyle name="Normal 6 2 3 2 3 3 2 4" xfId="42107" xr:uid="{49D84B0C-E3C8-4763-87FD-62BCADBE9C9D}"/>
    <cellStyle name="Normal 6 2 3 2 3 3 3" xfId="14427" xr:uid="{00000000-0005-0000-0000-000018040000}"/>
    <cellStyle name="Normal 6 2 3 2 3 3 4" xfId="23893" xr:uid="{1B5FDE40-0E17-485B-B68B-F4880B8C324B}"/>
    <cellStyle name="Normal 6 2 3 2 3 3 5" xfId="37862" xr:uid="{BCC8BAF1-3BAE-4C52-AA82-2EF495165BE2}"/>
    <cellStyle name="Normal 6 2 3 2 3 4" xfId="6193" xr:uid="{00000000-0005-0000-0000-000018040000}"/>
    <cellStyle name="Normal 6 2 3 2 3 4 2" xfId="15027" xr:uid="{00000000-0005-0000-0000-000018040000}"/>
    <cellStyle name="Normal 6 2 3 2 3 4 3" xfId="24486" xr:uid="{2EE89C71-1187-4B15-AA39-F1E983C18F63}"/>
    <cellStyle name="Normal 6 2 3 2 3 4 4" xfId="38440" xr:uid="{30119A94-F040-4B17-8FBC-4A82A7C54F3D}"/>
    <cellStyle name="Normal 6 2 3 2 3 5" xfId="10628" xr:uid="{00000000-0005-0000-0000-000018040000}"/>
    <cellStyle name="Normal 6 2 3 2 3 6" xfId="20039" xr:uid="{7F099809-74FA-4CEB-AA98-A2D8C607759B}"/>
    <cellStyle name="Normal 6 2 3 2 3 7" xfId="34193" xr:uid="{39F93146-2716-482D-AD1C-44EDAF94A523}"/>
    <cellStyle name="Normal 6 2 3 2 4" xfId="1093" xr:uid="{00000000-0005-0000-0000-000019040000}"/>
    <cellStyle name="Normal 6 2 3 2 4 2" xfId="3662" xr:uid="{00000000-0005-0000-0000-00001A040000}"/>
    <cellStyle name="Normal 6 2 3 2 4 2 2" xfId="8084" xr:uid="{00000000-0005-0000-0000-00001A040000}"/>
    <cellStyle name="Normal 6 2 3 2 4 2 2 2" xfId="16907" xr:uid="{00000000-0005-0000-0000-00001A040000}"/>
    <cellStyle name="Normal 6 2 3 2 4 2 2 3" xfId="26292" xr:uid="{72828CE0-ABD0-4846-A6A2-1878FA3759E8}"/>
    <cellStyle name="Normal 6 2 3 2 4 2 2 4" xfId="40247" xr:uid="{679F004C-95D4-4537-B3B1-4E185F1BF302}"/>
    <cellStyle name="Normal 6 2 3 2 4 2 3" xfId="12556" xr:uid="{00000000-0005-0000-0000-00001A040000}"/>
    <cellStyle name="Normal 6 2 3 2 4 2 4" xfId="22023" xr:uid="{2B80C33B-32DD-4F88-94F6-AEE2620ED884}"/>
    <cellStyle name="Normal 6 2 3 2 4 2 5" xfId="36006" xr:uid="{B37DAFCD-5388-4232-A772-FA8E43B118EE}"/>
    <cellStyle name="Normal 6 2 3 2 4 3" xfId="5562" xr:uid="{00000000-0005-0000-0000-000019040000}"/>
    <cellStyle name="Normal 6 2 3 2 4 3 2" xfId="9960" xr:uid="{00000000-0005-0000-0000-000019040000}"/>
    <cellStyle name="Normal 6 2 3 2 4 3 2 2" xfId="18780" xr:uid="{00000000-0005-0000-0000-000019040000}"/>
    <cellStyle name="Normal 6 2 3 2 4 3 2 3" xfId="28149" xr:uid="{C772EABD-ABFA-41FC-8E94-C4BB33176E9B}"/>
    <cellStyle name="Normal 6 2 3 2 4 3 2 4" xfId="42105" xr:uid="{90638CCC-7FCE-401B-8697-1BD64CF6AF02}"/>
    <cellStyle name="Normal 6 2 3 2 4 3 3" xfId="14425" xr:uid="{00000000-0005-0000-0000-000019040000}"/>
    <cellStyle name="Normal 6 2 3 2 4 3 4" xfId="23891" xr:uid="{EEE3DC39-7AD1-4E84-8877-2D72CC510575}"/>
    <cellStyle name="Normal 6 2 3 2 4 3 5" xfId="37860" xr:uid="{075F1614-30F1-4F0D-9D0D-EDA09F8C9818}"/>
    <cellStyle name="Normal 6 2 3 2 4 4" xfId="6191" xr:uid="{00000000-0005-0000-0000-000019040000}"/>
    <cellStyle name="Normal 6 2 3 2 4 4 2" xfId="15025" xr:uid="{00000000-0005-0000-0000-000019040000}"/>
    <cellStyle name="Normal 6 2 3 2 4 4 3" xfId="24484" xr:uid="{F4828319-3B6D-4BDF-BD7B-DB9D8E85D692}"/>
    <cellStyle name="Normal 6 2 3 2 4 4 4" xfId="38438" xr:uid="{762195DA-3DC2-4FAD-89D9-369930C5D555}"/>
    <cellStyle name="Normal 6 2 3 2 4 5" xfId="10626" xr:uid="{00000000-0005-0000-0000-000019040000}"/>
    <cellStyle name="Normal 6 2 3 2 4 6" xfId="20037" xr:uid="{B1080A81-9B4C-4602-91F4-52FF4C47E61E}"/>
    <cellStyle name="Normal 6 2 3 2 4 7" xfId="34191" xr:uid="{A3AB99F4-610E-484B-97C7-0C05001B566F}"/>
    <cellStyle name="Normal 6 2 3 2 5" xfId="3454" xr:uid="{00000000-0005-0000-0000-000017040000}"/>
    <cellStyle name="Normal 6 2 3 2 5 2" xfId="7900" xr:uid="{00000000-0005-0000-0000-000017040000}"/>
    <cellStyle name="Normal 6 2 3 2 5 2 2" xfId="16725" xr:uid="{00000000-0005-0000-0000-000017040000}"/>
    <cellStyle name="Normal 6 2 3 2 5 2 3" xfId="26136" xr:uid="{9E0D6EE8-EE4A-45F8-AACD-3C0D3261FB90}"/>
    <cellStyle name="Normal 6 2 3 2 5 2 4" xfId="40089" xr:uid="{3389C84A-5696-4F04-9F3A-0D4CBFA6CA4B}"/>
    <cellStyle name="Normal 6 2 3 2 5 3" xfId="12378" xr:uid="{00000000-0005-0000-0000-000017040000}"/>
    <cellStyle name="Normal 6 2 3 2 5 4" xfId="21840" xr:uid="{7AA3749D-94CC-4E13-806B-7CDBC1153E5F}"/>
    <cellStyle name="Normal 6 2 3 2 5 5" xfId="35852" xr:uid="{E66C8168-4B60-4266-9B75-0952800DB565}"/>
    <cellStyle name="Normal 6 2 3 2 6" xfId="3879" xr:uid="{00000000-0005-0000-0000-000016040000}"/>
    <cellStyle name="Normal 6 2 3 2 6 2" xfId="8286" xr:uid="{00000000-0005-0000-0000-000016040000}"/>
    <cellStyle name="Normal 6 2 3 2 6 2 2" xfId="17109" xr:uid="{00000000-0005-0000-0000-000016040000}"/>
    <cellStyle name="Normal 6 2 3 2 6 2 3" xfId="26489" xr:uid="{8D5159DC-5E80-4E28-934E-D30C488E0ECD}"/>
    <cellStyle name="Normal 6 2 3 2 6 2 4" xfId="40444" xr:uid="{FAF9657B-5E7E-4340-AF3B-439A76AAA397}"/>
    <cellStyle name="Normal 6 2 3 2 6 3" xfId="12758" xr:uid="{00000000-0005-0000-0000-000016040000}"/>
    <cellStyle name="Normal 6 2 3 2 6 4" xfId="22230" xr:uid="{C42EA6CB-D851-4A8B-BABC-18E5433E022F}"/>
    <cellStyle name="Normal 6 2 3 2 6 5" xfId="36203" xr:uid="{5567A705-D308-4D10-A9D7-4CB363CFA5BF}"/>
    <cellStyle name="Normal 6 2 3 2 7" xfId="5880" xr:uid="{00000000-0005-0000-0000-000016040000}"/>
    <cellStyle name="Normal 6 2 3 2 7 2" xfId="14721" xr:uid="{00000000-0005-0000-0000-000016040000}"/>
    <cellStyle name="Normal 6 2 3 2 7 3" xfId="24194" xr:uid="{EF161DE1-D4E9-448D-98D7-086016F328A3}"/>
    <cellStyle name="Normal 6 2 3 2 7 4" xfId="38148" xr:uid="{E614E945-9ECA-4E03-BA26-375E524C1877}"/>
    <cellStyle name="Normal 6 2 3 2 8" xfId="10267" xr:uid="{00000000-0005-0000-0000-000016040000}"/>
    <cellStyle name="Normal 6 2 3 2 9" xfId="19728" xr:uid="{F04C7FCA-82CD-493B-A2A0-C83CD6729751}"/>
    <cellStyle name="Normal 6 2 3 3" xfId="1713" xr:uid="{00000000-0005-0000-0000-000089010000}"/>
    <cellStyle name="Normal 6 2 3 3 2" xfId="6515" xr:uid="{00000000-0005-0000-0000-000089010000}"/>
    <cellStyle name="Normal 6 2 3 3 2 2" xfId="15346" xr:uid="{00000000-0005-0000-0000-000089010000}"/>
    <cellStyle name="Normal 6 2 3 3 2 3" xfId="24781" xr:uid="{AF4321E7-2A96-47FA-9200-00ADBE2F2A94}"/>
    <cellStyle name="Normal 6 2 3 3 2 4" xfId="38735" xr:uid="{577AE274-5EB5-42C6-880B-1E5C986B8855}"/>
    <cellStyle name="Normal 6 2 3 3 3" xfId="10960" xr:uid="{00000000-0005-0000-0000-000089010000}"/>
    <cellStyle name="Normal 6 2 3 3 4" xfId="20370" xr:uid="{4EDF736D-DE21-4194-9A10-70662CE0F4EC}"/>
    <cellStyle name="Normal 6 2 3 3 5" xfId="34499" xr:uid="{A1E2B631-A975-48AE-858D-E1C0F1F59436}"/>
    <cellStyle name="Normal 6 2 3 4" xfId="3999" xr:uid="{00000000-0005-0000-0000-000089010000}"/>
    <cellStyle name="Normal 6 2 3 4 2" xfId="8403" xr:uid="{00000000-0005-0000-0000-000089010000}"/>
    <cellStyle name="Normal 6 2 3 4 2 2" xfId="17225" xr:uid="{00000000-0005-0000-0000-000089010000}"/>
    <cellStyle name="Normal 6 2 3 4 2 3" xfId="26606" xr:uid="{C15B614E-135C-46E6-8487-59C89D240CDF}"/>
    <cellStyle name="Normal 6 2 3 4 2 4" xfId="40560" xr:uid="{5BBE7E2B-BF51-4CF8-B915-15CCE3CDD3DB}"/>
    <cellStyle name="Normal 6 2 3 4 3" xfId="12874" xr:uid="{00000000-0005-0000-0000-000089010000}"/>
    <cellStyle name="Normal 6 2 3 4 4" xfId="22346" xr:uid="{B153FED0-1C7C-49A4-AB0F-DA499A2DD521}"/>
    <cellStyle name="Normal 6 2 3 4 5" xfId="36319" xr:uid="{53BEF494-48D5-40EF-8ACC-F8C4283A5468}"/>
    <cellStyle name="Normal 6 2 3 5" xfId="28427" xr:uid="{378E1881-8989-41B1-9C7D-2A9EC5D003D6}"/>
    <cellStyle name="Normal 6 2 3 5 2" xfId="42397" xr:uid="{931CDE52-B2A3-4E0E-A81B-F283F339AA84}"/>
    <cellStyle name="Normal 6 2 3 6" xfId="31120" xr:uid="{75B3EE32-5B26-4521-9450-4B899E70CB4F}"/>
    <cellStyle name="Normal 6 2 3 6 2" xfId="44969" xr:uid="{549743D0-BCCE-4D5D-B8DB-29D3B7096AA0}"/>
    <cellStyle name="Normal 6 2 4" xfId="237" xr:uid="{00000000-0005-0000-0000-00001A040000}"/>
    <cellStyle name="Normal 6 2 4 10" xfId="19729" xr:uid="{64522970-95C7-4599-A25B-32F16129E448}"/>
    <cellStyle name="Normal 6 2 4 11" xfId="33904" xr:uid="{3AC99E1F-EF56-4319-90ED-3AE74A3418DF}"/>
    <cellStyle name="Normal 6 2 4 2" xfId="1097" xr:uid="{00000000-0005-0000-0000-00001B040000}"/>
    <cellStyle name="Normal 6 2 4 2 2" xfId="3658" xr:uid="{00000000-0005-0000-0000-00001C040000}"/>
    <cellStyle name="Normal 6 2 4 2 2 2" xfId="8080" xr:uid="{00000000-0005-0000-0000-00001C040000}"/>
    <cellStyle name="Normal 6 2 4 2 2 2 2" xfId="16903" xr:uid="{00000000-0005-0000-0000-00001C040000}"/>
    <cellStyle name="Normal 6 2 4 2 2 2 3" xfId="26288" xr:uid="{23DF6E68-04E7-4E7C-9DEC-27909DF87A16}"/>
    <cellStyle name="Normal 6 2 4 2 2 2 4" xfId="40243" xr:uid="{E51CA401-8C95-4AF7-B910-2886EA566857}"/>
    <cellStyle name="Normal 6 2 4 2 2 3" xfId="12552" xr:uid="{00000000-0005-0000-0000-00001C040000}"/>
    <cellStyle name="Normal 6 2 4 2 2 4" xfId="22019" xr:uid="{4CFA486F-B5D8-4C96-82ED-3B50F0C64DE7}"/>
    <cellStyle name="Normal 6 2 4 2 2 5" xfId="36002" xr:uid="{D7320E8C-0DF8-4C1B-AFDE-5BAB37AF6F57}"/>
    <cellStyle name="Normal 6 2 4 2 3" xfId="5566" xr:uid="{00000000-0005-0000-0000-00001B040000}"/>
    <cellStyle name="Normal 6 2 4 2 3 2" xfId="9964" xr:uid="{00000000-0005-0000-0000-00001B040000}"/>
    <cellStyle name="Normal 6 2 4 2 3 2 2" xfId="18784" xr:uid="{00000000-0005-0000-0000-00001B040000}"/>
    <cellStyle name="Normal 6 2 4 2 3 2 3" xfId="28153" xr:uid="{C7D48221-3C4F-4441-BBAF-C84558C45AF3}"/>
    <cellStyle name="Normal 6 2 4 2 3 2 4" xfId="42109" xr:uid="{158B6D8D-0253-4458-ABDB-A45F1B3879C7}"/>
    <cellStyle name="Normal 6 2 4 2 3 3" xfId="14429" xr:uid="{00000000-0005-0000-0000-00001B040000}"/>
    <cellStyle name="Normal 6 2 4 2 3 4" xfId="23895" xr:uid="{B2FD158B-A5DE-40E0-99DA-2B2D4CB0E007}"/>
    <cellStyle name="Normal 6 2 4 2 3 5" xfId="37864" xr:uid="{371E9922-43AE-42F7-B7C8-97CAD73068D5}"/>
    <cellStyle name="Normal 6 2 4 2 4" xfId="6195" xr:uid="{00000000-0005-0000-0000-00001B040000}"/>
    <cellStyle name="Normal 6 2 4 2 4 2" xfId="15029" xr:uid="{00000000-0005-0000-0000-00001B040000}"/>
    <cellStyle name="Normal 6 2 4 2 4 3" xfId="24488" xr:uid="{99D41D9B-6E7D-4455-8EB6-50352348890E}"/>
    <cellStyle name="Normal 6 2 4 2 4 4" xfId="38442" xr:uid="{076E6969-4582-4DBD-9332-B04491E68510}"/>
    <cellStyle name="Normal 6 2 4 2 5" xfId="10630" xr:uid="{00000000-0005-0000-0000-00001B040000}"/>
    <cellStyle name="Normal 6 2 4 2 6" xfId="20041" xr:uid="{C02BF35C-EC9A-4B96-8687-EB60A0DDC6AF}"/>
    <cellStyle name="Normal 6 2 4 2 7" xfId="34195" xr:uid="{50ACDF41-380C-407F-BD76-B9F953C27B4E}"/>
    <cellStyle name="Normal 6 2 4 3" xfId="1098" xr:uid="{00000000-0005-0000-0000-00001C040000}"/>
    <cellStyle name="Normal 6 2 4 3 2" xfId="3657" xr:uid="{00000000-0005-0000-0000-00001D040000}"/>
    <cellStyle name="Normal 6 2 4 3 2 2" xfId="8079" xr:uid="{00000000-0005-0000-0000-00001D040000}"/>
    <cellStyle name="Normal 6 2 4 3 2 2 2" xfId="16902" xr:uid="{00000000-0005-0000-0000-00001D040000}"/>
    <cellStyle name="Normal 6 2 4 3 2 2 3" xfId="26287" xr:uid="{8B33EC58-B1A4-491F-ABB1-A62E19A2C76E}"/>
    <cellStyle name="Normal 6 2 4 3 2 2 4" xfId="40242" xr:uid="{76D8904F-585C-47CE-8480-2DAF2A7A66F6}"/>
    <cellStyle name="Normal 6 2 4 3 2 3" xfId="12551" xr:uid="{00000000-0005-0000-0000-00001D040000}"/>
    <cellStyle name="Normal 6 2 4 3 2 4" xfId="22018" xr:uid="{01F2009D-D5BA-4864-B0CB-863F735CD946}"/>
    <cellStyle name="Normal 6 2 4 3 2 5" xfId="36001" xr:uid="{5EE56744-F1E8-4EAA-B486-8B1F9971E5E7}"/>
    <cellStyle name="Normal 6 2 4 3 3" xfId="5567" xr:uid="{00000000-0005-0000-0000-00001C040000}"/>
    <cellStyle name="Normal 6 2 4 3 3 2" xfId="9965" xr:uid="{00000000-0005-0000-0000-00001C040000}"/>
    <cellStyle name="Normal 6 2 4 3 3 2 2" xfId="18785" xr:uid="{00000000-0005-0000-0000-00001C040000}"/>
    <cellStyle name="Normal 6 2 4 3 3 2 3" xfId="28154" xr:uid="{9D4C7B9D-1811-4BDC-B6A0-18C77D34B227}"/>
    <cellStyle name="Normal 6 2 4 3 3 2 4" xfId="42110" xr:uid="{181F9C82-0AEC-4889-94E9-812C14343325}"/>
    <cellStyle name="Normal 6 2 4 3 3 3" xfId="14430" xr:uid="{00000000-0005-0000-0000-00001C040000}"/>
    <cellStyle name="Normal 6 2 4 3 3 4" xfId="23896" xr:uid="{977D9B60-640E-4DEC-B323-5232D2531A0B}"/>
    <cellStyle name="Normal 6 2 4 3 3 5" xfId="37865" xr:uid="{E2FC8FE4-5FE8-459C-BED0-EF7534EEC143}"/>
    <cellStyle name="Normal 6 2 4 3 4" xfId="6196" xr:uid="{00000000-0005-0000-0000-00001C040000}"/>
    <cellStyle name="Normal 6 2 4 3 4 2" xfId="15030" xr:uid="{00000000-0005-0000-0000-00001C040000}"/>
    <cellStyle name="Normal 6 2 4 3 4 3" xfId="24489" xr:uid="{5F1B7A3E-0F66-48FE-B123-AB6882A576CD}"/>
    <cellStyle name="Normal 6 2 4 3 4 4" xfId="38443" xr:uid="{3BB10EA8-AF9E-4613-83F6-B2968808797B}"/>
    <cellStyle name="Normal 6 2 4 3 5" xfId="10631" xr:uid="{00000000-0005-0000-0000-00001C040000}"/>
    <cellStyle name="Normal 6 2 4 3 6" xfId="20042" xr:uid="{1BBDEEFF-1D31-4FE4-836D-059719988DA6}"/>
    <cellStyle name="Normal 6 2 4 3 7" xfId="34196" xr:uid="{E067D57C-384F-4E8D-AACF-BD3700B2D394}"/>
    <cellStyle name="Normal 6 2 4 4" xfId="1096" xr:uid="{00000000-0005-0000-0000-00001D040000}"/>
    <cellStyle name="Normal 6 2 4 4 2" xfId="3659" xr:uid="{00000000-0005-0000-0000-00001E040000}"/>
    <cellStyle name="Normal 6 2 4 4 2 2" xfId="8081" xr:uid="{00000000-0005-0000-0000-00001E040000}"/>
    <cellStyle name="Normal 6 2 4 4 2 2 2" xfId="16904" xr:uid="{00000000-0005-0000-0000-00001E040000}"/>
    <cellStyle name="Normal 6 2 4 4 2 2 3" xfId="26289" xr:uid="{9AA7B70E-F10A-47A8-8160-2C72AA3299C9}"/>
    <cellStyle name="Normal 6 2 4 4 2 2 4" xfId="40244" xr:uid="{E1DBC783-2D81-4B82-B94C-7DFC1376D058}"/>
    <cellStyle name="Normal 6 2 4 4 2 3" xfId="12553" xr:uid="{00000000-0005-0000-0000-00001E040000}"/>
    <cellStyle name="Normal 6 2 4 4 2 4" xfId="22020" xr:uid="{23278EB1-D95B-4EE1-8BDB-00EB1966ECE2}"/>
    <cellStyle name="Normal 6 2 4 4 2 5" xfId="36003" xr:uid="{54051E10-9839-4C58-B91D-C0762A7A7DC3}"/>
    <cellStyle name="Normal 6 2 4 4 3" xfId="5565" xr:uid="{00000000-0005-0000-0000-00001D040000}"/>
    <cellStyle name="Normal 6 2 4 4 3 2" xfId="9963" xr:uid="{00000000-0005-0000-0000-00001D040000}"/>
    <cellStyle name="Normal 6 2 4 4 3 2 2" xfId="18783" xr:uid="{00000000-0005-0000-0000-00001D040000}"/>
    <cellStyle name="Normal 6 2 4 4 3 2 3" xfId="28152" xr:uid="{77D251B6-3586-4EFD-98D5-FA9D7AB8D345}"/>
    <cellStyle name="Normal 6 2 4 4 3 2 4" xfId="42108" xr:uid="{124D32A0-9449-4C05-9FD0-A39668470AF1}"/>
    <cellStyle name="Normal 6 2 4 4 3 3" xfId="14428" xr:uid="{00000000-0005-0000-0000-00001D040000}"/>
    <cellStyle name="Normal 6 2 4 4 3 4" xfId="23894" xr:uid="{03D61009-AFE7-44D0-9B90-428BCCBC38AE}"/>
    <cellStyle name="Normal 6 2 4 4 3 5" xfId="37863" xr:uid="{463D1E2F-6CFF-427F-9F7B-BA6E474B350C}"/>
    <cellStyle name="Normal 6 2 4 4 4" xfId="6194" xr:uid="{00000000-0005-0000-0000-00001D040000}"/>
    <cellStyle name="Normal 6 2 4 4 4 2" xfId="15028" xr:uid="{00000000-0005-0000-0000-00001D040000}"/>
    <cellStyle name="Normal 6 2 4 4 4 3" xfId="24487" xr:uid="{4BE0024C-F276-4AFD-AACB-ABC987886698}"/>
    <cellStyle name="Normal 6 2 4 4 4 4" xfId="38441" xr:uid="{1E3A430B-E7DD-4CFA-B12B-88BF565F5F14}"/>
    <cellStyle name="Normal 6 2 4 4 5" xfId="10629" xr:uid="{00000000-0005-0000-0000-00001D040000}"/>
    <cellStyle name="Normal 6 2 4 4 6" xfId="20040" xr:uid="{6E839AA3-AB20-442F-B019-F2D14AA073C6}"/>
    <cellStyle name="Normal 6 2 4 4 7" xfId="34194" xr:uid="{2B2CF682-211B-407F-8B85-3AEAB654F7B1}"/>
    <cellStyle name="Normal 6 2 4 5" xfId="1786" xr:uid="{00000000-0005-0000-0000-00008A010000}"/>
    <cellStyle name="Normal 6 2 4 5 2" xfId="6564" xr:uid="{00000000-0005-0000-0000-00008A010000}"/>
    <cellStyle name="Normal 6 2 4 5 2 2" xfId="15395" xr:uid="{00000000-0005-0000-0000-00008A010000}"/>
    <cellStyle name="Normal 6 2 4 5 2 3" xfId="24829" xr:uid="{E920D5E5-4B43-415E-AB34-ACA2A54FCFE5}"/>
    <cellStyle name="Normal 6 2 4 5 2 4" xfId="38783" xr:uid="{15DF5AE3-2825-4746-8456-9932896E3E4C}"/>
    <cellStyle name="Normal 6 2 4 5 3" xfId="11012" xr:uid="{00000000-0005-0000-0000-00008A010000}"/>
    <cellStyle name="Normal 6 2 4 5 4" xfId="20418" xr:uid="{0499365E-FF60-4CA6-A223-5D1F7EBBA8A7}"/>
    <cellStyle name="Normal 6 2 4 5 5" xfId="34547" xr:uid="{66BE326A-F408-4DA2-945E-CE6D4996298F}"/>
    <cellStyle name="Normal 6 2 4 6" xfId="4046" xr:uid="{00000000-0005-0000-0000-00008A010000}"/>
    <cellStyle name="Normal 6 2 4 6 2" xfId="8450" xr:uid="{00000000-0005-0000-0000-00008A010000}"/>
    <cellStyle name="Normal 6 2 4 6 2 2" xfId="17272" xr:uid="{00000000-0005-0000-0000-00008A010000}"/>
    <cellStyle name="Normal 6 2 4 6 2 3" xfId="26653" xr:uid="{58193759-10B3-4486-9604-7E8AFB35F578}"/>
    <cellStyle name="Normal 6 2 4 6 2 4" xfId="40607" xr:uid="{526B06A9-43B4-4390-B6FF-C3317584A085}"/>
    <cellStyle name="Normal 6 2 4 6 3" xfId="12921" xr:uid="{00000000-0005-0000-0000-00008A010000}"/>
    <cellStyle name="Normal 6 2 4 6 4" xfId="22393" xr:uid="{8DFA835B-B085-4127-9C57-6AA65280C905}"/>
    <cellStyle name="Normal 6 2 4 6 5" xfId="36366" xr:uid="{AA8AB680-4083-4D6F-9E21-E830DAE55CF2}"/>
    <cellStyle name="Normal 6 2 4 7" xfId="5881" xr:uid="{00000000-0005-0000-0000-00001A040000}"/>
    <cellStyle name="Normal 6 2 4 7 2" xfId="14722" xr:uid="{00000000-0005-0000-0000-00001A040000}"/>
    <cellStyle name="Normal 6 2 4 7 3" xfId="24195" xr:uid="{AA6981BA-07E9-4B29-BAE5-A3650161E4D5}"/>
    <cellStyle name="Normal 6 2 4 7 4" xfId="38149" xr:uid="{CF4A6702-9AEE-4220-AA26-059BBDBB73E1}"/>
    <cellStyle name="Normal 6 2 4 8" xfId="10268" xr:uid="{00000000-0005-0000-0000-00001A040000}"/>
    <cellStyle name="Normal 6 2 4 8 2" xfId="28475" xr:uid="{E4B27505-CBC2-4F73-A053-B24D9CF94F69}"/>
    <cellStyle name="Normal 6 2 4 8 3" xfId="42445" xr:uid="{726716AB-CDB6-478C-8589-50FE2878B466}"/>
    <cellStyle name="Normal 6 2 4 9" xfId="31167" xr:uid="{9445C66B-96F0-4AA0-9AAB-82C73953B8E3}"/>
    <cellStyle name="Normal 6 2 4 9 2" xfId="45016" xr:uid="{BB294ABA-E51D-4440-A457-95479D4F5CFA}"/>
    <cellStyle name="Normal 6 2 5" xfId="238" xr:uid="{00000000-0005-0000-0000-00001E040000}"/>
    <cellStyle name="Normal 6 2 5 2" xfId="3196" xr:uid="{00000000-0005-0000-0000-0000CF040000}"/>
    <cellStyle name="Normal 6 2 5 2 2" xfId="7704" xr:uid="{00000000-0005-0000-0000-0000CF040000}"/>
    <cellStyle name="Normal 6 2 5 2 2 2" xfId="16530" xr:uid="{00000000-0005-0000-0000-0000CF040000}"/>
    <cellStyle name="Normal 6 2 5 2 2 3" xfId="25956" xr:uid="{64177E65-E555-454C-9FF7-CDBDB2B85CE4}"/>
    <cellStyle name="Normal 6 2 5 2 2 4" xfId="39908" xr:uid="{A70BF1D5-DF57-4FE6-8297-438602CB9F73}"/>
    <cellStyle name="Normal 6 2 5 2 3" xfId="12176" xr:uid="{00000000-0005-0000-0000-0000CF040000}"/>
    <cellStyle name="Normal 6 2 5 2 4" xfId="21639" xr:uid="{B3DC3040-04B7-4811-A63F-A4E7EA190AEC}"/>
    <cellStyle name="Normal 6 2 5 2 5" xfId="35671" xr:uid="{87C5BC1C-93AF-423A-83A9-C1F61D82D4CF}"/>
    <cellStyle name="Normal 6 2 5 3" xfId="5201" xr:uid="{00000000-0005-0000-0000-0000CF040000}"/>
    <cellStyle name="Normal 6 2 5 3 2" xfId="9599" xr:uid="{00000000-0005-0000-0000-0000CF040000}"/>
    <cellStyle name="Normal 6 2 5 3 2 2" xfId="18421" xr:uid="{00000000-0005-0000-0000-0000CF040000}"/>
    <cellStyle name="Normal 6 2 5 3 2 3" xfId="27799" xr:uid="{E95BEFB4-7559-43DE-AB36-32FB03AB00B4}"/>
    <cellStyle name="Normal 6 2 5 3 2 4" xfId="41755" xr:uid="{8EFF3F90-8686-418E-81EE-D6DB3A2B319F}"/>
    <cellStyle name="Normal 6 2 5 3 3" xfId="14068" xr:uid="{00000000-0005-0000-0000-0000CF040000}"/>
    <cellStyle name="Normal 6 2 5 3 4" xfId="23541" xr:uid="{B235B0CD-14B7-4180-B0D2-25DC70B1F0CD}"/>
    <cellStyle name="Normal 6 2 5 3 5" xfId="37512" xr:uid="{F2F57991-5889-4C74-8CA7-F8F926CCD2D6}"/>
    <cellStyle name="Normal 6 2 5 4" xfId="29687" xr:uid="{7F4A127A-4549-457C-8E70-F3254A35287E}"/>
    <cellStyle name="Normal 6 2 5 4 2" xfId="43568" xr:uid="{47D11CAA-53C2-42F0-8029-9B3C05508F17}"/>
    <cellStyle name="Normal 6 2 5 5" xfId="32289" xr:uid="{3FD1F1CA-78AC-4CF6-8059-787BEC9A2C7C}"/>
    <cellStyle name="Normal 6 2 5 5 2" xfId="46156" xr:uid="{CF5E8832-009A-4A35-88F6-045B99697576}"/>
    <cellStyle name="Normal 6 2 6" xfId="233" xr:uid="{00000000-0005-0000-0000-00001F040000}"/>
    <cellStyle name="Normal 6 2 6 2" xfId="1099" xr:uid="{00000000-0005-0000-0000-000020040000}"/>
    <cellStyle name="Normal 6 2 6 2 2" xfId="3656" xr:uid="{00000000-0005-0000-0000-000021040000}"/>
    <cellStyle name="Normal 6 2 6 2 2 2" xfId="8078" xr:uid="{00000000-0005-0000-0000-000021040000}"/>
    <cellStyle name="Normal 6 2 6 2 2 2 2" xfId="16901" xr:uid="{00000000-0005-0000-0000-000021040000}"/>
    <cellStyle name="Normal 6 2 6 2 2 2 3" xfId="26286" xr:uid="{B4AB4219-A944-498D-B7AF-4AB2B3B9F9BB}"/>
    <cellStyle name="Normal 6 2 6 2 2 2 4" xfId="40241" xr:uid="{8205280C-4A1D-42D6-B489-25E19EB77D3D}"/>
    <cellStyle name="Normal 6 2 6 2 2 3" xfId="12550" xr:uid="{00000000-0005-0000-0000-000021040000}"/>
    <cellStyle name="Normal 6 2 6 2 2 4" xfId="22017" xr:uid="{7E32E373-BD10-4CC3-BD2D-0FB4A91F8397}"/>
    <cellStyle name="Normal 6 2 6 2 2 5" xfId="36000" xr:uid="{2600FB14-E237-4940-884A-203F448AFDEB}"/>
    <cellStyle name="Normal 6 2 6 2 3" xfId="5568" xr:uid="{00000000-0005-0000-0000-000020040000}"/>
    <cellStyle name="Normal 6 2 6 2 3 2" xfId="9966" xr:uid="{00000000-0005-0000-0000-000020040000}"/>
    <cellStyle name="Normal 6 2 6 2 3 2 2" xfId="18786" xr:uid="{00000000-0005-0000-0000-000020040000}"/>
    <cellStyle name="Normal 6 2 6 2 3 2 3" xfId="28155" xr:uid="{E5B76F3D-807C-4056-9BAA-F4949BC97DB4}"/>
    <cellStyle name="Normal 6 2 6 2 3 2 4" xfId="42111" xr:uid="{4F5970EB-03BA-49A0-9E47-454D082173C4}"/>
    <cellStyle name="Normal 6 2 6 2 3 3" xfId="14431" xr:uid="{00000000-0005-0000-0000-000020040000}"/>
    <cellStyle name="Normal 6 2 6 2 3 4" xfId="23897" xr:uid="{164BC6C4-00DF-454B-B7FD-6E3E1D433120}"/>
    <cellStyle name="Normal 6 2 6 2 3 5" xfId="37866" xr:uid="{A59A60FB-C8D5-4162-9D16-EE1C6F13DAB6}"/>
    <cellStyle name="Normal 6 2 6 2 4" xfId="6197" xr:uid="{00000000-0005-0000-0000-000020040000}"/>
    <cellStyle name="Normal 6 2 6 2 4 2" xfId="15031" xr:uid="{00000000-0005-0000-0000-000020040000}"/>
    <cellStyle name="Normal 6 2 6 2 4 3" xfId="24490" xr:uid="{29AD3212-BFA0-4838-8FED-419155FD9D76}"/>
    <cellStyle name="Normal 6 2 6 2 4 4" xfId="38444" xr:uid="{7359930A-7289-451C-9600-DB6440751657}"/>
    <cellStyle name="Normal 6 2 6 2 5" xfId="10632" xr:uid="{00000000-0005-0000-0000-000020040000}"/>
    <cellStyle name="Normal 6 2 6 2 6" xfId="20043" xr:uid="{5873093E-6187-43D0-ABF6-71A520611898}"/>
    <cellStyle name="Normal 6 2 6 2 7" xfId="34197" xr:uid="{6D0B3AA6-E4EC-4301-BFDA-4E85E3A3F980}"/>
    <cellStyle name="Normal 6 2 6 3" xfId="3424" xr:uid="{00000000-0005-0000-0000-000020040000}"/>
    <cellStyle name="Normal 6 2 6 3 2" xfId="7876" xr:uid="{00000000-0005-0000-0000-000020040000}"/>
    <cellStyle name="Normal 6 2 6 3 2 2" xfId="16701" xr:uid="{00000000-0005-0000-0000-000020040000}"/>
    <cellStyle name="Normal 6 2 6 3 2 3" xfId="26112" xr:uid="{B6914CEE-3DEA-4A1D-B3DD-27F6656F09C3}"/>
    <cellStyle name="Normal 6 2 6 3 2 4" xfId="40065" xr:uid="{A4CBBE5F-3DB6-4AD6-A4A3-F43DD1989F62}"/>
    <cellStyle name="Normal 6 2 6 3 3" xfId="12354" xr:uid="{00000000-0005-0000-0000-000020040000}"/>
    <cellStyle name="Normal 6 2 6 3 4" xfId="21815" xr:uid="{3411F4FC-5336-43FF-9E41-7BE5D71DD77F}"/>
    <cellStyle name="Normal 6 2 6 3 5" xfId="35828" xr:uid="{9AB60003-2F3E-453F-8F85-ACC032132764}"/>
    <cellStyle name="Normal 6 2 6 4" xfId="5120" xr:uid="{00000000-0005-0000-0000-00001F040000}"/>
    <cellStyle name="Normal 6 2 6 4 2" xfId="9518" xr:uid="{00000000-0005-0000-0000-00001F040000}"/>
    <cellStyle name="Normal 6 2 6 4 2 2" xfId="18340" xr:uid="{00000000-0005-0000-0000-00001F040000}"/>
    <cellStyle name="Normal 6 2 6 4 2 3" xfId="27718" xr:uid="{CD80D367-0FDB-45D5-9509-4636DC576DCF}"/>
    <cellStyle name="Normal 6 2 6 4 2 4" xfId="41674" xr:uid="{793A7E6B-D1C2-4D0D-91E4-B3DD5A503B86}"/>
    <cellStyle name="Normal 6 2 6 4 3" xfId="13987" xr:uid="{00000000-0005-0000-0000-00001F040000}"/>
    <cellStyle name="Normal 6 2 6 4 4" xfId="23460" xr:uid="{BBB883E5-CF07-46B8-884A-F38A7F8C4FB0}"/>
    <cellStyle name="Normal 6 2 6 4 5" xfId="37431" xr:uid="{818CA45F-C3F0-4054-86E2-F97AF60F76EE}"/>
    <cellStyle name="Normal 6 2 6 5" xfId="5877" xr:uid="{00000000-0005-0000-0000-00001F040000}"/>
    <cellStyle name="Normal 6 2 6 5 2" xfId="14718" xr:uid="{00000000-0005-0000-0000-00001F040000}"/>
    <cellStyle name="Normal 6 2 6 5 3" xfId="24191" xr:uid="{9B603A0E-8D28-4C79-923D-CEE4CF89C43C}"/>
    <cellStyle name="Normal 6 2 6 5 4" xfId="38145" xr:uid="{F5D3F9E3-DD76-48C4-81A9-0B3694CFC7A3}"/>
    <cellStyle name="Normal 6 2 6 6" xfId="10264" xr:uid="{00000000-0005-0000-0000-00001F040000}"/>
    <cellStyle name="Normal 6 2 6 6 2" xfId="30875" xr:uid="{4EE5D196-2771-46C8-8FCD-7209A51A5561}"/>
    <cellStyle name="Normal 6 2 6 6 3" xfId="44749" xr:uid="{8A7AED58-73D3-4720-976A-E3875F4A51EA}"/>
    <cellStyle name="Normal 6 2 6 7" xfId="33467" xr:uid="{95D33890-B2DF-4DFA-852F-EE5D1EF4D734}"/>
    <cellStyle name="Normal 6 2 6 7 2" xfId="47334" xr:uid="{B2F2946B-34FE-431D-9FC7-03C6125767C5}"/>
    <cellStyle name="Normal 6 2 6 8" xfId="19725" xr:uid="{3AC288C1-B259-42DB-8FBE-24F8DC592082}"/>
    <cellStyle name="Normal 6 2 6 9" xfId="33900" xr:uid="{3B3F170B-7E5F-469C-98A4-B6903A81E8FB}"/>
    <cellStyle name="Normal 6 2 7" xfId="1100" xr:uid="{00000000-0005-0000-0000-000021040000}"/>
    <cellStyle name="Normal 6 2 7 2" xfId="3655" xr:uid="{00000000-0005-0000-0000-000022040000}"/>
    <cellStyle name="Normal 6 2 7 2 2" xfId="8077" xr:uid="{00000000-0005-0000-0000-000022040000}"/>
    <cellStyle name="Normal 6 2 7 2 2 2" xfId="16900" xr:uid="{00000000-0005-0000-0000-000022040000}"/>
    <cellStyle name="Normal 6 2 7 2 2 3" xfId="26285" xr:uid="{0E390040-2A54-47CA-B514-B933EE639844}"/>
    <cellStyle name="Normal 6 2 7 2 2 4" xfId="40240" xr:uid="{B6F3714C-BA1D-4275-BFC3-280516789E02}"/>
    <cellStyle name="Normal 6 2 7 2 3" xfId="12549" xr:uid="{00000000-0005-0000-0000-000022040000}"/>
    <cellStyle name="Normal 6 2 7 2 4" xfId="22016" xr:uid="{8653C004-B896-41C5-8281-307F8C231A55}"/>
    <cellStyle name="Normal 6 2 7 2 5" xfId="35999" xr:uid="{52CFFD2D-D688-4B98-B2AF-8A454C72C390}"/>
    <cellStyle name="Normal 6 2 7 3" xfId="5569" xr:uid="{00000000-0005-0000-0000-000021040000}"/>
    <cellStyle name="Normal 6 2 7 3 2" xfId="9967" xr:uid="{00000000-0005-0000-0000-000021040000}"/>
    <cellStyle name="Normal 6 2 7 3 2 2" xfId="18787" xr:uid="{00000000-0005-0000-0000-000021040000}"/>
    <cellStyle name="Normal 6 2 7 3 2 3" xfId="28156" xr:uid="{9FFBB692-77C5-4BD1-97A1-01ED91213CDF}"/>
    <cellStyle name="Normal 6 2 7 3 2 4" xfId="42112" xr:uid="{9C248F85-7BC0-4756-A552-3E6A4FBFF396}"/>
    <cellStyle name="Normal 6 2 7 3 3" xfId="14432" xr:uid="{00000000-0005-0000-0000-000021040000}"/>
    <cellStyle name="Normal 6 2 7 3 4" xfId="23898" xr:uid="{C42C568D-59A4-444E-9345-11FA8CC79D72}"/>
    <cellStyle name="Normal 6 2 7 3 5" xfId="37867" xr:uid="{46B6D30E-3878-4F71-A4D3-7D761E382133}"/>
    <cellStyle name="Normal 6 2 7 4" xfId="6198" xr:uid="{00000000-0005-0000-0000-000021040000}"/>
    <cellStyle name="Normal 6 2 7 4 2" xfId="15032" xr:uid="{00000000-0005-0000-0000-000021040000}"/>
    <cellStyle name="Normal 6 2 7 4 3" xfId="24491" xr:uid="{C1DEFA50-7877-4991-B7A0-D488F680324D}"/>
    <cellStyle name="Normal 6 2 7 4 4" xfId="38445" xr:uid="{0318B5AA-80F6-4B98-B80C-F06B3EB8F15B}"/>
    <cellStyle name="Normal 6 2 7 5" xfId="10633" xr:uid="{00000000-0005-0000-0000-000021040000}"/>
    <cellStyle name="Normal 6 2 7 6" xfId="20044" xr:uid="{B241C57C-591D-47A6-8078-435128BD8B79}"/>
    <cellStyle name="Normal 6 2 7 7" xfId="34198" xr:uid="{60E98E6F-439B-44C5-B3A5-AF7164D3BA26}"/>
    <cellStyle name="Normal 6 2 8" xfId="1086" xr:uid="{00000000-0005-0000-0000-000022040000}"/>
    <cellStyle name="Normal 6 2 8 2" xfId="3668" xr:uid="{00000000-0005-0000-0000-000023040000}"/>
    <cellStyle name="Normal 6 2 8 2 2" xfId="8090" xr:uid="{00000000-0005-0000-0000-000023040000}"/>
    <cellStyle name="Normal 6 2 8 2 2 2" xfId="16913" xr:uid="{00000000-0005-0000-0000-000023040000}"/>
    <cellStyle name="Normal 6 2 8 2 2 3" xfId="26298" xr:uid="{E2F5F87E-A912-4A1F-BC51-3F0F0153795A}"/>
    <cellStyle name="Normal 6 2 8 2 2 4" xfId="40253" xr:uid="{364F30FA-6AD3-4E3E-8699-277F6E47C8C1}"/>
    <cellStyle name="Normal 6 2 8 2 3" xfId="12562" xr:uid="{00000000-0005-0000-0000-000023040000}"/>
    <cellStyle name="Normal 6 2 8 2 4" xfId="22029" xr:uid="{9057C698-72AD-46A8-AB71-5797715D3E00}"/>
    <cellStyle name="Normal 6 2 8 2 5" xfId="36012" xr:uid="{0BC61725-F578-4E60-A1D6-2DB1FA875A91}"/>
    <cellStyle name="Normal 6 2 8 3" xfId="5555" xr:uid="{00000000-0005-0000-0000-000022040000}"/>
    <cellStyle name="Normal 6 2 8 3 2" xfId="9953" xr:uid="{00000000-0005-0000-0000-000022040000}"/>
    <cellStyle name="Normal 6 2 8 3 2 2" xfId="18773" xr:uid="{00000000-0005-0000-0000-000022040000}"/>
    <cellStyle name="Normal 6 2 8 3 2 3" xfId="28142" xr:uid="{ADAE28A0-AB6D-4782-A3A8-85A30C8A2620}"/>
    <cellStyle name="Normal 6 2 8 3 2 4" xfId="42098" xr:uid="{A4973200-00E0-4B69-9B25-99FF7812E4D6}"/>
    <cellStyle name="Normal 6 2 8 3 3" xfId="14418" xr:uid="{00000000-0005-0000-0000-000022040000}"/>
    <cellStyle name="Normal 6 2 8 3 4" xfId="23884" xr:uid="{29A37D21-03FC-4C73-B49F-CD7FBF29A5BE}"/>
    <cellStyle name="Normal 6 2 8 3 5" xfId="37853" xr:uid="{B43E11B6-3AB1-45DE-9125-CF78F99D1B48}"/>
    <cellStyle name="Normal 6 2 8 4" xfId="6184" xr:uid="{00000000-0005-0000-0000-000022040000}"/>
    <cellStyle name="Normal 6 2 8 4 2" xfId="15018" xr:uid="{00000000-0005-0000-0000-000022040000}"/>
    <cellStyle name="Normal 6 2 8 4 3" xfId="24477" xr:uid="{42028C98-1F14-4AD1-97FF-5934B2FDAD00}"/>
    <cellStyle name="Normal 6 2 8 4 4" xfId="38431" xr:uid="{6DE71568-BE36-44F7-9572-FF51B41537B5}"/>
    <cellStyle name="Normal 6 2 8 5" xfId="10619" xr:uid="{00000000-0005-0000-0000-000022040000}"/>
    <cellStyle name="Normal 6 2 8 6" xfId="20030" xr:uid="{4BE6C3B2-E12C-496F-ABF2-E3147505C029}"/>
    <cellStyle name="Normal 6 2 8 7" xfId="34184" xr:uid="{6DD55077-675D-48AA-BB49-54093C7DA2C9}"/>
    <cellStyle name="Normal 6 2 9" xfId="1600" xr:uid="{00000000-0005-0000-0000-000086010000}"/>
    <cellStyle name="Normal 6 2 9 2" xfId="6432" xr:uid="{00000000-0005-0000-0000-000086010000}"/>
    <cellStyle name="Normal 6 2 9 2 2" xfId="15263" xr:uid="{00000000-0005-0000-0000-000086010000}"/>
    <cellStyle name="Normal 6 2 9 2 3" xfId="24702" xr:uid="{94BE5807-13C2-4F93-8252-6E97FFC7F6B7}"/>
    <cellStyle name="Normal 6 2 9 2 4" xfId="38655" xr:uid="{D3B368B7-E221-4881-A868-1766AD1C9F11}"/>
    <cellStyle name="Normal 6 2 9 3" xfId="10872" xr:uid="{00000000-0005-0000-0000-000086010000}"/>
    <cellStyle name="Normal 6 2 9 4" xfId="20290" xr:uid="{127528F0-7FD0-492A-97D2-4F05E0388FAB}"/>
    <cellStyle name="Normal 6 2 9 5" xfId="34420" xr:uid="{7B891C18-821F-492F-A252-1EACEE1A4CCD}"/>
    <cellStyle name="Normal 6 20" xfId="31032" xr:uid="{A8840429-7F4A-40B0-9A67-72B647D4F784}"/>
    <cellStyle name="Normal 6 20 2" xfId="44881" xr:uid="{7355F4C5-CB9B-4996-8805-547D4A517B88}"/>
    <cellStyle name="Normal 6 21" xfId="19642" xr:uid="{88D47AAE-67FB-4132-88FA-1533D6808024}"/>
    <cellStyle name="Normal 6 22" xfId="33826" xr:uid="{6CB71416-E16A-4013-913B-9030D495A46E}"/>
    <cellStyle name="Normal 6 3" xfId="67" xr:uid="{00000000-0005-0000-0000-000023040000}"/>
    <cellStyle name="Normal 6 3 10" xfId="31069" xr:uid="{76680D6D-8BE1-4920-9C64-E8C033866CB6}"/>
    <cellStyle name="Normal 6 3 10 2" xfId="44918" xr:uid="{A603F4C7-1944-4D2A-9EDA-B5E1DF2C4BB2}"/>
    <cellStyle name="Normal 6 3 11" xfId="19645" xr:uid="{12BF8182-5E60-43CD-ACFA-5D11A0E9CBF1}"/>
    <cellStyle name="Normal 6 3 12" xfId="33829" xr:uid="{82D9AF99-631C-42F5-87E4-82759769DC19}"/>
    <cellStyle name="Normal 6 3 2" xfId="118" xr:uid="{00000000-0005-0000-0000-000024040000}"/>
    <cellStyle name="Normal 6 3 2 2" xfId="1740" xr:uid="{00000000-0005-0000-0000-00008C010000}"/>
    <cellStyle name="Normal 6 3 2 2 2" xfId="6542" xr:uid="{00000000-0005-0000-0000-00008C010000}"/>
    <cellStyle name="Normal 6 3 2 2 2 2" xfId="15373" xr:uid="{00000000-0005-0000-0000-00008C010000}"/>
    <cellStyle name="Normal 6 3 2 2 2 3" xfId="24808" xr:uid="{1B34FF17-4BEB-4F39-9B5C-50EB84C2ED20}"/>
    <cellStyle name="Normal 6 3 2 2 2 4" xfId="38762" xr:uid="{F9351E20-5654-4FD8-9A89-32F34098CE55}"/>
    <cellStyle name="Normal 6 3 2 2 3" xfId="10987" xr:uid="{00000000-0005-0000-0000-00008C010000}"/>
    <cellStyle name="Normal 6 3 2 2 4" xfId="20397" xr:uid="{9CDF52DA-BCE1-45B4-8DCC-C5EC1CD592E4}"/>
    <cellStyle name="Normal 6 3 2 2 5" xfId="34526" xr:uid="{65AE0E6E-3139-4F81-A3C6-C8E6FAE479B3}"/>
    <cellStyle name="Normal 6 3 2 3" xfId="4026" xr:uid="{00000000-0005-0000-0000-00008C010000}"/>
    <cellStyle name="Normal 6 3 2 3 2" xfId="8430" xr:uid="{00000000-0005-0000-0000-00008C010000}"/>
    <cellStyle name="Normal 6 3 2 3 2 2" xfId="17252" xr:uid="{00000000-0005-0000-0000-00008C010000}"/>
    <cellStyle name="Normal 6 3 2 3 2 3" xfId="26633" xr:uid="{7AC0372E-D2FC-41B5-9AE4-66663AD5C537}"/>
    <cellStyle name="Normal 6 3 2 3 2 4" xfId="40587" xr:uid="{59D848F1-6667-4CF0-9974-043615EDF867}"/>
    <cellStyle name="Normal 6 3 2 3 3" xfId="12901" xr:uid="{00000000-0005-0000-0000-00008C010000}"/>
    <cellStyle name="Normal 6 3 2 3 4" xfId="22373" xr:uid="{7AB57C40-A359-43BB-AB73-DEC39DA6465B}"/>
    <cellStyle name="Normal 6 3 2 3 5" xfId="36346" xr:uid="{D0681373-1DD3-4045-8BEE-9EDD620BC1E5}"/>
    <cellStyle name="Normal 6 3 2 4" xfId="28454" xr:uid="{BAB48188-6947-4293-842E-AE6842CACE70}"/>
    <cellStyle name="Normal 6 3 2 4 2" xfId="42424" xr:uid="{6327C5EE-DC68-497B-93CA-E622052A83D5}"/>
    <cellStyle name="Normal 6 3 2 5" xfId="31147" xr:uid="{FD95007A-3BEB-4E45-9EE8-34CC4A5DCF8B}"/>
    <cellStyle name="Normal 6 3 2 5 2" xfId="44996" xr:uid="{774BD3DD-0168-40B4-80EF-B3FDEDC099C9}"/>
    <cellStyle name="Normal 6 3 3" xfId="239" xr:uid="{00000000-0005-0000-0000-000025040000}"/>
    <cellStyle name="Normal 6 3 3 2" xfId="1102" xr:uid="{00000000-0005-0000-0000-000026040000}"/>
    <cellStyle name="Normal 6 3 3 2 2" xfId="3654" xr:uid="{00000000-0005-0000-0000-000027040000}"/>
    <cellStyle name="Normal 6 3 3 2 2 2" xfId="8076" xr:uid="{00000000-0005-0000-0000-000027040000}"/>
    <cellStyle name="Normal 6 3 3 2 2 2 2" xfId="16899" xr:uid="{00000000-0005-0000-0000-000027040000}"/>
    <cellStyle name="Normal 6 3 3 2 2 2 3" xfId="26284" xr:uid="{8BEB2997-FDEB-4FB8-81B1-D50BB8F59DA4}"/>
    <cellStyle name="Normal 6 3 3 2 2 2 4" xfId="40239" xr:uid="{5532DE81-9EA7-4334-A4A0-D9AAF1B4F447}"/>
    <cellStyle name="Normal 6 3 3 2 2 3" xfId="12548" xr:uid="{00000000-0005-0000-0000-000027040000}"/>
    <cellStyle name="Normal 6 3 3 2 2 4" xfId="22015" xr:uid="{8E21F681-FACE-466B-847C-F271BB5BA53C}"/>
    <cellStyle name="Normal 6 3 3 2 2 5" xfId="35998" xr:uid="{BDC09B65-4477-4558-9EB5-169F8D4EFB55}"/>
    <cellStyle name="Normal 6 3 3 2 3" xfId="5571" xr:uid="{00000000-0005-0000-0000-000026040000}"/>
    <cellStyle name="Normal 6 3 3 2 3 2" xfId="9969" xr:uid="{00000000-0005-0000-0000-000026040000}"/>
    <cellStyle name="Normal 6 3 3 2 3 2 2" xfId="18789" xr:uid="{00000000-0005-0000-0000-000026040000}"/>
    <cellStyle name="Normal 6 3 3 2 3 2 3" xfId="28158" xr:uid="{7895A48A-EAC6-4435-BC5E-0DD3288F04A3}"/>
    <cellStyle name="Normal 6 3 3 2 3 2 4" xfId="42114" xr:uid="{A75B6B66-C959-4F4E-9D2C-F8210DAC7D6A}"/>
    <cellStyle name="Normal 6 3 3 2 3 3" xfId="14434" xr:uid="{00000000-0005-0000-0000-000026040000}"/>
    <cellStyle name="Normal 6 3 3 2 3 4" xfId="23900" xr:uid="{F6B3BA2E-C305-4FD4-B9E7-9CB3E2A42C14}"/>
    <cellStyle name="Normal 6 3 3 2 3 5" xfId="37869" xr:uid="{94DC5096-85CB-4744-B860-08794448EBED}"/>
    <cellStyle name="Normal 6 3 3 2 4" xfId="6200" xr:uid="{00000000-0005-0000-0000-000026040000}"/>
    <cellStyle name="Normal 6 3 3 2 4 2" xfId="15034" xr:uid="{00000000-0005-0000-0000-000026040000}"/>
    <cellStyle name="Normal 6 3 3 2 4 3" xfId="24493" xr:uid="{BA3D7D74-BF0F-412B-B029-91CFD27E50FE}"/>
    <cellStyle name="Normal 6 3 3 2 4 4" xfId="38447" xr:uid="{98B65809-AC6B-49D6-9081-D7A0B40D130D}"/>
    <cellStyle name="Normal 6 3 3 2 5" xfId="10635" xr:uid="{00000000-0005-0000-0000-000026040000}"/>
    <cellStyle name="Normal 6 3 3 2 6" xfId="20046" xr:uid="{C818CBCE-79E4-4DBC-BD25-7F241DDD414D}"/>
    <cellStyle name="Normal 6 3 3 2 7" xfId="34200" xr:uid="{5A993BEA-D03D-4317-9795-469A2CDD2182}"/>
    <cellStyle name="Normal 6 3 3 3" xfId="3195" xr:uid="{00000000-0005-0000-0000-0000D0040000}"/>
    <cellStyle name="Normal 6 3 3 3 2" xfId="7703" xr:uid="{00000000-0005-0000-0000-0000D0040000}"/>
    <cellStyle name="Normal 6 3 3 3 2 2" xfId="16529" xr:uid="{00000000-0005-0000-0000-0000D0040000}"/>
    <cellStyle name="Normal 6 3 3 3 2 3" xfId="25955" xr:uid="{272988AD-8D8F-402B-B21F-9CF55EB1796C}"/>
    <cellStyle name="Normal 6 3 3 3 2 4" xfId="39907" xr:uid="{3F2CBF26-11E0-4C75-8D7E-3484698AE907}"/>
    <cellStyle name="Normal 6 3 3 3 3" xfId="12175" xr:uid="{00000000-0005-0000-0000-0000D0040000}"/>
    <cellStyle name="Normal 6 3 3 3 4" xfId="21638" xr:uid="{F042AEA7-6707-40E7-B453-2B75977F52A2}"/>
    <cellStyle name="Normal 6 3 3 3 5" xfId="35670" xr:uid="{558E6439-5731-4FB5-9F48-CDD4E8B182BE}"/>
    <cellStyle name="Normal 6 3 3 4" xfId="5200" xr:uid="{00000000-0005-0000-0000-0000D0040000}"/>
    <cellStyle name="Normal 6 3 3 4 2" xfId="9598" xr:uid="{00000000-0005-0000-0000-0000D0040000}"/>
    <cellStyle name="Normal 6 3 3 4 2 2" xfId="18420" xr:uid="{00000000-0005-0000-0000-0000D0040000}"/>
    <cellStyle name="Normal 6 3 3 4 2 3" xfId="27798" xr:uid="{82CBCFEF-72C3-4B7F-9298-4544AEE1EC20}"/>
    <cellStyle name="Normal 6 3 3 4 2 4" xfId="41754" xr:uid="{629C32C4-C49D-4E09-B8F7-2BDA9B790073}"/>
    <cellStyle name="Normal 6 3 3 4 3" xfId="14067" xr:uid="{00000000-0005-0000-0000-0000D0040000}"/>
    <cellStyle name="Normal 6 3 3 4 4" xfId="23540" xr:uid="{71E04CAC-5080-417A-A1A1-8BE598BB9097}"/>
    <cellStyle name="Normal 6 3 3 4 5" xfId="37511" xr:uid="{2E6EEFF3-7624-45B2-882C-6C4953F5C09A}"/>
    <cellStyle name="Normal 6 3 3 5" xfId="5882" xr:uid="{00000000-0005-0000-0000-000025040000}"/>
    <cellStyle name="Normal 6 3 3 5 2" xfId="14723" xr:uid="{00000000-0005-0000-0000-000025040000}"/>
    <cellStyle name="Normal 6 3 3 5 3" xfId="24196" xr:uid="{4497B40D-F98D-4940-A101-E5F0A0482AC5}"/>
    <cellStyle name="Normal 6 3 3 5 4" xfId="38150" xr:uid="{AC87A1E2-568A-4B73-B7E4-E3A14E5AC8E7}"/>
    <cellStyle name="Normal 6 3 3 6" xfId="10269" xr:uid="{00000000-0005-0000-0000-000025040000}"/>
    <cellStyle name="Normal 6 3 3 6 2" xfId="29686" xr:uid="{BF195E01-E96C-4671-AE22-2B30CFE307E7}"/>
    <cellStyle name="Normal 6 3 3 6 3" xfId="43567" xr:uid="{D1A6C6EA-AE16-40AE-827D-37BFAD632882}"/>
    <cellStyle name="Normal 6 3 3 7" xfId="32288" xr:uid="{42DB75EC-EBE9-40EF-A36B-94FC2B35ADA1}"/>
    <cellStyle name="Normal 6 3 3 7 2" xfId="46155" xr:uid="{5974DA7C-CB47-4BDC-AA96-2C7443700718}"/>
    <cellStyle name="Normal 6 3 3 8" xfId="19730" xr:uid="{8250D78D-D2C1-4EFD-B5A4-52AA933EAF61}"/>
    <cellStyle name="Normal 6 3 3 9" xfId="33905" xr:uid="{780A8B8E-D0D7-4F90-A769-ADF9655A2D62}"/>
    <cellStyle name="Normal 6 3 4" xfId="1103" xr:uid="{00000000-0005-0000-0000-000027040000}"/>
    <cellStyle name="Normal 6 3 4 2" xfId="3442" xr:uid="{00000000-0005-0000-0000-000028040000}"/>
    <cellStyle name="Normal 6 3 4 2 2" xfId="7888" xr:uid="{00000000-0005-0000-0000-000028040000}"/>
    <cellStyle name="Normal 6 3 4 2 2 2" xfId="16713" xr:uid="{00000000-0005-0000-0000-000028040000}"/>
    <cellStyle name="Normal 6 3 4 2 2 3" xfId="26124" xr:uid="{A4478CA1-3659-4120-8226-A6B9E6D376AE}"/>
    <cellStyle name="Normal 6 3 4 2 2 4" xfId="40077" xr:uid="{F451BE87-E48E-431E-B0BF-E7EADF082ADF}"/>
    <cellStyle name="Normal 6 3 4 2 3" xfId="12366" xr:uid="{00000000-0005-0000-0000-000028040000}"/>
    <cellStyle name="Normal 6 3 4 2 4" xfId="21828" xr:uid="{F95DCC66-6538-4FBE-B6DC-4E6E12177DE9}"/>
    <cellStyle name="Normal 6 3 4 2 5" xfId="35840" xr:uid="{C5D145AE-E7C9-4603-B623-AB928011A22B}"/>
    <cellStyle name="Normal 6 3 4 3" xfId="5572" xr:uid="{00000000-0005-0000-0000-000027040000}"/>
    <cellStyle name="Normal 6 3 4 3 2" xfId="9970" xr:uid="{00000000-0005-0000-0000-000027040000}"/>
    <cellStyle name="Normal 6 3 4 3 2 2" xfId="18790" xr:uid="{00000000-0005-0000-0000-000027040000}"/>
    <cellStyle name="Normal 6 3 4 3 2 3" xfId="28159" xr:uid="{96A09972-C14F-4364-823D-FE218276AE42}"/>
    <cellStyle name="Normal 6 3 4 3 2 4" xfId="42115" xr:uid="{902B2471-22A5-4358-AA02-1782B07763FF}"/>
    <cellStyle name="Normal 6 3 4 3 3" xfId="14435" xr:uid="{00000000-0005-0000-0000-000027040000}"/>
    <cellStyle name="Normal 6 3 4 3 4" xfId="23901" xr:uid="{FCEA871D-1F3A-4C81-97D8-C8F636357B47}"/>
    <cellStyle name="Normal 6 3 4 3 5" xfId="37870" xr:uid="{71C50675-487F-41F8-B5D1-6081FB0E1574}"/>
    <cellStyle name="Normal 6 3 4 4" xfId="6201" xr:uid="{00000000-0005-0000-0000-000027040000}"/>
    <cellStyle name="Normal 6 3 4 4 2" xfId="15035" xr:uid="{00000000-0005-0000-0000-000027040000}"/>
    <cellStyle name="Normal 6 3 4 4 3" xfId="24494" xr:uid="{E41A1050-B19D-4B16-9B8D-477FD3BED994}"/>
    <cellStyle name="Normal 6 3 4 4 4" xfId="38448" xr:uid="{1C4B6E3F-E822-4F3A-86D5-75298C80F133}"/>
    <cellStyle name="Normal 6 3 4 5" xfId="10636" xr:uid="{00000000-0005-0000-0000-000027040000}"/>
    <cellStyle name="Normal 6 3 4 5 2" xfId="30874" xr:uid="{AE37485A-B0F5-4212-8F60-2B2F62C46E19}"/>
    <cellStyle name="Normal 6 3 4 5 3" xfId="44748" xr:uid="{6765A3A6-83BD-4412-89A5-49221A85CF52}"/>
    <cellStyle name="Normal 6 3 4 6" xfId="33466" xr:uid="{34221C55-18F8-4756-A808-DC8DB26183DF}"/>
    <cellStyle name="Normal 6 3 4 6 2" xfId="47333" xr:uid="{82D2CCFA-DBC7-4856-BCB3-AA4424C8B9B8}"/>
    <cellStyle name="Normal 6 3 4 7" xfId="20047" xr:uid="{87873BD2-F027-46D1-AACA-3D7000FD39F1}"/>
    <cellStyle name="Normal 6 3 4 8" xfId="34201" xr:uid="{5C304882-F87A-49B9-BB24-3CDC2DA50527}"/>
    <cellStyle name="Normal 6 3 5" xfId="1101" xr:uid="{00000000-0005-0000-0000-000028040000}"/>
    <cellStyle name="Normal 6 3 5 2" xfId="3653" xr:uid="{00000000-0005-0000-0000-000029040000}"/>
    <cellStyle name="Normal 6 3 5 2 2" xfId="8075" xr:uid="{00000000-0005-0000-0000-000029040000}"/>
    <cellStyle name="Normal 6 3 5 2 2 2" xfId="16898" xr:uid="{00000000-0005-0000-0000-000029040000}"/>
    <cellStyle name="Normal 6 3 5 2 2 3" xfId="26283" xr:uid="{4C41D81D-A00C-4046-B9DF-28D574FA9634}"/>
    <cellStyle name="Normal 6 3 5 2 2 4" xfId="40238" xr:uid="{2F36A091-5DA1-4029-8E91-BC7F75EB837E}"/>
    <cellStyle name="Normal 6 3 5 2 3" xfId="12547" xr:uid="{00000000-0005-0000-0000-000029040000}"/>
    <cellStyle name="Normal 6 3 5 2 4" xfId="22014" xr:uid="{7D7FA1FE-0237-4AC6-A560-3F35B89F29BA}"/>
    <cellStyle name="Normal 6 3 5 2 5" xfId="35997" xr:uid="{DB8D4D0A-0882-4F68-89EC-6B432E289BB6}"/>
    <cellStyle name="Normal 6 3 5 3" xfId="5570" xr:uid="{00000000-0005-0000-0000-000028040000}"/>
    <cellStyle name="Normal 6 3 5 3 2" xfId="9968" xr:uid="{00000000-0005-0000-0000-000028040000}"/>
    <cellStyle name="Normal 6 3 5 3 2 2" xfId="18788" xr:uid="{00000000-0005-0000-0000-000028040000}"/>
    <cellStyle name="Normal 6 3 5 3 2 3" xfId="28157" xr:uid="{B6668864-E9B1-4DA2-A711-8731C3B4C6A6}"/>
    <cellStyle name="Normal 6 3 5 3 2 4" xfId="42113" xr:uid="{A4C5D135-4947-4CFF-A3DD-BAA1DF45E6CB}"/>
    <cellStyle name="Normal 6 3 5 3 3" xfId="14433" xr:uid="{00000000-0005-0000-0000-000028040000}"/>
    <cellStyle name="Normal 6 3 5 3 4" xfId="23899" xr:uid="{05EF8C8A-0D18-4CF5-923D-3A6253BC6382}"/>
    <cellStyle name="Normal 6 3 5 3 5" xfId="37868" xr:uid="{57D27622-5A01-4D13-A890-BEB2B865F3DC}"/>
    <cellStyle name="Normal 6 3 5 4" xfId="6199" xr:uid="{00000000-0005-0000-0000-000028040000}"/>
    <cellStyle name="Normal 6 3 5 4 2" xfId="15033" xr:uid="{00000000-0005-0000-0000-000028040000}"/>
    <cellStyle name="Normal 6 3 5 4 3" xfId="24492" xr:uid="{0668E256-03BE-4C5E-869F-2C6DB2C8B433}"/>
    <cellStyle name="Normal 6 3 5 4 4" xfId="38446" xr:uid="{98EF8206-8CB4-4D7B-8E44-64D6FD95E5AB}"/>
    <cellStyle name="Normal 6 3 5 5" xfId="10634" xr:uid="{00000000-0005-0000-0000-000028040000}"/>
    <cellStyle name="Normal 6 3 5 6" xfId="20045" xr:uid="{C74780C1-C090-463C-9A63-0219BC868BC4}"/>
    <cellStyle name="Normal 6 3 5 7" xfId="34199" xr:uid="{4A3FBBE3-DBF9-42DC-8DC0-32E3E1ADE669}"/>
    <cellStyle name="Normal 6 3 6" xfId="1647" xr:uid="{00000000-0005-0000-0000-00008B010000}"/>
    <cellStyle name="Normal 6 3 6 2" xfId="6464" xr:uid="{00000000-0005-0000-0000-00008B010000}"/>
    <cellStyle name="Normal 6 3 6 2 2" xfId="15295" xr:uid="{00000000-0005-0000-0000-00008B010000}"/>
    <cellStyle name="Normal 6 3 6 2 3" xfId="24730" xr:uid="{D9E9C68E-F510-49E9-ACCB-C93BB4CF0E33}"/>
    <cellStyle name="Normal 6 3 6 2 4" xfId="38684" xr:uid="{7CE1F5A8-0BDF-4D1B-B5FF-D38B305BD21A}"/>
    <cellStyle name="Normal 6 3 6 3" xfId="10905" xr:uid="{00000000-0005-0000-0000-00008B010000}"/>
    <cellStyle name="Normal 6 3 6 4" xfId="20319" xr:uid="{6119554E-AD05-4684-84A1-79EEEAD32968}"/>
    <cellStyle name="Normal 6 3 6 5" xfId="34448" xr:uid="{B83E7CF0-EEBB-4E35-BE55-287C328416A3}"/>
    <cellStyle name="Normal 6 3 7" xfId="3946" xr:uid="{00000000-0005-0000-0000-00008B010000}"/>
    <cellStyle name="Normal 6 3 7 2" xfId="8352" xr:uid="{00000000-0005-0000-0000-00008B010000}"/>
    <cellStyle name="Normal 6 3 7 2 2" xfId="17174" xr:uid="{00000000-0005-0000-0000-00008B010000}"/>
    <cellStyle name="Normal 6 3 7 2 3" xfId="26555" xr:uid="{41343802-8E0A-4B73-A174-2E01C19F03E0}"/>
    <cellStyle name="Normal 6 3 7 2 4" xfId="40509" xr:uid="{DFB2BD82-790D-4C43-ADAD-F656C0A155BE}"/>
    <cellStyle name="Normal 6 3 7 3" xfId="12823" xr:uid="{00000000-0005-0000-0000-00008B010000}"/>
    <cellStyle name="Normal 6 3 7 4" xfId="22295" xr:uid="{58218B68-5760-4EE2-BA2E-E11810CE4A4B}"/>
    <cellStyle name="Normal 6 3 7 5" xfId="36268" xr:uid="{2BBB2B7E-D28E-4E66-A4ED-9D9786E16FCB}"/>
    <cellStyle name="Normal 6 3 8" xfId="5797" xr:uid="{00000000-0005-0000-0000-000023040000}"/>
    <cellStyle name="Normal 6 3 8 2" xfId="14640" xr:uid="{00000000-0005-0000-0000-000023040000}"/>
    <cellStyle name="Normal 6 3 8 3" xfId="24120" xr:uid="{B6616733-33B3-4E88-8B60-4819F5B5ED41}"/>
    <cellStyle name="Normal 6 3 8 4" xfId="38074" xr:uid="{5E8A3CFD-BC9C-480B-8121-73D32DB4DC34}"/>
    <cellStyle name="Normal 6 3 9" xfId="10180" xr:uid="{00000000-0005-0000-0000-000023040000}"/>
    <cellStyle name="Normal 6 3 9 2" xfId="28376" xr:uid="{116331F7-BFDB-467C-8710-2071C9696B1D}"/>
    <cellStyle name="Normal 6 3 9 3" xfId="42346" xr:uid="{4E4651B6-CA1B-44D0-A29B-2ADFC51DAC32}"/>
    <cellStyle name="Normal 6 4" xfId="119" xr:uid="{00000000-0005-0000-0000-000029040000}"/>
    <cellStyle name="Normal 6 4 2" xfId="240" xr:uid="{00000000-0005-0000-0000-00002A040000}"/>
    <cellStyle name="Normal 6 4 2 10" xfId="19731" xr:uid="{59E9ED6C-5CB8-4BEF-99C4-7871DDB7EB9A}"/>
    <cellStyle name="Normal 6 4 2 11" xfId="33906" xr:uid="{9DCE162B-2AC7-4B9E-B091-F907248D1B67}"/>
    <cellStyle name="Normal 6 4 2 2" xfId="1105" xr:uid="{00000000-0005-0000-0000-00002B040000}"/>
    <cellStyle name="Normal 6 4 2 2 2" xfId="3651" xr:uid="{00000000-0005-0000-0000-00002C040000}"/>
    <cellStyle name="Normal 6 4 2 2 2 2" xfId="8073" xr:uid="{00000000-0005-0000-0000-00002C040000}"/>
    <cellStyle name="Normal 6 4 2 2 2 2 2" xfId="16896" xr:uid="{00000000-0005-0000-0000-00002C040000}"/>
    <cellStyle name="Normal 6 4 2 2 2 2 3" xfId="26281" xr:uid="{91623113-F149-46EC-88A7-890BED374084}"/>
    <cellStyle name="Normal 6 4 2 2 2 2 4" xfId="40236" xr:uid="{D6775F36-0FFD-4C44-8426-FA38D3A3C92A}"/>
    <cellStyle name="Normal 6 4 2 2 2 3" xfId="12545" xr:uid="{00000000-0005-0000-0000-00002C040000}"/>
    <cellStyle name="Normal 6 4 2 2 2 4" xfId="22012" xr:uid="{1583DA14-49B9-4A8A-99D5-81AF08324D06}"/>
    <cellStyle name="Normal 6 4 2 2 2 5" xfId="35995" xr:uid="{97F719DE-0A31-4934-9132-544E3C470E10}"/>
    <cellStyle name="Normal 6 4 2 2 3" xfId="5574" xr:uid="{00000000-0005-0000-0000-00002B040000}"/>
    <cellStyle name="Normal 6 4 2 2 3 2" xfId="9972" xr:uid="{00000000-0005-0000-0000-00002B040000}"/>
    <cellStyle name="Normal 6 4 2 2 3 2 2" xfId="18792" xr:uid="{00000000-0005-0000-0000-00002B040000}"/>
    <cellStyle name="Normal 6 4 2 2 3 2 3" xfId="28161" xr:uid="{09B794CA-A113-45EB-8031-0370A227B835}"/>
    <cellStyle name="Normal 6 4 2 2 3 2 4" xfId="42117" xr:uid="{37ADCDD9-6A83-4309-A2CC-C17916A324AD}"/>
    <cellStyle name="Normal 6 4 2 2 3 3" xfId="14437" xr:uid="{00000000-0005-0000-0000-00002B040000}"/>
    <cellStyle name="Normal 6 4 2 2 3 4" xfId="23903" xr:uid="{31154CBF-136F-42D1-8FAF-9F66091EDAFD}"/>
    <cellStyle name="Normal 6 4 2 2 3 5" xfId="37872" xr:uid="{F3E9051A-81BC-40E6-AD2F-D5DDB1F77D4A}"/>
    <cellStyle name="Normal 6 4 2 2 4" xfId="6203" xr:uid="{00000000-0005-0000-0000-00002B040000}"/>
    <cellStyle name="Normal 6 4 2 2 4 2" xfId="15037" xr:uid="{00000000-0005-0000-0000-00002B040000}"/>
    <cellStyle name="Normal 6 4 2 2 4 3" xfId="24496" xr:uid="{FEE4A632-A436-473E-B385-B01A4B44284C}"/>
    <cellStyle name="Normal 6 4 2 2 4 4" xfId="38450" xr:uid="{B80A5E87-38A4-47A2-8C5A-7DFD8A16FDBE}"/>
    <cellStyle name="Normal 6 4 2 2 5" xfId="10638" xr:uid="{00000000-0005-0000-0000-00002B040000}"/>
    <cellStyle name="Normal 6 4 2 2 6" xfId="20049" xr:uid="{419AA90A-6BF5-44C4-9C9D-569239B1CCB5}"/>
    <cellStyle name="Normal 6 4 2 2 7" xfId="34203" xr:uid="{4BA86065-F662-41B5-B0D4-927E8964231D}"/>
    <cellStyle name="Normal 6 4 2 3" xfId="1106" xr:uid="{00000000-0005-0000-0000-00002C040000}"/>
    <cellStyle name="Normal 6 4 2 3 2" xfId="3650" xr:uid="{00000000-0005-0000-0000-00002D040000}"/>
    <cellStyle name="Normal 6 4 2 3 2 2" xfId="8072" xr:uid="{00000000-0005-0000-0000-00002D040000}"/>
    <cellStyle name="Normal 6 4 2 3 2 2 2" xfId="16895" xr:uid="{00000000-0005-0000-0000-00002D040000}"/>
    <cellStyle name="Normal 6 4 2 3 2 2 3" xfId="26280" xr:uid="{D84DB563-AF98-4884-B7B8-539E6F0308AB}"/>
    <cellStyle name="Normal 6 4 2 3 2 2 4" xfId="40235" xr:uid="{B1BA96C9-DBC3-483B-9BCE-C77F3DDD3188}"/>
    <cellStyle name="Normal 6 4 2 3 2 3" xfId="12544" xr:uid="{00000000-0005-0000-0000-00002D040000}"/>
    <cellStyle name="Normal 6 4 2 3 2 4" xfId="22011" xr:uid="{76516ABB-DA4F-49AB-AB70-5CC2C58F7E43}"/>
    <cellStyle name="Normal 6 4 2 3 2 5" xfId="35994" xr:uid="{EE556D36-36AA-47D5-9E91-329E561AA62F}"/>
    <cellStyle name="Normal 6 4 2 3 3" xfId="5575" xr:uid="{00000000-0005-0000-0000-00002C040000}"/>
    <cellStyle name="Normal 6 4 2 3 3 2" xfId="9973" xr:uid="{00000000-0005-0000-0000-00002C040000}"/>
    <cellStyle name="Normal 6 4 2 3 3 2 2" xfId="18793" xr:uid="{00000000-0005-0000-0000-00002C040000}"/>
    <cellStyle name="Normal 6 4 2 3 3 2 3" xfId="28162" xr:uid="{105CAC9B-94A3-4C31-80CF-675E6FC90CA1}"/>
    <cellStyle name="Normal 6 4 2 3 3 2 4" xfId="42118" xr:uid="{71D58FBB-884F-47DB-8FFE-8F95B9C1CD97}"/>
    <cellStyle name="Normal 6 4 2 3 3 3" xfId="14438" xr:uid="{00000000-0005-0000-0000-00002C040000}"/>
    <cellStyle name="Normal 6 4 2 3 3 4" xfId="23904" xr:uid="{F8E79CCA-DE46-47DF-AB53-6A188AC3B116}"/>
    <cellStyle name="Normal 6 4 2 3 3 5" xfId="37873" xr:uid="{04348877-D8FE-4988-83FB-1BCC42FEFB12}"/>
    <cellStyle name="Normal 6 4 2 3 4" xfId="6204" xr:uid="{00000000-0005-0000-0000-00002C040000}"/>
    <cellStyle name="Normal 6 4 2 3 4 2" xfId="15038" xr:uid="{00000000-0005-0000-0000-00002C040000}"/>
    <cellStyle name="Normal 6 4 2 3 4 3" xfId="24497" xr:uid="{31DEE9C0-0487-40CC-BC0B-BC34A2367083}"/>
    <cellStyle name="Normal 6 4 2 3 4 4" xfId="38451" xr:uid="{09355571-BB49-4BF7-BE63-B9A73EDA247F}"/>
    <cellStyle name="Normal 6 4 2 3 5" xfId="10639" xr:uid="{00000000-0005-0000-0000-00002C040000}"/>
    <cellStyle name="Normal 6 4 2 3 6" xfId="20050" xr:uid="{A169BD12-3761-4856-83F8-50844422ACAD}"/>
    <cellStyle name="Normal 6 4 2 3 7" xfId="34204" xr:uid="{9726CD9F-4685-41ED-9C28-2D2791C2D2D1}"/>
    <cellStyle name="Normal 6 4 2 4" xfId="1104" xr:uid="{00000000-0005-0000-0000-00002D040000}"/>
    <cellStyle name="Normal 6 4 2 4 2" xfId="3652" xr:uid="{00000000-0005-0000-0000-00002E040000}"/>
    <cellStyle name="Normal 6 4 2 4 2 2" xfId="8074" xr:uid="{00000000-0005-0000-0000-00002E040000}"/>
    <cellStyle name="Normal 6 4 2 4 2 2 2" xfId="16897" xr:uid="{00000000-0005-0000-0000-00002E040000}"/>
    <cellStyle name="Normal 6 4 2 4 2 2 3" xfId="26282" xr:uid="{A7E7522B-6973-4C77-8EAF-2424A42192FB}"/>
    <cellStyle name="Normal 6 4 2 4 2 2 4" xfId="40237" xr:uid="{E7DE01C6-56CA-4FD1-8BE9-7AB2AEDB0369}"/>
    <cellStyle name="Normal 6 4 2 4 2 3" xfId="12546" xr:uid="{00000000-0005-0000-0000-00002E040000}"/>
    <cellStyle name="Normal 6 4 2 4 2 4" xfId="22013" xr:uid="{CC1E8B42-58D1-4161-8154-3E03D0B93D9E}"/>
    <cellStyle name="Normal 6 4 2 4 2 5" xfId="35996" xr:uid="{771A93D2-F134-4911-ACCF-E27FD1DE1D2B}"/>
    <cellStyle name="Normal 6 4 2 4 3" xfId="5573" xr:uid="{00000000-0005-0000-0000-00002D040000}"/>
    <cellStyle name="Normal 6 4 2 4 3 2" xfId="9971" xr:uid="{00000000-0005-0000-0000-00002D040000}"/>
    <cellStyle name="Normal 6 4 2 4 3 2 2" xfId="18791" xr:uid="{00000000-0005-0000-0000-00002D040000}"/>
    <cellStyle name="Normal 6 4 2 4 3 2 3" xfId="28160" xr:uid="{25398935-B096-4232-A14B-810ED92A21AF}"/>
    <cellStyle name="Normal 6 4 2 4 3 2 4" xfId="42116" xr:uid="{0ED39244-1CD0-448F-BC41-8206ABA4B967}"/>
    <cellStyle name="Normal 6 4 2 4 3 3" xfId="14436" xr:uid="{00000000-0005-0000-0000-00002D040000}"/>
    <cellStyle name="Normal 6 4 2 4 3 4" xfId="23902" xr:uid="{C7E94715-7768-4BA5-A188-40414E2FDCBB}"/>
    <cellStyle name="Normal 6 4 2 4 3 5" xfId="37871" xr:uid="{59283558-3894-4126-BFA5-A802301EF63E}"/>
    <cellStyle name="Normal 6 4 2 4 4" xfId="6202" xr:uid="{00000000-0005-0000-0000-00002D040000}"/>
    <cellStyle name="Normal 6 4 2 4 4 2" xfId="15036" xr:uid="{00000000-0005-0000-0000-00002D040000}"/>
    <cellStyle name="Normal 6 4 2 4 4 3" xfId="24495" xr:uid="{F5D3F49A-398A-4CEE-BF0A-E876D81A3122}"/>
    <cellStyle name="Normal 6 4 2 4 4 4" xfId="38449" xr:uid="{401B1C81-4081-4BED-A298-FE85B0FFDB0F}"/>
    <cellStyle name="Normal 6 4 2 4 5" xfId="10637" xr:uid="{00000000-0005-0000-0000-00002D040000}"/>
    <cellStyle name="Normal 6 4 2 4 6" xfId="20048" xr:uid="{CB501CF4-5F8E-43EC-B512-F7ED2FCEF616}"/>
    <cellStyle name="Normal 6 4 2 4 7" xfId="34202" xr:uid="{1732AB71-6825-4579-AA00-A8DC08721EB6}"/>
    <cellStyle name="Normal 6 4 2 5" xfId="1712" xr:uid="{00000000-0005-0000-0000-00008E010000}"/>
    <cellStyle name="Normal 6 4 2 5 2" xfId="6514" xr:uid="{00000000-0005-0000-0000-00008E010000}"/>
    <cellStyle name="Normal 6 4 2 5 2 2" xfId="15345" xr:uid="{00000000-0005-0000-0000-00008E010000}"/>
    <cellStyle name="Normal 6 4 2 5 2 3" xfId="24780" xr:uid="{34C4D874-F748-42DB-A2B0-9A30BA8DF0AB}"/>
    <cellStyle name="Normal 6 4 2 5 2 4" xfId="38734" xr:uid="{BE8F19F8-9CB3-4405-BB69-D5DA3B6920E3}"/>
    <cellStyle name="Normal 6 4 2 5 3" xfId="10959" xr:uid="{00000000-0005-0000-0000-00008E010000}"/>
    <cellStyle name="Normal 6 4 2 5 4" xfId="20369" xr:uid="{D434F267-2917-4E37-B2A7-33491C4077E2}"/>
    <cellStyle name="Normal 6 4 2 5 5" xfId="34498" xr:uid="{209C87A6-1E99-4446-A136-133A9CCED2FD}"/>
    <cellStyle name="Normal 6 4 2 6" xfId="3998" xr:uid="{00000000-0005-0000-0000-00008E010000}"/>
    <cellStyle name="Normal 6 4 2 6 2" xfId="8402" xr:uid="{00000000-0005-0000-0000-00008E010000}"/>
    <cellStyle name="Normal 6 4 2 6 2 2" xfId="17224" xr:uid="{00000000-0005-0000-0000-00008E010000}"/>
    <cellStyle name="Normal 6 4 2 6 2 3" xfId="26605" xr:uid="{3C5D1D4B-DD49-462D-A2D6-BE739AFAD1D7}"/>
    <cellStyle name="Normal 6 4 2 6 2 4" xfId="40559" xr:uid="{24CF6D12-B03A-4CCD-9EB8-2F14D75C6EFD}"/>
    <cellStyle name="Normal 6 4 2 6 3" xfId="12873" xr:uid="{00000000-0005-0000-0000-00008E010000}"/>
    <cellStyle name="Normal 6 4 2 6 4" xfId="22345" xr:uid="{F34AA518-07B9-4121-9B14-A6EC02E8D25D}"/>
    <cellStyle name="Normal 6 4 2 6 5" xfId="36318" xr:uid="{8D6C639E-A0D6-45AE-AC19-65963A6A607E}"/>
    <cellStyle name="Normal 6 4 2 7" xfId="5883" xr:uid="{00000000-0005-0000-0000-00002A040000}"/>
    <cellStyle name="Normal 6 4 2 7 2" xfId="14724" xr:uid="{00000000-0005-0000-0000-00002A040000}"/>
    <cellStyle name="Normal 6 4 2 7 3" xfId="24197" xr:uid="{392F62D6-8879-404A-97EB-3A1D3E5C99D3}"/>
    <cellStyle name="Normal 6 4 2 7 4" xfId="38151" xr:uid="{AF85E6F5-631C-46B2-97F3-8F4B094FF69C}"/>
    <cellStyle name="Normal 6 4 2 8" xfId="10270" xr:uid="{00000000-0005-0000-0000-00002A040000}"/>
    <cellStyle name="Normal 6 4 2 8 2" xfId="28426" xr:uid="{A6E10900-7D66-42DF-AC0B-EDF4DD4CFBDE}"/>
    <cellStyle name="Normal 6 4 2 8 3" xfId="42396" xr:uid="{555CBF4E-7CC7-446C-B94B-DAAE084B33E1}"/>
    <cellStyle name="Normal 6 4 2 9" xfId="31119" xr:uid="{E94C1972-1ACC-4E90-A239-3FF464BC3B6B}"/>
    <cellStyle name="Normal 6 4 2 9 2" xfId="44968" xr:uid="{D8EC1C52-616B-4899-8844-1D233162BCFA}"/>
    <cellStyle name="Normal 6 4 3" xfId="1599" xr:uid="{00000000-0005-0000-0000-00008D010000}"/>
    <cellStyle name="Normal 6 4 3 2" xfId="6431" xr:uid="{00000000-0005-0000-0000-00008D010000}"/>
    <cellStyle name="Normal 6 4 3 2 2" xfId="15262" xr:uid="{00000000-0005-0000-0000-00008D010000}"/>
    <cellStyle name="Normal 6 4 3 2 3" xfId="24701" xr:uid="{8DE5D32A-704E-42CC-A709-CD15C0DEB112}"/>
    <cellStyle name="Normal 6 4 3 2 4" xfId="38654" xr:uid="{7CEEF8D6-E7E7-4E66-AA9C-07787614364E}"/>
    <cellStyle name="Normal 6 4 3 3" xfId="10871" xr:uid="{00000000-0005-0000-0000-00008D010000}"/>
    <cellStyle name="Normal 6 4 3 4" xfId="20289" xr:uid="{848260F3-DFB5-4CD8-A95B-F592CDB7D7A7}"/>
    <cellStyle name="Normal 6 4 3 5" xfId="34419" xr:uid="{AA7908E1-FE6E-4E3C-B858-AA1007B322C3}"/>
    <cellStyle name="Normal 6 4 4" xfId="3914" xr:uid="{00000000-0005-0000-0000-00008D010000}"/>
    <cellStyle name="Normal 6 4 4 2" xfId="8321" xr:uid="{00000000-0005-0000-0000-00008D010000}"/>
    <cellStyle name="Normal 6 4 4 2 2" xfId="17143" xr:uid="{00000000-0005-0000-0000-00008D010000}"/>
    <cellStyle name="Normal 6 4 4 2 3" xfId="26524" xr:uid="{E79B9905-E4BC-4784-8F48-3A4B311EF950}"/>
    <cellStyle name="Normal 6 4 4 2 4" xfId="40478" xr:uid="{566ED954-315D-4169-88AE-B6EA501EEBA0}"/>
    <cellStyle name="Normal 6 4 4 3" xfId="12792" xr:uid="{00000000-0005-0000-0000-00008D010000}"/>
    <cellStyle name="Normal 6 4 4 4" xfId="22264" xr:uid="{94DC7634-B5BF-4839-AA77-B714C459375F}"/>
    <cellStyle name="Normal 6 4 4 5" xfId="36237" xr:uid="{89F31ADF-8AAC-44C2-A077-D4B62C75B7C3}"/>
    <cellStyle name="Normal 6 4 5" xfId="28345" xr:uid="{4AEB783D-969C-4CB6-B602-F263355E77FE}"/>
    <cellStyle name="Normal 6 4 5 2" xfId="42315" xr:uid="{E521C7BA-DC3A-4101-AEDA-016761CAA7CF}"/>
    <cellStyle name="Normal 6 4 6" xfId="31041" xr:uid="{0BD7A525-8DBF-41F5-A231-4B664B246E5C}"/>
    <cellStyle name="Normal 6 4 6 2" xfId="44890" xr:uid="{8C8ACFDF-2778-47D1-9B8B-0AFB197637BB}"/>
    <cellStyle name="Normal 6 5" xfId="241" xr:uid="{00000000-0005-0000-0000-00002E040000}"/>
    <cellStyle name="Normal 6 5 10" xfId="19732" xr:uid="{56F78736-41EC-4119-B7DD-520C163B8A8C}"/>
    <cellStyle name="Normal 6 5 11" xfId="33907" xr:uid="{CEB7DAB6-B428-404B-A732-4C19FE2DD44D}"/>
    <cellStyle name="Normal 6 5 2" xfId="1108" xr:uid="{00000000-0005-0000-0000-00002F040000}"/>
    <cellStyle name="Normal 6 5 2 2" xfId="3648" xr:uid="{00000000-0005-0000-0000-000030040000}"/>
    <cellStyle name="Normal 6 5 2 2 2" xfId="8070" xr:uid="{00000000-0005-0000-0000-000030040000}"/>
    <cellStyle name="Normal 6 5 2 2 2 2" xfId="16893" xr:uid="{00000000-0005-0000-0000-000030040000}"/>
    <cellStyle name="Normal 6 5 2 2 2 3" xfId="26278" xr:uid="{49BCB7AE-3929-4D5A-B673-A6E7200DB1DA}"/>
    <cellStyle name="Normal 6 5 2 2 2 4" xfId="40233" xr:uid="{2D33F006-9303-4C8A-A11A-4BA30EE48FC4}"/>
    <cellStyle name="Normal 6 5 2 2 3" xfId="12542" xr:uid="{00000000-0005-0000-0000-000030040000}"/>
    <cellStyle name="Normal 6 5 2 2 4" xfId="22009" xr:uid="{05A15E7F-0A29-4EF4-82F7-0005C59D48D5}"/>
    <cellStyle name="Normal 6 5 2 2 5" xfId="35992" xr:uid="{3874F554-A1AD-421D-9B6F-F7FA75D8AA99}"/>
    <cellStyle name="Normal 6 5 2 3" xfId="5577" xr:uid="{00000000-0005-0000-0000-00002F040000}"/>
    <cellStyle name="Normal 6 5 2 3 2" xfId="9975" xr:uid="{00000000-0005-0000-0000-00002F040000}"/>
    <cellStyle name="Normal 6 5 2 3 2 2" xfId="18795" xr:uid="{00000000-0005-0000-0000-00002F040000}"/>
    <cellStyle name="Normal 6 5 2 3 2 3" xfId="28164" xr:uid="{333890AB-79F4-4FC4-A964-8AA69A030403}"/>
    <cellStyle name="Normal 6 5 2 3 2 4" xfId="42120" xr:uid="{F1B3D02A-E61C-4D99-B41F-05ED57F652AB}"/>
    <cellStyle name="Normal 6 5 2 3 3" xfId="14440" xr:uid="{00000000-0005-0000-0000-00002F040000}"/>
    <cellStyle name="Normal 6 5 2 3 4" xfId="23906" xr:uid="{2FF635EE-5C8B-4A6B-A55A-84AAE0A30843}"/>
    <cellStyle name="Normal 6 5 2 3 5" xfId="37875" xr:uid="{8AF7DEC0-7A02-4FD4-B7FA-9427E3E25410}"/>
    <cellStyle name="Normal 6 5 2 4" xfId="6206" xr:uid="{00000000-0005-0000-0000-00002F040000}"/>
    <cellStyle name="Normal 6 5 2 4 2" xfId="15040" xr:uid="{00000000-0005-0000-0000-00002F040000}"/>
    <cellStyle name="Normal 6 5 2 4 3" xfId="24499" xr:uid="{1565D269-528D-49FF-9A31-BCDD6874EAEC}"/>
    <cellStyle name="Normal 6 5 2 4 4" xfId="38453" xr:uid="{6DD10EE9-82D9-435A-B761-866546B8BCFB}"/>
    <cellStyle name="Normal 6 5 2 5" xfId="10641" xr:uid="{00000000-0005-0000-0000-00002F040000}"/>
    <cellStyle name="Normal 6 5 2 6" xfId="20052" xr:uid="{114A0D3B-9F5D-47C3-8916-EE677C96455C}"/>
    <cellStyle name="Normal 6 5 2 7" xfId="34206" xr:uid="{9BBDEF00-085D-4345-BA25-886B75E43F9F}"/>
    <cellStyle name="Normal 6 5 3" xfId="1109" xr:uid="{00000000-0005-0000-0000-000030040000}"/>
    <cellStyle name="Normal 6 5 3 2" xfId="3647" xr:uid="{00000000-0005-0000-0000-000031040000}"/>
    <cellStyle name="Normal 6 5 3 2 2" xfId="8069" xr:uid="{00000000-0005-0000-0000-000031040000}"/>
    <cellStyle name="Normal 6 5 3 2 2 2" xfId="16892" xr:uid="{00000000-0005-0000-0000-000031040000}"/>
    <cellStyle name="Normal 6 5 3 2 2 3" xfId="26277" xr:uid="{F6E35A87-2045-4941-A49E-569C30E3207C}"/>
    <cellStyle name="Normal 6 5 3 2 2 4" xfId="40232" xr:uid="{AD5C94B9-1D5B-4B1D-AE24-739DB5F0D275}"/>
    <cellStyle name="Normal 6 5 3 2 3" xfId="12541" xr:uid="{00000000-0005-0000-0000-000031040000}"/>
    <cellStyle name="Normal 6 5 3 2 4" xfId="22008" xr:uid="{63254CBB-CAD7-4FA7-BC7A-5C9236466AD7}"/>
    <cellStyle name="Normal 6 5 3 2 5" xfId="35991" xr:uid="{D03B5AEA-FC53-4E34-A4A5-5ABCD88C75EA}"/>
    <cellStyle name="Normal 6 5 3 3" xfId="5578" xr:uid="{00000000-0005-0000-0000-000030040000}"/>
    <cellStyle name="Normal 6 5 3 3 2" xfId="9976" xr:uid="{00000000-0005-0000-0000-000030040000}"/>
    <cellStyle name="Normal 6 5 3 3 2 2" xfId="18796" xr:uid="{00000000-0005-0000-0000-000030040000}"/>
    <cellStyle name="Normal 6 5 3 3 2 3" xfId="28165" xr:uid="{A1F0D7D9-FBB3-400F-A8EC-BB926572F7FE}"/>
    <cellStyle name="Normal 6 5 3 3 2 4" xfId="42121" xr:uid="{07D30872-EFD9-4DF0-A094-DB3A959595AC}"/>
    <cellStyle name="Normal 6 5 3 3 3" xfId="14441" xr:uid="{00000000-0005-0000-0000-000030040000}"/>
    <cellStyle name="Normal 6 5 3 3 4" xfId="23907" xr:uid="{B0E7EC3A-D78D-49F1-98E2-659DEA103561}"/>
    <cellStyle name="Normal 6 5 3 3 5" xfId="37876" xr:uid="{D37A841D-8906-4EF3-938D-5B792EB19A61}"/>
    <cellStyle name="Normal 6 5 3 4" xfId="6207" xr:uid="{00000000-0005-0000-0000-000030040000}"/>
    <cellStyle name="Normal 6 5 3 4 2" xfId="15041" xr:uid="{00000000-0005-0000-0000-000030040000}"/>
    <cellStyle name="Normal 6 5 3 4 3" xfId="24500" xr:uid="{821C05AF-8815-4F15-9BB0-CFD99AB2E373}"/>
    <cellStyle name="Normal 6 5 3 4 4" xfId="38454" xr:uid="{4C06A37D-D891-487F-B88E-35F124EE8762}"/>
    <cellStyle name="Normal 6 5 3 5" xfId="10642" xr:uid="{00000000-0005-0000-0000-000030040000}"/>
    <cellStyle name="Normal 6 5 3 6" xfId="20053" xr:uid="{7A7D8AD9-18F2-4D32-B315-02CA23081CFA}"/>
    <cellStyle name="Normal 6 5 3 7" xfId="34207" xr:uid="{6925B700-2EAF-4DE5-906F-0EC321B29B08}"/>
    <cellStyle name="Normal 6 5 4" xfId="1107" xr:uid="{00000000-0005-0000-0000-000031040000}"/>
    <cellStyle name="Normal 6 5 4 2" xfId="3649" xr:uid="{00000000-0005-0000-0000-000032040000}"/>
    <cellStyle name="Normal 6 5 4 2 2" xfId="8071" xr:uid="{00000000-0005-0000-0000-000032040000}"/>
    <cellStyle name="Normal 6 5 4 2 2 2" xfId="16894" xr:uid="{00000000-0005-0000-0000-000032040000}"/>
    <cellStyle name="Normal 6 5 4 2 2 3" xfId="26279" xr:uid="{11BB80D2-BCB7-45CA-8745-CAAA3CA11346}"/>
    <cellStyle name="Normal 6 5 4 2 2 4" xfId="40234" xr:uid="{583DF1C3-FDA6-4C63-9C79-DB2FEC4DEF97}"/>
    <cellStyle name="Normal 6 5 4 2 3" xfId="12543" xr:uid="{00000000-0005-0000-0000-000032040000}"/>
    <cellStyle name="Normal 6 5 4 2 4" xfId="22010" xr:uid="{485F8073-F7B5-44E4-BE0B-40C03A6B4E37}"/>
    <cellStyle name="Normal 6 5 4 2 5" xfId="35993" xr:uid="{EBF8736B-E860-4E7F-89BC-2C8DB4AAE410}"/>
    <cellStyle name="Normal 6 5 4 3" xfId="5576" xr:uid="{00000000-0005-0000-0000-000031040000}"/>
    <cellStyle name="Normal 6 5 4 3 2" xfId="9974" xr:uid="{00000000-0005-0000-0000-000031040000}"/>
    <cellStyle name="Normal 6 5 4 3 2 2" xfId="18794" xr:uid="{00000000-0005-0000-0000-000031040000}"/>
    <cellStyle name="Normal 6 5 4 3 2 3" xfId="28163" xr:uid="{832E1028-AEAF-4468-A529-8BBD62EC042D}"/>
    <cellStyle name="Normal 6 5 4 3 2 4" xfId="42119" xr:uid="{5426ACA3-82C0-446F-B3E9-E30A0DF63832}"/>
    <cellStyle name="Normal 6 5 4 3 3" xfId="14439" xr:uid="{00000000-0005-0000-0000-000031040000}"/>
    <cellStyle name="Normal 6 5 4 3 4" xfId="23905" xr:uid="{C9B1AECB-83FF-4E52-AFF1-DB98CF949EED}"/>
    <cellStyle name="Normal 6 5 4 3 5" xfId="37874" xr:uid="{14C0FABA-40D2-4F53-8DE4-59D09EFF3912}"/>
    <cellStyle name="Normal 6 5 4 4" xfId="6205" xr:uid="{00000000-0005-0000-0000-000031040000}"/>
    <cellStyle name="Normal 6 5 4 4 2" xfId="15039" xr:uid="{00000000-0005-0000-0000-000031040000}"/>
    <cellStyle name="Normal 6 5 4 4 3" xfId="24498" xr:uid="{EC0E4819-A09C-4033-A17C-2E1088FBF325}"/>
    <cellStyle name="Normal 6 5 4 4 4" xfId="38452" xr:uid="{0A74D513-E043-45A0-B932-BE40B4D83ED4}"/>
    <cellStyle name="Normal 6 5 4 5" xfId="10640" xr:uid="{00000000-0005-0000-0000-000031040000}"/>
    <cellStyle name="Normal 6 5 4 6" xfId="20051" xr:uid="{A2BADAB6-FF40-431C-9629-9D981C627D26}"/>
    <cellStyle name="Normal 6 5 4 7" xfId="34205" xr:uid="{CDF69FDF-77CB-4A17-BA6C-45A49F50F233}"/>
    <cellStyle name="Normal 6 5 5" xfId="1679" xr:uid="{00000000-0005-0000-0000-00008F010000}"/>
    <cellStyle name="Normal 6 5 5 2" xfId="6481" xr:uid="{00000000-0005-0000-0000-00008F010000}"/>
    <cellStyle name="Normal 6 5 5 2 2" xfId="15312" xr:uid="{00000000-0005-0000-0000-00008F010000}"/>
    <cellStyle name="Normal 6 5 5 2 3" xfId="24747" xr:uid="{6B83DE17-5E92-40A5-895C-F7C39EEB5661}"/>
    <cellStyle name="Normal 6 5 5 2 4" xfId="38701" xr:uid="{4BFBEC1F-B17E-4903-9922-A7765A9BAD1A}"/>
    <cellStyle name="Normal 6 5 5 3" xfId="10926" xr:uid="{00000000-0005-0000-0000-00008F010000}"/>
    <cellStyle name="Normal 6 5 5 4" xfId="20336" xr:uid="{D9348F28-3561-44F3-BD8C-9298FD0A585C}"/>
    <cellStyle name="Normal 6 5 5 5" xfId="34465" xr:uid="{43826F12-3C24-4A1A-AB77-9455EE8A6800}"/>
    <cellStyle name="Normal 6 5 6" xfId="3965" xr:uid="{00000000-0005-0000-0000-00008F010000}"/>
    <cellStyle name="Normal 6 5 6 2" xfId="8369" xr:uid="{00000000-0005-0000-0000-00008F010000}"/>
    <cellStyle name="Normal 6 5 6 2 2" xfId="17191" xr:uid="{00000000-0005-0000-0000-00008F010000}"/>
    <cellStyle name="Normal 6 5 6 2 3" xfId="26572" xr:uid="{A48C7770-7BED-4D02-B860-8C7ECA1E1F98}"/>
    <cellStyle name="Normal 6 5 6 2 4" xfId="40526" xr:uid="{42FB05FC-8C30-4B8E-B3AE-0EA76CA1980B}"/>
    <cellStyle name="Normal 6 5 6 3" xfId="12840" xr:uid="{00000000-0005-0000-0000-00008F010000}"/>
    <cellStyle name="Normal 6 5 6 4" xfId="22312" xr:uid="{F4D07C43-594C-4118-A427-AF43904BB7AF}"/>
    <cellStyle name="Normal 6 5 6 5" xfId="36285" xr:uid="{C13EBBFC-2A65-4B00-BEC4-E61BEB8B83B8}"/>
    <cellStyle name="Normal 6 5 7" xfId="5884" xr:uid="{00000000-0005-0000-0000-00002E040000}"/>
    <cellStyle name="Normal 6 5 7 2" xfId="14725" xr:uid="{00000000-0005-0000-0000-00002E040000}"/>
    <cellStyle name="Normal 6 5 7 3" xfId="24198" xr:uid="{8A074894-C5BF-4293-AA7D-1949E9D5D7EE}"/>
    <cellStyle name="Normal 6 5 7 4" xfId="38152" xr:uid="{61E07503-3708-427E-A515-47FFC83DBC03}"/>
    <cellStyle name="Normal 6 5 8" xfId="10271" xr:uid="{00000000-0005-0000-0000-00002E040000}"/>
    <cellStyle name="Normal 6 5 8 2" xfId="28393" xr:uid="{3F22A40D-425A-4E24-892E-55BFA7FD5B06}"/>
    <cellStyle name="Normal 6 5 8 3" xfId="42363" xr:uid="{B1AAEA32-83CF-40C9-8531-51F9B240E227}"/>
    <cellStyle name="Normal 6 5 9" xfId="31086" xr:uid="{69F0DE39-543A-417D-8751-803CBF5AE48D}"/>
    <cellStyle name="Normal 6 5 9 2" xfId="44935" xr:uid="{C389F6E5-C0AA-49EC-B527-62520A41F233}"/>
    <cellStyle name="Normal 6 6" xfId="242" xr:uid="{00000000-0005-0000-0000-000032040000}"/>
    <cellStyle name="Normal 6 6 2" xfId="1785" xr:uid="{00000000-0005-0000-0000-000090010000}"/>
    <cellStyle name="Normal 6 6 2 2" xfId="6563" xr:uid="{00000000-0005-0000-0000-000090010000}"/>
    <cellStyle name="Normal 6 6 2 2 2" xfId="15394" xr:uid="{00000000-0005-0000-0000-000090010000}"/>
    <cellStyle name="Normal 6 6 2 2 3" xfId="24828" xr:uid="{D8D24793-651D-45D3-909F-668C026252F4}"/>
    <cellStyle name="Normal 6 6 2 2 4" xfId="38782" xr:uid="{0DF4BF7B-420A-44C1-B980-3AB5B311F807}"/>
    <cellStyle name="Normal 6 6 2 3" xfId="11011" xr:uid="{00000000-0005-0000-0000-000090010000}"/>
    <cellStyle name="Normal 6 6 2 4" xfId="20417" xr:uid="{7A984FC0-684A-4992-BA6F-D829D12F65C1}"/>
    <cellStyle name="Normal 6 6 2 5" xfId="34546" xr:uid="{6E047F22-066D-4F16-A7E8-FD5F5C96B849}"/>
    <cellStyle name="Normal 6 6 3" xfId="4045" xr:uid="{00000000-0005-0000-0000-000090010000}"/>
    <cellStyle name="Normal 6 6 3 2" xfId="8449" xr:uid="{00000000-0005-0000-0000-000090010000}"/>
    <cellStyle name="Normal 6 6 3 2 2" xfId="17271" xr:uid="{00000000-0005-0000-0000-000090010000}"/>
    <cellStyle name="Normal 6 6 3 2 3" xfId="26652" xr:uid="{806A61F4-30CA-4132-BD60-B08FC877931D}"/>
    <cellStyle name="Normal 6 6 3 2 4" xfId="40606" xr:uid="{E0D75884-9FA0-4DC5-A184-A984217C82A3}"/>
    <cellStyle name="Normal 6 6 3 3" xfId="12920" xr:uid="{00000000-0005-0000-0000-000090010000}"/>
    <cellStyle name="Normal 6 6 3 4" xfId="22392" xr:uid="{399140DE-55CC-49F7-8FAB-053360EF3D08}"/>
    <cellStyle name="Normal 6 6 3 5" xfId="36365" xr:uid="{7B5F857E-A1AA-497D-88B3-90262965439A}"/>
    <cellStyle name="Normal 6 6 4" xfId="28474" xr:uid="{17D94EFD-E5CC-4087-B8EA-D6D3BD629BBB}"/>
    <cellStyle name="Normal 6 6 4 2" xfId="42444" xr:uid="{17A666C0-154E-4B18-BB8A-BA2E1CB14AD4}"/>
    <cellStyle name="Normal 6 6 5" xfId="31166" xr:uid="{8C24E984-2064-47B7-9D89-C1D60DD309D5}"/>
    <cellStyle name="Normal 6 6 5 2" xfId="45015" xr:uid="{5B1DE970-C2D6-4DBC-8E66-5FA3CCD6588D}"/>
    <cellStyle name="Normal 6 7" xfId="232" xr:uid="{00000000-0005-0000-0000-000033040000}"/>
    <cellStyle name="Normal 6 7 2" xfId="1110" xr:uid="{00000000-0005-0000-0000-000034040000}"/>
    <cellStyle name="Normal 6 7 3" xfId="1856" xr:uid="{00000000-0005-0000-0000-000091010000}"/>
    <cellStyle name="Normal 6 7 4" xfId="3848" xr:uid="{00000000-0005-0000-0000-000034040000}"/>
    <cellStyle name="Normal 6 7 4 2" xfId="8258" xr:uid="{00000000-0005-0000-0000-000034040000}"/>
    <cellStyle name="Normal 6 7 4 2 2" xfId="17081" xr:uid="{00000000-0005-0000-0000-000034040000}"/>
    <cellStyle name="Normal 6 7 4 2 3" xfId="26463" xr:uid="{60703E6E-CBE8-4482-B720-FEA52D9A26FB}"/>
    <cellStyle name="Normal 6 7 4 2 4" xfId="40418" xr:uid="{7662C0BE-686F-4325-94EB-F59F547E8A1C}"/>
    <cellStyle name="Normal 6 7 4 3" xfId="12730" xr:uid="{00000000-0005-0000-0000-000034040000}"/>
    <cellStyle name="Normal 6 7 4 4" xfId="22202" xr:uid="{E777D07D-18EE-4F16-BCA3-C5F7B9A96D7E}"/>
    <cellStyle name="Normal 6 7 4 5" xfId="36177" xr:uid="{59324B51-78CB-4E0F-B7DB-C858B4EF510D}"/>
    <cellStyle name="Normal 6 7 5" xfId="4062" xr:uid="{00000000-0005-0000-0000-000033040000}"/>
    <cellStyle name="Normal 6 7 5 2" xfId="8462" xr:uid="{00000000-0005-0000-0000-000033040000}"/>
    <cellStyle name="Normal 6 7 5 2 2" xfId="17284" xr:uid="{00000000-0005-0000-0000-000033040000}"/>
    <cellStyle name="Normal 6 7 5 2 3" xfId="26664" xr:uid="{BD562CDD-E53A-4319-B159-79CFDE1DE64D}"/>
    <cellStyle name="Normal 6 7 5 2 4" xfId="40619" xr:uid="{193CB2A7-61A6-45C7-BFB6-46A305D6573B}"/>
    <cellStyle name="Normal 6 7 5 3" xfId="12932" xr:uid="{00000000-0005-0000-0000-000033040000}"/>
    <cellStyle name="Normal 6 7 5 4" xfId="22405" xr:uid="{71D1F3BE-BE48-4EE6-8150-4A76843C0B32}"/>
    <cellStyle name="Normal 6 7 5 5" xfId="36377" xr:uid="{EACE6305-4382-4D35-91D9-0743B25DAE43}"/>
    <cellStyle name="Normal 6 7 6" xfId="5876" xr:uid="{00000000-0005-0000-0000-000033040000}"/>
    <cellStyle name="Normal 6 7 6 2" xfId="14717" xr:uid="{00000000-0005-0000-0000-000033040000}"/>
    <cellStyle name="Normal 6 7 6 3" xfId="24190" xr:uid="{E52D8C54-C9FB-4844-9CBF-51D1C0E40C27}"/>
    <cellStyle name="Normal 6 7 6 4" xfId="38144" xr:uid="{F6F69604-B7B1-4835-BA22-AF2FCA5DAEF3}"/>
    <cellStyle name="Normal 6 7 7" xfId="10263" xr:uid="{00000000-0005-0000-0000-000033040000}"/>
    <cellStyle name="Normal 6 7 8" xfId="19724" xr:uid="{085DD40D-4B3C-486F-AFFD-0CFA8955C973}"/>
    <cellStyle name="Normal 6 7 9" xfId="33899" xr:uid="{F29727B7-9D10-4AE2-923B-2DCB53B38C4F}"/>
    <cellStyle name="Normal 6 8" xfId="1111" xr:uid="{00000000-0005-0000-0000-000035040000}"/>
    <cellStyle name="Normal 6 8 2" xfId="33643" xr:uid="{FD307747-6156-4351-9C22-7C5DE688A050}"/>
    <cellStyle name="Normal 6 8 2 2" xfId="47505" xr:uid="{00750682-B8E4-412C-8F5E-41E97EC15328}"/>
    <cellStyle name="Normal 6 9" xfId="1112" xr:uid="{00000000-0005-0000-0000-000036040000}"/>
    <cellStyle name="Normal 60" xfId="1113" xr:uid="{00000000-0005-0000-0000-000037040000}"/>
    <cellStyle name="Normal 60 2" xfId="1114" xr:uid="{00000000-0005-0000-0000-000038040000}"/>
    <cellStyle name="Normal 60 2 2" xfId="30876" xr:uid="{CE8E9E8F-01B6-4CCB-8EAE-D754EA243394}"/>
    <cellStyle name="Normal 60 2 2 2" xfId="44750" xr:uid="{C7B86480-7F54-4E4A-A4F9-2EC5FD56C7B5}"/>
    <cellStyle name="Normal 60 2 3" xfId="33468" xr:uid="{A533A5CD-BACD-4A50-85EA-5E4B0636DBBB}"/>
    <cellStyle name="Normal 60 2 3 2" xfId="47335" xr:uid="{D053A09E-E8F1-4A2E-8483-67790E44D817}"/>
    <cellStyle name="Normal 60 3" xfId="3197" xr:uid="{00000000-0005-0000-0000-0000D1040000}"/>
    <cellStyle name="Normal 60 3 2" xfId="7705" xr:uid="{00000000-0005-0000-0000-0000D1040000}"/>
    <cellStyle name="Normal 60 3 2 2" xfId="16531" xr:uid="{00000000-0005-0000-0000-0000D1040000}"/>
    <cellStyle name="Normal 60 3 2 3" xfId="25957" xr:uid="{E7D335BB-6CCC-4862-AF20-30B4D99864CB}"/>
    <cellStyle name="Normal 60 3 2 4" xfId="39909" xr:uid="{B80982C2-81D7-49CA-9044-E663F7D3EB21}"/>
    <cellStyle name="Normal 60 3 3" xfId="12177" xr:uid="{00000000-0005-0000-0000-0000D1040000}"/>
    <cellStyle name="Normal 60 3 4" xfId="21640" xr:uid="{590C934D-52AB-4EB6-B713-649B7A3CC8C6}"/>
    <cellStyle name="Normal 60 3 5" xfId="35672" xr:uid="{E02C307A-AE7D-4529-A96F-C5EB3D723842}"/>
    <cellStyle name="Normal 60 4" xfId="5202" xr:uid="{00000000-0005-0000-0000-0000D1040000}"/>
    <cellStyle name="Normal 60 4 2" xfId="9600" xr:uid="{00000000-0005-0000-0000-0000D1040000}"/>
    <cellStyle name="Normal 60 4 2 2" xfId="18422" xr:uid="{00000000-0005-0000-0000-0000D1040000}"/>
    <cellStyle name="Normal 60 4 2 3" xfId="27800" xr:uid="{C0E0F1D5-6871-4CAA-82E0-9CECA1F2FBDA}"/>
    <cellStyle name="Normal 60 4 2 4" xfId="41756" xr:uid="{3A05188E-84B2-4C55-9634-4600B05B79DE}"/>
    <cellStyle name="Normal 60 4 3" xfId="14069" xr:uid="{00000000-0005-0000-0000-0000D1040000}"/>
    <cellStyle name="Normal 60 4 4" xfId="23542" xr:uid="{2D807B70-3812-4FFE-B19D-538C24A1DCA6}"/>
    <cellStyle name="Normal 60 4 5" xfId="37513" xr:uid="{5701A87D-D0DB-4AD6-AB61-221258073A85}"/>
    <cellStyle name="Normal 60 5" xfId="29688" xr:uid="{F3D91067-A791-41BF-A8CF-14880EF93A87}"/>
    <cellStyle name="Normal 60 5 2" xfId="43569" xr:uid="{26FABB62-6114-4B9A-B673-C8CFB90CA09D}"/>
    <cellStyle name="Normal 60 6" xfId="32290" xr:uid="{50B859C1-6228-4F92-9E4C-1E7174844C08}"/>
    <cellStyle name="Normal 60 6 2" xfId="46157" xr:uid="{00C89A5A-C467-48C5-811D-2A9F94DA5366}"/>
    <cellStyle name="Normal 61" xfId="1115" xr:uid="{00000000-0005-0000-0000-000039040000}"/>
    <cellStyle name="Normal 61 2" xfId="3198" xr:uid="{00000000-0005-0000-0000-0000D2040000}"/>
    <cellStyle name="Normal 61 2 2" xfId="7706" xr:uid="{00000000-0005-0000-0000-0000D2040000}"/>
    <cellStyle name="Normal 61 2 2 2" xfId="16532" xr:uid="{00000000-0005-0000-0000-0000D2040000}"/>
    <cellStyle name="Normal 61 2 2 3" xfId="25958" xr:uid="{0B60593E-597F-4BB4-90AD-25BFA21010B5}"/>
    <cellStyle name="Normal 61 2 2 4" xfId="39910" xr:uid="{3C698896-DA36-4AD4-8B54-763B4A03C719}"/>
    <cellStyle name="Normal 61 2 3" xfId="12178" xr:uid="{00000000-0005-0000-0000-0000D2040000}"/>
    <cellStyle name="Normal 61 2 3 2" xfId="30877" xr:uid="{589B71EE-41C9-4968-9220-1BC0FB1F676A}"/>
    <cellStyle name="Normal 61 2 3 3" xfId="44751" xr:uid="{64BEA27A-DF95-49AA-A77A-1241005E2353}"/>
    <cellStyle name="Normal 61 2 4" xfId="33469" xr:uid="{4AB7E0D1-AFC8-440D-BEEA-3EBC4F9789C2}"/>
    <cellStyle name="Normal 61 2 4 2" xfId="47336" xr:uid="{D8D721AC-5783-4012-A108-9CED6BBE8869}"/>
    <cellStyle name="Normal 61 2 5" xfId="21641" xr:uid="{AF4A362B-CAE9-4BE4-933D-0E6DA7ED8DAD}"/>
    <cellStyle name="Normal 61 2 6" xfId="35673" xr:uid="{49FA22E3-4CEC-442D-8BDD-0DC884A177BD}"/>
    <cellStyle name="Normal 61 3" xfId="5203" xr:uid="{00000000-0005-0000-0000-0000D2040000}"/>
    <cellStyle name="Normal 61 3 2" xfId="9601" xr:uid="{00000000-0005-0000-0000-0000D2040000}"/>
    <cellStyle name="Normal 61 3 2 2" xfId="18423" xr:uid="{00000000-0005-0000-0000-0000D2040000}"/>
    <cellStyle name="Normal 61 3 2 3" xfId="27801" xr:uid="{5A9C19A4-DB97-4F52-9D6B-77EAC7B2119E}"/>
    <cellStyle name="Normal 61 3 2 4" xfId="41757" xr:uid="{FAF90A12-3BE5-4A58-8AAF-351EF9FDA75B}"/>
    <cellStyle name="Normal 61 3 3" xfId="14070" xr:uid="{00000000-0005-0000-0000-0000D2040000}"/>
    <cellStyle name="Normal 61 3 4" xfId="23543" xr:uid="{3691E4ED-6AE0-44EA-83BC-96EE48DB19ED}"/>
    <cellStyle name="Normal 61 3 5" xfId="37514" xr:uid="{8B77BD9D-C3C3-42D6-96E3-AD93A2838FB7}"/>
    <cellStyle name="Normal 61 4" xfId="29689" xr:uid="{5F1F7381-5033-4A76-960D-7C6F59C0CCCC}"/>
    <cellStyle name="Normal 61 4 2" xfId="43570" xr:uid="{FF3DE6CB-FF65-465D-BFDC-1E7BB481D4A5}"/>
    <cellStyle name="Normal 61 5" xfId="32291" xr:uid="{04779978-8973-4198-A1B8-7FBF88361EF9}"/>
    <cellStyle name="Normal 61 5 2" xfId="46158" xr:uid="{5FB14262-F377-4C9D-889E-F7795169D87A}"/>
    <cellStyle name="Normal 62" xfId="1116" xr:uid="{00000000-0005-0000-0000-00003A040000}"/>
    <cellStyle name="Normal 62 2" xfId="3199" xr:uid="{00000000-0005-0000-0000-0000D3040000}"/>
    <cellStyle name="Normal 62 2 2" xfId="7707" xr:uid="{00000000-0005-0000-0000-0000D3040000}"/>
    <cellStyle name="Normal 62 2 2 2" xfId="16533" xr:uid="{00000000-0005-0000-0000-0000D3040000}"/>
    <cellStyle name="Normal 62 2 2 3" xfId="25959" xr:uid="{F1FE07FD-16B1-44E0-BBEF-3F1FB8442C9D}"/>
    <cellStyle name="Normal 62 2 2 4" xfId="39911" xr:uid="{A7B064E8-5D27-412D-8F69-76118AB3C1D2}"/>
    <cellStyle name="Normal 62 2 3" xfId="12179" xr:uid="{00000000-0005-0000-0000-0000D3040000}"/>
    <cellStyle name="Normal 62 2 3 2" xfId="30878" xr:uid="{EDF3BBE9-DCB5-4463-9168-DEB012124D77}"/>
    <cellStyle name="Normal 62 2 3 3" xfId="44752" xr:uid="{80C4521B-FD61-482A-9AE4-51ABFE11A7A7}"/>
    <cellStyle name="Normal 62 2 4" xfId="33470" xr:uid="{005F52AD-2264-49DC-9705-BCD462FC55E2}"/>
    <cellStyle name="Normal 62 2 4 2" xfId="47337" xr:uid="{A0D50D50-58FD-44D8-821E-EBF0D5C509F3}"/>
    <cellStyle name="Normal 62 2 5" xfId="21642" xr:uid="{F9D9398D-91E4-44B6-B767-82F0E94FB396}"/>
    <cellStyle name="Normal 62 2 6" xfId="35674" xr:uid="{3139714F-5AE0-4102-983C-465859025E94}"/>
    <cellStyle name="Normal 62 3" xfId="5204" xr:uid="{00000000-0005-0000-0000-0000D3040000}"/>
    <cellStyle name="Normal 62 3 2" xfId="9602" xr:uid="{00000000-0005-0000-0000-0000D3040000}"/>
    <cellStyle name="Normal 62 3 2 2" xfId="18424" xr:uid="{00000000-0005-0000-0000-0000D3040000}"/>
    <cellStyle name="Normal 62 3 2 3" xfId="27802" xr:uid="{4B2B3B0C-61D2-44D0-8909-779994C48244}"/>
    <cellStyle name="Normal 62 3 2 4" xfId="41758" xr:uid="{D48F9EB8-DA42-42FF-8977-47F16262C035}"/>
    <cellStyle name="Normal 62 3 3" xfId="14071" xr:uid="{00000000-0005-0000-0000-0000D3040000}"/>
    <cellStyle name="Normal 62 3 4" xfId="23544" xr:uid="{1014CF5A-A087-414B-B19B-306C39385D8A}"/>
    <cellStyle name="Normal 62 3 5" xfId="37515" xr:uid="{702B3265-87EA-43BF-B1C8-7DC846F422E0}"/>
    <cellStyle name="Normal 62 4" xfId="29690" xr:uid="{AAF74442-9DB1-4E1B-A13C-5411C32330E9}"/>
    <cellStyle name="Normal 62 4 2" xfId="43571" xr:uid="{1AB28B55-BF5B-4B0C-BC81-818633EC0E62}"/>
    <cellStyle name="Normal 62 5" xfId="32292" xr:uid="{B83159B0-15FB-46CF-9E15-EE81860E8CD1}"/>
    <cellStyle name="Normal 62 5 2" xfId="46159" xr:uid="{E99D3A73-458E-4574-ACB3-D07BA5D24388}"/>
    <cellStyle name="Normal 63" xfId="1117" xr:uid="{00000000-0005-0000-0000-00003B040000}"/>
    <cellStyle name="Normal 63 2" xfId="3200" xr:uid="{00000000-0005-0000-0000-0000D4040000}"/>
    <cellStyle name="Normal 63 2 2" xfId="7708" xr:uid="{00000000-0005-0000-0000-0000D4040000}"/>
    <cellStyle name="Normal 63 2 2 2" xfId="16534" xr:uid="{00000000-0005-0000-0000-0000D4040000}"/>
    <cellStyle name="Normal 63 2 2 3" xfId="25960" xr:uid="{1D2BBDB0-BCD6-47D5-85FD-6234FE9F9E44}"/>
    <cellStyle name="Normal 63 2 2 4" xfId="39912" xr:uid="{DDB70689-D59B-49CE-8096-78C5E194045D}"/>
    <cellStyle name="Normal 63 2 3" xfId="12180" xr:uid="{00000000-0005-0000-0000-0000D4040000}"/>
    <cellStyle name="Normal 63 2 3 2" xfId="30879" xr:uid="{227BC603-5110-441E-B12B-72B6F3BA09E9}"/>
    <cellStyle name="Normal 63 2 3 3" xfId="44753" xr:uid="{086E828C-2AEA-4726-9FB3-3BC1DCE07EFB}"/>
    <cellStyle name="Normal 63 2 4" xfId="33471" xr:uid="{E557B2C1-076A-478C-869C-4A7843EBCA5C}"/>
    <cellStyle name="Normal 63 2 4 2" xfId="47338" xr:uid="{36D68126-BCD6-416C-A97D-B1294EDC720D}"/>
    <cellStyle name="Normal 63 2 5" xfId="21643" xr:uid="{4F0D8D22-2975-44D0-BCB4-1498B65522BA}"/>
    <cellStyle name="Normal 63 2 6" xfId="35675" xr:uid="{71CE1BCB-6338-4F37-A6D9-AAE75EFE52FD}"/>
    <cellStyle name="Normal 63 3" xfId="5205" xr:uid="{00000000-0005-0000-0000-0000D4040000}"/>
    <cellStyle name="Normal 63 3 2" xfId="9603" xr:uid="{00000000-0005-0000-0000-0000D4040000}"/>
    <cellStyle name="Normal 63 3 2 2" xfId="18425" xr:uid="{00000000-0005-0000-0000-0000D4040000}"/>
    <cellStyle name="Normal 63 3 2 3" xfId="27803" xr:uid="{70593D7F-9379-44D6-ADEC-0924321C2635}"/>
    <cellStyle name="Normal 63 3 2 4" xfId="41759" xr:uid="{2F4B5A8C-04C3-4E50-80D8-91F65E1F21D9}"/>
    <cellStyle name="Normal 63 3 3" xfId="14072" xr:uid="{00000000-0005-0000-0000-0000D4040000}"/>
    <cellStyle name="Normal 63 3 4" xfId="23545" xr:uid="{48063CF7-DB27-408D-B77F-D4E84A750ED2}"/>
    <cellStyle name="Normal 63 3 5" xfId="37516" xr:uid="{7A244EED-3C14-4AA0-9F23-98464C0DBE26}"/>
    <cellStyle name="Normal 63 4" xfId="29691" xr:uid="{95609CC9-1C9D-4526-9B46-C7025A227B16}"/>
    <cellStyle name="Normal 63 4 2" xfId="43572" xr:uid="{E2670185-E7DD-4B1C-99F9-A555A3F06D93}"/>
    <cellStyle name="Normal 63 5" xfId="32293" xr:uid="{CFCAD88D-348D-4F0F-9FF9-65E643C88C69}"/>
    <cellStyle name="Normal 63 5 2" xfId="46160" xr:uid="{FBD989ED-93EF-4295-B82E-793D90A8CCB1}"/>
    <cellStyle name="Normal 64" xfId="1118" xr:uid="{00000000-0005-0000-0000-00003C040000}"/>
    <cellStyle name="Normal 64 2" xfId="3201" xr:uid="{00000000-0005-0000-0000-0000D5040000}"/>
    <cellStyle name="Normal 64 2 2" xfId="7709" xr:uid="{00000000-0005-0000-0000-0000D5040000}"/>
    <cellStyle name="Normal 64 2 2 2" xfId="16535" xr:uid="{00000000-0005-0000-0000-0000D5040000}"/>
    <cellStyle name="Normal 64 2 2 3" xfId="25961" xr:uid="{E84C4257-BDFC-4098-B7DF-E27B32760801}"/>
    <cellStyle name="Normal 64 2 2 4" xfId="39913" xr:uid="{3EF4BD83-41F7-486D-8060-0E45BBC7B456}"/>
    <cellStyle name="Normal 64 2 3" xfId="12181" xr:uid="{00000000-0005-0000-0000-0000D5040000}"/>
    <cellStyle name="Normal 64 2 3 2" xfId="30880" xr:uid="{4D9C605E-8136-4D5D-BD8C-722BE2C0B279}"/>
    <cellStyle name="Normal 64 2 3 3" xfId="44754" xr:uid="{82F330AB-8ECF-4F22-A09E-D201A1D3A473}"/>
    <cellStyle name="Normal 64 2 4" xfId="33472" xr:uid="{FD2B3A34-B264-4B8E-AD62-6397D00FB812}"/>
    <cellStyle name="Normal 64 2 4 2" xfId="47339" xr:uid="{12FEAC17-4EB4-4E9E-8A22-651161A08D95}"/>
    <cellStyle name="Normal 64 2 5" xfId="21644" xr:uid="{E000ECF7-6423-4690-9530-2C1EDE709622}"/>
    <cellStyle name="Normal 64 2 6" xfId="35676" xr:uid="{AEA26726-E7A2-489A-B48E-28C50FD22C96}"/>
    <cellStyle name="Normal 64 3" xfId="5206" xr:uid="{00000000-0005-0000-0000-0000D5040000}"/>
    <cellStyle name="Normal 64 3 2" xfId="9604" xr:uid="{00000000-0005-0000-0000-0000D5040000}"/>
    <cellStyle name="Normal 64 3 2 2" xfId="18426" xr:uid="{00000000-0005-0000-0000-0000D5040000}"/>
    <cellStyle name="Normal 64 3 2 3" xfId="27804" xr:uid="{082D70F0-03EA-41C5-A31B-403A330FE519}"/>
    <cellStyle name="Normal 64 3 2 4" xfId="41760" xr:uid="{0452535D-7E29-4052-8C05-DA4E3D3AD932}"/>
    <cellStyle name="Normal 64 3 3" xfId="14073" xr:uid="{00000000-0005-0000-0000-0000D5040000}"/>
    <cellStyle name="Normal 64 3 4" xfId="23546" xr:uid="{76F8833E-446E-4D7D-AA3B-D20FCE3A8DA4}"/>
    <cellStyle name="Normal 64 3 5" xfId="37517" xr:uid="{CB5796CE-FE0A-4BD8-89DA-D88DA6E75586}"/>
    <cellStyle name="Normal 64 4" xfId="29692" xr:uid="{D076417A-B5F3-40CC-9B5F-FA0D3BA191E5}"/>
    <cellStyle name="Normal 64 4 2" xfId="43573" xr:uid="{4DAF71D9-1464-4C55-ACE6-E18A26080AAA}"/>
    <cellStyle name="Normal 64 5" xfId="32294" xr:uid="{731D1945-2D26-4602-988D-3D74C9323790}"/>
    <cellStyle name="Normal 64 5 2" xfId="46161" xr:uid="{D75FF813-B6CD-4C46-B14B-33C102D09C64}"/>
    <cellStyle name="Normal 65" xfId="1119" xr:uid="{00000000-0005-0000-0000-00003D040000}"/>
    <cellStyle name="Normal 65 2" xfId="3202" xr:uid="{00000000-0005-0000-0000-0000D6040000}"/>
    <cellStyle name="Normal 65 2 2" xfId="7710" xr:uid="{00000000-0005-0000-0000-0000D6040000}"/>
    <cellStyle name="Normal 65 2 2 2" xfId="16536" xr:uid="{00000000-0005-0000-0000-0000D6040000}"/>
    <cellStyle name="Normal 65 2 2 3" xfId="25962" xr:uid="{DCEEF42B-0422-4D78-B043-12D4B9A5D822}"/>
    <cellStyle name="Normal 65 2 2 4" xfId="39914" xr:uid="{A2B46493-C234-4D3A-98BB-31E175D2C301}"/>
    <cellStyle name="Normal 65 2 3" xfId="12182" xr:uid="{00000000-0005-0000-0000-0000D6040000}"/>
    <cellStyle name="Normal 65 2 3 2" xfId="30881" xr:uid="{91A2E882-DBDF-467A-845E-A9C99244C41B}"/>
    <cellStyle name="Normal 65 2 3 3" xfId="44755" xr:uid="{54B42AD3-3489-43F0-8DAA-8B5384DAB2CA}"/>
    <cellStyle name="Normal 65 2 4" xfId="33473" xr:uid="{0DB8A9A3-FBC9-4BA4-98A7-31D4B78C9321}"/>
    <cellStyle name="Normal 65 2 4 2" xfId="47340" xr:uid="{B5B4C537-4A7B-46A4-B91E-E387CB4CA001}"/>
    <cellStyle name="Normal 65 2 5" xfId="21645" xr:uid="{75DFF199-D20C-4D82-B16E-6DD49E9DB4E6}"/>
    <cellStyle name="Normal 65 2 6" xfId="35677" xr:uid="{AEA903B0-03A0-4E0D-BE9C-8492132009BD}"/>
    <cellStyle name="Normal 65 3" xfId="5207" xr:uid="{00000000-0005-0000-0000-0000D6040000}"/>
    <cellStyle name="Normal 65 3 2" xfId="9605" xr:uid="{00000000-0005-0000-0000-0000D6040000}"/>
    <cellStyle name="Normal 65 3 2 2" xfId="18427" xr:uid="{00000000-0005-0000-0000-0000D6040000}"/>
    <cellStyle name="Normal 65 3 2 3" xfId="27805" xr:uid="{158BA570-139A-4EC0-85AB-E499F3C3DBDA}"/>
    <cellStyle name="Normal 65 3 2 4" xfId="41761" xr:uid="{7431EC80-A6E9-41F6-9FC4-1AC2F90244C2}"/>
    <cellStyle name="Normal 65 3 3" xfId="14074" xr:uid="{00000000-0005-0000-0000-0000D6040000}"/>
    <cellStyle name="Normal 65 3 4" xfId="23547" xr:uid="{839307F8-E01D-48B1-AD01-D99C3B3E648F}"/>
    <cellStyle name="Normal 65 3 5" xfId="37518" xr:uid="{69D1CA7A-0A95-43AC-862B-B956AF345077}"/>
    <cellStyle name="Normal 65 4" xfId="6208" xr:uid="{00000000-0005-0000-0000-00003D040000}"/>
    <cellStyle name="Normal 65 4 2" xfId="15042" xr:uid="{00000000-0005-0000-0000-00003D040000}"/>
    <cellStyle name="Normal 65 4 3" xfId="24501" xr:uid="{2EBAE49C-F656-4ACE-9F99-0432A11C3D40}"/>
    <cellStyle name="Normal 65 4 4" xfId="38455" xr:uid="{8D85A24A-B453-4AAF-9A1E-2FBBEF075D49}"/>
    <cellStyle name="Normal 65 5" xfId="10646" xr:uid="{00000000-0005-0000-0000-00003D040000}"/>
    <cellStyle name="Normal 65 5 2" xfId="29693" xr:uid="{A3407766-28F6-444E-A5D4-C45D9C642B59}"/>
    <cellStyle name="Normal 65 5 3" xfId="43574" xr:uid="{ED93CA6E-D38D-4551-8221-EC1E46B3016A}"/>
    <cellStyle name="Normal 65 6" xfId="32295" xr:uid="{F26002D5-5605-4B6F-BF04-6F845C854306}"/>
    <cellStyle name="Normal 65 6 2" xfId="46162" xr:uid="{CF495588-0CFE-4273-A442-761F2AF77624}"/>
    <cellStyle name="Normal 65 7" xfId="20054" xr:uid="{992C43D5-6576-45EE-BCC4-7F2BB570E41C}"/>
    <cellStyle name="Normal 65 8" xfId="34208" xr:uid="{CF12131A-8BBA-4271-88CE-069AA02450B0}"/>
    <cellStyle name="Normal 66" xfId="1468" xr:uid="{00000000-0005-0000-0000-00003E040000}"/>
    <cellStyle name="Normal 66 2" xfId="3203" xr:uid="{00000000-0005-0000-0000-0000D7040000}"/>
    <cellStyle name="Normal 66 2 2" xfId="7711" xr:uid="{00000000-0005-0000-0000-0000D7040000}"/>
    <cellStyle name="Normal 66 2 2 2" xfId="16537" xr:uid="{00000000-0005-0000-0000-0000D7040000}"/>
    <cellStyle name="Normal 66 2 2 3" xfId="25963" xr:uid="{B2DB6666-9552-48D9-8330-7540A903016C}"/>
    <cellStyle name="Normal 66 2 2 4" xfId="39915" xr:uid="{5B75BB7A-5C11-4A21-B8F3-6BD26BC91FE0}"/>
    <cellStyle name="Normal 66 2 3" xfId="12183" xr:uid="{00000000-0005-0000-0000-0000D7040000}"/>
    <cellStyle name="Normal 66 2 3 2" xfId="30882" xr:uid="{29936EBF-DD1E-49FA-B63F-7ED4258305DF}"/>
    <cellStyle name="Normal 66 2 3 3" xfId="44756" xr:uid="{8321EC64-ABF4-4946-9525-20A4120C1173}"/>
    <cellStyle name="Normal 66 2 4" xfId="33474" xr:uid="{74B6554A-664D-4B47-80A9-8C698919089B}"/>
    <cellStyle name="Normal 66 2 4 2" xfId="47341" xr:uid="{88EDA23B-D654-47E8-BD20-AC0FB3E03FE6}"/>
    <cellStyle name="Normal 66 2 5" xfId="21646" xr:uid="{3FF10739-0476-42A9-B12A-1B4109D1BA22}"/>
    <cellStyle name="Normal 66 2 6" xfId="35678" xr:uid="{D7C32F07-AEC5-4BAD-8E24-A08EE442B026}"/>
    <cellStyle name="Normal 66 3" xfId="5208" xr:uid="{00000000-0005-0000-0000-0000D7040000}"/>
    <cellStyle name="Normal 66 3 2" xfId="9606" xr:uid="{00000000-0005-0000-0000-0000D7040000}"/>
    <cellStyle name="Normal 66 3 2 2" xfId="18428" xr:uid="{00000000-0005-0000-0000-0000D7040000}"/>
    <cellStyle name="Normal 66 3 2 3" xfId="27806" xr:uid="{30FEC883-E2C4-4C0C-862C-C165B1D1240D}"/>
    <cellStyle name="Normal 66 3 2 4" xfId="41762" xr:uid="{4AFA9B0D-9CD5-4096-A9EE-F2DB2A135E36}"/>
    <cellStyle name="Normal 66 3 3" xfId="14075" xr:uid="{00000000-0005-0000-0000-0000D7040000}"/>
    <cellStyle name="Normal 66 3 4" xfId="23548" xr:uid="{A58B7067-906A-4274-AFF6-2A7341D11F1A}"/>
    <cellStyle name="Normal 66 3 5" xfId="37519" xr:uid="{365ED734-51C2-4D8F-8879-85DB21B7BD93}"/>
    <cellStyle name="Normal 66 4" xfId="6383" xr:uid="{00000000-0005-0000-0000-00003E040000}"/>
    <cellStyle name="Normal 66 4 2" xfId="15215" xr:uid="{00000000-0005-0000-0000-00003E040000}"/>
    <cellStyle name="Normal 66 4 3" xfId="24658" xr:uid="{04EB45DE-6D0A-4347-AD2E-AABE7CC65728}"/>
    <cellStyle name="Normal 66 4 4" xfId="38610" xr:uid="{D7477087-A8EB-435A-8AFE-9D68EB125289}"/>
    <cellStyle name="Normal 66 5" xfId="10810" xr:uid="{00000000-0005-0000-0000-00003E040000}"/>
    <cellStyle name="Normal 66 5 2" xfId="29694" xr:uid="{76804F35-CAFF-47B9-842E-D4986B8F1CAD}"/>
    <cellStyle name="Normal 66 5 3" xfId="43575" xr:uid="{7B6B4A7F-10A5-47B8-85F3-0651A835A5CC}"/>
    <cellStyle name="Normal 66 6" xfId="32296" xr:uid="{F35F73E7-85A0-40F8-ACDC-502506E25BCF}"/>
    <cellStyle name="Normal 66 6 2" xfId="46163" xr:uid="{0D8C8B88-3DF7-4037-B692-63B45EABCC28}"/>
    <cellStyle name="Normal 66 7" xfId="20230" xr:uid="{2A5E392F-9766-4BD2-A7ED-CFCEB6028E37}"/>
    <cellStyle name="Normal 66 8" xfId="34364" xr:uid="{3A0EB0CB-3CF9-47EC-9023-7F91ED734605}"/>
    <cellStyle name="Normal 67" xfId="1472" xr:uid="{00000000-0005-0000-0000-00003F040000}"/>
    <cellStyle name="Normal 67 2" xfId="3204" xr:uid="{00000000-0005-0000-0000-0000D8040000}"/>
    <cellStyle name="Normal 67 2 2" xfId="5209" xr:uid="{00000000-0005-0000-0000-0000D8040000}"/>
    <cellStyle name="Normal 67 2 2 2" xfId="9607" xr:uid="{00000000-0005-0000-0000-0000D8040000}"/>
    <cellStyle name="Normal 67 2 2 2 2" xfId="18429" xr:uid="{00000000-0005-0000-0000-0000D8040000}"/>
    <cellStyle name="Normal 67 2 2 2 3" xfId="27807" xr:uid="{4E80D8E1-3FE4-4882-9A8A-1D9938583341}"/>
    <cellStyle name="Normal 67 2 2 2 4" xfId="41763" xr:uid="{6E66CC40-CE90-4921-8ABF-5790C8C7D379}"/>
    <cellStyle name="Normal 67 2 2 3" xfId="14076" xr:uid="{00000000-0005-0000-0000-0000D8040000}"/>
    <cellStyle name="Normal 67 2 2 4" xfId="23549" xr:uid="{700C088C-1626-4EFF-B51D-BA84C7DAE59A}"/>
    <cellStyle name="Normal 67 2 2 5" xfId="37520" xr:uid="{EBAE115F-3D0F-4C3C-BD64-7FB574F27719}"/>
    <cellStyle name="Normal 67 2 3" xfId="7712" xr:uid="{00000000-0005-0000-0000-0000D8040000}"/>
    <cellStyle name="Normal 67 2 3 2" xfId="16538" xr:uid="{00000000-0005-0000-0000-0000D8040000}"/>
    <cellStyle name="Normal 67 2 3 3" xfId="25964" xr:uid="{6568855F-3A5A-4E57-A5ED-6A6EDE4F1842}"/>
    <cellStyle name="Normal 67 2 3 4" xfId="39916" xr:uid="{6A0895E1-BDAE-432D-9089-3F9FA3F8C7B7}"/>
    <cellStyle name="Normal 67 2 4" xfId="12184" xr:uid="{00000000-0005-0000-0000-0000D8040000}"/>
    <cellStyle name="Normal 67 2 4 2" xfId="29695" xr:uid="{CD9ADB1A-5EFF-4776-B1A6-412CE776569D}"/>
    <cellStyle name="Normal 67 2 4 3" xfId="43576" xr:uid="{2FCB860E-A32C-4892-80AC-911299663697}"/>
    <cellStyle name="Normal 67 2 5" xfId="32297" xr:uid="{6DD879E3-443B-43E4-988C-DDB3DB08CA72}"/>
    <cellStyle name="Normal 67 2 5 2" xfId="46164" xr:uid="{6B06C419-5252-4BBC-BDCC-93C6DD3B27F2}"/>
    <cellStyle name="Normal 67 2 6" xfId="21647" xr:uid="{13696247-8CD1-43D5-842D-E7B664674C14}"/>
    <cellStyle name="Normal 67 2 7" xfId="35679" xr:uid="{450B01B9-969C-455B-963F-DE081D2547FC}"/>
    <cellStyle name="Normal 67 3" xfId="1939" xr:uid="{00000000-0005-0000-0000-000092010000}"/>
    <cellStyle name="Normal 67 3 2" xfId="30883" xr:uid="{51C323F0-741B-4616-981C-987F4A69E4EA}"/>
    <cellStyle name="Normal 67 3 2 2" xfId="44757" xr:uid="{F9E385D6-D5DB-476F-983A-9A3E9972389A}"/>
    <cellStyle name="Normal 67 3 3" xfId="33475" xr:uid="{E1674CD4-9E4F-4694-BD4B-44E3B76A7446}"/>
    <cellStyle name="Normal 67 3 3 2" xfId="47342" xr:uid="{6F10C07E-41D0-49DC-A6D8-F3910613A102}"/>
    <cellStyle name="Normal 68" xfId="3205" xr:uid="{00000000-0005-0000-0000-0000D9040000}"/>
    <cellStyle name="Normal 68 2" xfId="5210" xr:uid="{00000000-0005-0000-0000-0000D9040000}"/>
    <cellStyle name="Normal 68 2 2" xfId="9608" xr:uid="{00000000-0005-0000-0000-0000D9040000}"/>
    <cellStyle name="Normal 68 2 2 2" xfId="18430" xr:uid="{00000000-0005-0000-0000-0000D9040000}"/>
    <cellStyle name="Normal 68 2 2 3" xfId="27808" xr:uid="{3EA90FB1-B741-4832-B4F8-16F8ECC310FB}"/>
    <cellStyle name="Normal 68 2 2 4" xfId="41764" xr:uid="{A708B391-082D-468A-A914-96B21E9C6F76}"/>
    <cellStyle name="Normal 68 2 3" xfId="14077" xr:uid="{00000000-0005-0000-0000-0000D9040000}"/>
    <cellStyle name="Normal 68 2 3 2" xfId="30884" xr:uid="{4B8853B8-08F3-480A-903D-D4A77DCBF264}"/>
    <cellStyle name="Normal 68 2 3 3" xfId="44758" xr:uid="{FF977D86-456A-40B0-9746-EAD3B9B0F08C}"/>
    <cellStyle name="Normal 68 2 4" xfId="33476" xr:uid="{52DF143B-A1AE-4ED5-B0AF-CC7B0FD22D21}"/>
    <cellStyle name="Normal 68 2 4 2" xfId="47343" xr:uid="{6C681EBD-99D1-436B-ADF2-7AA3CF2153AE}"/>
    <cellStyle name="Normal 68 2 5" xfId="23550" xr:uid="{74882B49-7AD0-496A-A5E0-0B6B95F40C18}"/>
    <cellStyle name="Normal 68 2 6" xfId="37521" xr:uid="{1A041A02-5191-44DA-8121-72C5353CA45B}"/>
    <cellStyle name="Normal 68 3" xfId="7713" xr:uid="{00000000-0005-0000-0000-0000D9040000}"/>
    <cellStyle name="Normal 68 3 2" xfId="16539" xr:uid="{00000000-0005-0000-0000-0000D9040000}"/>
    <cellStyle name="Normal 68 3 3" xfId="25965" xr:uid="{AF7F3CDF-5F3F-4AA2-B93F-E812B0A56744}"/>
    <cellStyle name="Normal 68 3 4" xfId="39917" xr:uid="{339C64CA-83F3-4054-8610-417F6236588B}"/>
    <cellStyle name="Normal 68 4" xfId="12185" xr:uid="{00000000-0005-0000-0000-0000D9040000}"/>
    <cellStyle name="Normal 68 4 2" xfId="29696" xr:uid="{D7850DBD-CC2E-41FD-BC73-4057B84A1932}"/>
    <cellStyle name="Normal 68 4 3" xfId="43577" xr:uid="{177AE695-5197-479F-A071-D8DD8DDB35FF}"/>
    <cellStyle name="Normal 68 5" xfId="32298" xr:uid="{2014C5A7-99D9-41C4-BE18-C854D5B351D6}"/>
    <cellStyle name="Normal 68 5 2" xfId="46165" xr:uid="{7E3E2977-D409-4804-9FAB-C7DBBEA1443C}"/>
    <cellStyle name="Normal 68 6" xfId="21648" xr:uid="{ED95D316-4443-40A7-9010-13CD64BEF1FE}"/>
    <cellStyle name="Normal 68 7" xfId="35680" xr:uid="{DF5FC7BA-43D7-4113-A0D1-55A417DA16ED}"/>
    <cellStyle name="Normal 69" xfId="3206" xr:uid="{00000000-0005-0000-0000-0000DA040000}"/>
    <cellStyle name="Normal 69 2" xfId="5211" xr:uid="{00000000-0005-0000-0000-0000DA040000}"/>
    <cellStyle name="Normal 69 2 2" xfId="9609" xr:uid="{00000000-0005-0000-0000-0000DA040000}"/>
    <cellStyle name="Normal 69 2 2 2" xfId="18431" xr:uid="{00000000-0005-0000-0000-0000DA040000}"/>
    <cellStyle name="Normal 69 2 2 3" xfId="27809" xr:uid="{F8AC2679-5D2C-41FD-8500-F4010DCCFDB9}"/>
    <cellStyle name="Normal 69 2 2 4" xfId="41765" xr:uid="{573FE047-C15E-455C-80BE-140AE51DE846}"/>
    <cellStyle name="Normal 69 2 3" xfId="14078" xr:uid="{00000000-0005-0000-0000-0000DA040000}"/>
    <cellStyle name="Normal 69 2 3 2" xfId="30885" xr:uid="{3A62E9C6-1E77-4414-ADE8-B6936E483839}"/>
    <cellStyle name="Normal 69 2 3 3" xfId="44759" xr:uid="{21104456-2E4D-4953-88A5-C52B988E1801}"/>
    <cellStyle name="Normal 69 2 4" xfId="33477" xr:uid="{06DBEF80-2654-4012-BE1B-EAC49D4D7DCF}"/>
    <cellStyle name="Normal 69 2 4 2" xfId="47344" xr:uid="{9BA35470-DD66-4581-AA09-21EB81418480}"/>
    <cellStyle name="Normal 69 2 5" xfId="23551" xr:uid="{D944BE8B-2CA6-4AC0-B10D-409B3F0D7A19}"/>
    <cellStyle name="Normal 69 2 6" xfId="37522" xr:uid="{91FDB098-BC49-44D3-83B7-F6C7C8119E78}"/>
    <cellStyle name="Normal 69 3" xfId="7714" xr:uid="{00000000-0005-0000-0000-0000DA040000}"/>
    <cellStyle name="Normal 69 3 2" xfId="16540" xr:uid="{00000000-0005-0000-0000-0000DA040000}"/>
    <cellStyle name="Normal 69 3 3" xfId="25966" xr:uid="{60B7B23E-41CC-49E3-96D1-10AAE4B04150}"/>
    <cellStyle name="Normal 69 3 4" xfId="39918" xr:uid="{FBD79323-1E6A-43E3-BCFA-B3DCE6B9DB4C}"/>
    <cellStyle name="Normal 69 4" xfId="12186" xr:uid="{00000000-0005-0000-0000-0000DA040000}"/>
    <cellStyle name="Normal 69 4 2" xfId="29697" xr:uid="{6AE1F8BB-C56A-47DB-BDCA-EEDB289082FB}"/>
    <cellStyle name="Normal 69 4 3" xfId="43578" xr:uid="{9C91FFF8-EFBE-4C69-A4A2-8AFC7E74145D}"/>
    <cellStyle name="Normal 69 5" xfId="32299" xr:uid="{01F0B35A-AFBF-4DE4-B914-51D59543B016}"/>
    <cellStyle name="Normal 69 5 2" xfId="46166" xr:uid="{0918E4DB-1332-4FCA-AB67-D064D7D01250}"/>
    <cellStyle name="Normal 69 6" xfId="21649" xr:uid="{CD64A2F0-E0FE-46B9-A878-729383AF0BC0}"/>
    <cellStyle name="Normal 69 7" xfId="35681" xr:uid="{86A4775E-BC55-4A6F-9221-63DEAAED366C}"/>
    <cellStyle name="Normal 7" xfId="68" xr:uid="{00000000-0005-0000-0000-000040040000}"/>
    <cellStyle name="Normal 7 10" xfId="1512" xr:uid="{00000000-0005-0000-0000-000093010000}"/>
    <cellStyle name="Normal 7 10 2" xfId="6388" xr:uid="{00000000-0005-0000-0000-000093010000}"/>
    <cellStyle name="Normal 7 10 2 2" xfId="15219" xr:uid="{00000000-0005-0000-0000-000093010000}"/>
    <cellStyle name="Normal 7 10 2 3" xfId="24661" xr:uid="{50EB6F79-2552-4767-AE25-F87AD5DE706D}"/>
    <cellStyle name="Normal 7 10 2 4" xfId="38613" xr:uid="{9B73FA55-9C58-4D63-A2DE-5CFD549046D2}"/>
    <cellStyle name="Normal 7 10 3" xfId="10827" xr:uid="{00000000-0005-0000-0000-000093010000}"/>
    <cellStyle name="Normal 7 10 3 2" xfId="33644" xr:uid="{EA41E9C6-4AB1-4771-BF6B-24085AD91EAA}"/>
    <cellStyle name="Normal 7 10 3 3" xfId="47506" xr:uid="{3E8B99DE-7B50-49EF-A9F8-ACB2BC99CE28}"/>
    <cellStyle name="Normal 7 10 4" xfId="20237" xr:uid="{8D539C5F-D81A-4870-AE35-5DE4D39C10CF}"/>
    <cellStyle name="Normal 7 10 5" xfId="34379" xr:uid="{EA6AD833-A5EF-4B62-80B9-B9538843D33C}"/>
    <cellStyle name="Normal 7 11" xfId="3882" xr:uid="{00000000-0005-0000-0000-000093010000}"/>
    <cellStyle name="Normal 7 11 2" xfId="8289" xr:uid="{00000000-0005-0000-0000-000093010000}"/>
    <cellStyle name="Normal 7 11 2 2" xfId="17112" xr:uid="{00000000-0005-0000-0000-000093010000}"/>
    <cellStyle name="Normal 7 11 2 3" xfId="26492" xr:uid="{4199091A-31C0-46DF-825E-9F6FD338B1F2}"/>
    <cellStyle name="Normal 7 11 2 4" xfId="40447" xr:uid="{1494742D-6E54-4E7B-B75D-6C6C1533A320}"/>
    <cellStyle name="Normal 7 11 3" xfId="12761" xr:uid="{00000000-0005-0000-0000-000093010000}"/>
    <cellStyle name="Normal 7 11 4" xfId="22233" xr:uid="{B01F252D-4C40-46CC-A203-8CD22650FFCA}"/>
    <cellStyle name="Normal 7 11 5" xfId="36206" xr:uid="{69BAE60D-7B82-4208-BA2B-3257BC93D045}"/>
    <cellStyle name="Normal 7 12" xfId="28319" xr:uid="{911F7F6F-6765-4581-8625-D515CAF2C67A}"/>
    <cellStyle name="Normal 7 12 2" xfId="42289" xr:uid="{A448901F-50EC-467E-BA79-01084E1C2D71}"/>
    <cellStyle name="Normal 7 13" xfId="31030" xr:uid="{21B90C19-2D06-4777-BA53-21D95C600DB3}"/>
    <cellStyle name="Normal 7 13 2" xfId="44879" xr:uid="{4A375E47-B9A9-4A0A-896B-B90EECEDD0EB}"/>
    <cellStyle name="Normal 7 2" xfId="69" xr:uid="{00000000-0005-0000-0000-000041040000}"/>
    <cellStyle name="Normal 7 2 2" xfId="243" xr:uid="{00000000-0005-0000-0000-000042040000}"/>
    <cellStyle name="Normal 7 2 2 10" xfId="31072" xr:uid="{49B24560-BC50-4494-9458-E6AD39FDF6AA}"/>
    <cellStyle name="Normal 7 2 2 10 2" xfId="44921" xr:uid="{FC2458D8-81C6-4F1E-873F-DD4D5AC560C2}"/>
    <cellStyle name="Normal 7 2 2 11" xfId="19733" xr:uid="{EBD22CC4-C125-49F1-BE6C-B7BE2415B2E1}"/>
    <cellStyle name="Normal 7 2 2 12" xfId="33908" xr:uid="{F5CB416A-8D93-4DF8-859C-E19FA26F75A0}"/>
    <cellStyle name="Normal 7 2 2 2" xfId="1121" xr:uid="{00000000-0005-0000-0000-000043040000}"/>
    <cellStyle name="Normal 7 2 2 2 10" xfId="34210" xr:uid="{EE2D7E68-15D6-48CE-82A1-C9307A8189F3}"/>
    <cellStyle name="Normal 7 2 2 2 2" xfId="1122" xr:uid="{00000000-0005-0000-0000-000044040000}"/>
    <cellStyle name="Normal 7 2 2 2 2 2" xfId="3645" xr:uid="{00000000-0005-0000-0000-000045040000}"/>
    <cellStyle name="Normal 7 2 2 2 2 2 2" xfId="8067" xr:uid="{00000000-0005-0000-0000-000045040000}"/>
    <cellStyle name="Normal 7 2 2 2 2 2 2 2" xfId="16890" xr:uid="{00000000-0005-0000-0000-000045040000}"/>
    <cellStyle name="Normal 7 2 2 2 2 2 2 3" xfId="26275" xr:uid="{74193D8C-C0B8-4F15-BC77-68A8DA214671}"/>
    <cellStyle name="Normal 7 2 2 2 2 2 2 4" xfId="40230" xr:uid="{0FE35AF8-0616-4332-99B9-194B33722A2D}"/>
    <cellStyle name="Normal 7 2 2 2 2 2 3" xfId="12539" xr:uid="{00000000-0005-0000-0000-000045040000}"/>
    <cellStyle name="Normal 7 2 2 2 2 2 4" xfId="22006" xr:uid="{EA593824-124B-4F05-94D6-10238C20CB52}"/>
    <cellStyle name="Normal 7 2 2 2 2 2 5" xfId="35989" xr:uid="{89D369A7-3079-4BAE-B297-B5538A8E7841}"/>
    <cellStyle name="Normal 7 2 2 2 2 3" xfId="5580" xr:uid="{00000000-0005-0000-0000-000044040000}"/>
    <cellStyle name="Normal 7 2 2 2 2 3 2" xfId="9978" xr:uid="{00000000-0005-0000-0000-000044040000}"/>
    <cellStyle name="Normal 7 2 2 2 2 3 2 2" xfId="18798" xr:uid="{00000000-0005-0000-0000-000044040000}"/>
    <cellStyle name="Normal 7 2 2 2 2 3 2 3" xfId="28167" xr:uid="{4F93FC02-10A2-4D73-835B-881674E111A5}"/>
    <cellStyle name="Normal 7 2 2 2 2 3 2 4" xfId="42123" xr:uid="{C6EFCCCD-6947-48B4-9F7C-7906C30A133E}"/>
    <cellStyle name="Normal 7 2 2 2 2 3 3" xfId="14443" xr:uid="{00000000-0005-0000-0000-000044040000}"/>
    <cellStyle name="Normal 7 2 2 2 2 3 4" xfId="23909" xr:uid="{53515EA4-2A57-46AB-A48A-743913451F2B}"/>
    <cellStyle name="Normal 7 2 2 2 2 3 5" xfId="37878" xr:uid="{FAE296C2-5B8D-48A2-B111-9083E575ED41}"/>
    <cellStyle name="Normal 7 2 2 2 2 4" xfId="6211" xr:uid="{00000000-0005-0000-0000-000044040000}"/>
    <cellStyle name="Normal 7 2 2 2 2 4 2" xfId="15045" xr:uid="{00000000-0005-0000-0000-000044040000}"/>
    <cellStyle name="Normal 7 2 2 2 2 4 3" xfId="24504" xr:uid="{92CED29E-EF68-42FA-929D-638C0DCF9D8E}"/>
    <cellStyle name="Normal 7 2 2 2 2 4 4" xfId="38458" xr:uid="{A029D544-16EA-4EA1-928A-D156E2FD2A35}"/>
    <cellStyle name="Normal 7 2 2 2 2 5" xfId="10649" xr:uid="{00000000-0005-0000-0000-000044040000}"/>
    <cellStyle name="Normal 7 2 2 2 2 6" xfId="20057" xr:uid="{84ACE216-2369-496C-AD47-FEBD3F80363D}"/>
    <cellStyle name="Normal 7 2 2 2 2 7" xfId="34211" xr:uid="{C328E9AF-563E-418A-A927-A8579A30D5E6}"/>
    <cellStyle name="Normal 7 2 2 2 3" xfId="1123" xr:uid="{00000000-0005-0000-0000-000045040000}"/>
    <cellStyle name="Normal 7 2 2 2 3 2" xfId="1124" xr:uid="{00000000-0005-0000-0000-000046040000}"/>
    <cellStyle name="Normal 7 2 2 2 3 2 10" xfId="20059" xr:uid="{D1D19532-E437-4D6A-B254-FA4394E8A80A}"/>
    <cellStyle name="Normal 7 2 2 2 3 2 11" xfId="34213" xr:uid="{12A69C96-A345-4504-B632-1D8611D34783}"/>
    <cellStyle name="Normal 7 2 2 2 3 2 2" xfId="1125" xr:uid="{00000000-0005-0000-0000-000047040000}"/>
    <cellStyle name="Normal 7 2 2 2 3 2 2 2" xfId="3642" xr:uid="{00000000-0005-0000-0000-000048040000}"/>
    <cellStyle name="Normal 7 2 2 2 3 2 2 2 2" xfId="8064" xr:uid="{00000000-0005-0000-0000-000048040000}"/>
    <cellStyle name="Normal 7 2 2 2 3 2 2 2 2 2" xfId="16887" xr:uid="{00000000-0005-0000-0000-000048040000}"/>
    <cellStyle name="Normal 7 2 2 2 3 2 2 2 2 3" xfId="26272" xr:uid="{93C31423-B5EB-4C74-9F7A-1CE89EDF5050}"/>
    <cellStyle name="Normal 7 2 2 2 3 2 2 2 2 4" xfId="40227" xr:uid="{49199057-0B53-49AE-8C11-8AAD3612962D}"/>
    <cellStyle name="Normal 7 2 2 2 3 2 2 2 3" xfId="12536" xr:uid="{00000000-0005-0000-0000-000048040000}"/>
    <cellStyle name="Normal 7 2 2 2 3 2 2 2 4" xfId="22003" xr:uid="{AB683CA4-0B5A-4B46-8637-2D8CD687083C}"/>
    <cellStyle name="Normal 7 2 2 2 3 2 2 2 5" xfId="35986" xr:uid="{8FD1C83B-E4B0-4A4A-B88E-7DF785DDF518}"/>
    <cellStyle name="Normal 7 2 2 2 3 2 2 3" xfId="5583" xr:uid="{00000000-0005-0000-0000-000047040000}"/>
    <cellStyle name="Normal 7 2 2 2 3 2 2 3 2" xfId="9981" xr:uid="{00000000-0005-0000-0000-000047040000}"/>
    <cellStyle name="Normal 7 2 2 2 3 2 2 3 2 2" xfId="18801" xr:uid="{00000000-0005-0000-0000-000047040000}"/>
    <cellStyle name="Normal 7 2 2 2 3 2 2 3 2 3" xfId="28170" xr:uid="{6257FA4B-E832-4FB0-A3B9-F2D363DC267B}"/>
    <cellStyle name="Normal 7 2 2 2 3 2 2 3 2 4" xfId="42126" xr:uid="{6E932A6F-CF97-4AE8-A068-04953B92208F}"/>
    <cellStyle name="Normal 7 2 2 2 3 2 2 3 3" xfId="14446" xr:uid="{00000000-0005-0000-0000-000047040000}"/>
    <cellStyle name="Normal 7 2 2 2 3 2 2 3 4" xfId="23912" xr:uid="{5E3C94BA-210B-4241-BB9C-CD431AE1FBF8}"/>
    <cellStyle name="Normal 7 2 2 2 3 2 2 3 5" xfId="37881" xr:uid="{D217D5DD-CA93-4484-88EE-44D54B0D011C}"/>
    <cellStyle name="Normal 7 2 2 2 3 2 2 4" xfId="6214" xr:uid="{00000000-0005-0000-0000-000047040000}"/>
    <cellStyle name="Normal 7 2 2 2 3 2 2 4 2" xfId="15048" xr:uid="{00000000-0005-0000-0000-000047040000}"/>
    <cellStyle name="Normal 7 2 2 2 3 2 2 4 3" xfId="24507" xr:uid="{7D0E1B14-E939-4AE1-B2A5-5BF14FB8FC0E}"/>
    <cellStyle name="Normal 7 2 2 2 3 2 2 4 4" xfId="38461" xr:uid="{1F827DB5-C1B1-4353-B9D8-FCC611A5046D}"/>
    <cellStyle name="Normal 7 2 2 2 3 2 2 5" xfId="10652" xr:uid="{00000000-0005-0000-0000-000047040000}"/>
    <cellStyle name="Normal 7 2 2 2 3 2 2 6" xfId="20060" xr:uid="{8C1F8C3D-B736-4423-94F9-3DA1D5A01167}"/>
    <cellStyle name="Normal 7 2 2 2 3 2 2 7" xfId="34214" xr:uid="{392D71C0-02B8-488A-852D-88205731EC6F}"/>
    <cellStyle name="Normal 7 2 2 2 3 2 3" xfId="1126" xr:uid="{00000000-0005-0000-0000-000048040000}"/>
    <cellStyle name="Normal 7 2 2 2 3 2 3 2" xfId="1127" xr:uid="{00000000-0005-0000-0000-000049040000}"/>
    <cellStyle name="Normal 7 2 2 2 3 2 3 2 2" xfId="3639" xr:uid="{00000000-0005-0000-0000-00004A040000}"/>
    <cellStyle name="Normal 7 2 2 2 3 2 3 2 2 2" xfId="8061" xr:uid="{00000000-0005-0000-0000-00004A040000}"/>
    <cellStyle name="Normal 7 2 2 2 3 2 3 2 2 2 2" xfId="16884" xr:uid="{00000000-0005-0000-0000-00004A040000}"/>
    <cellStyle name="Normal 7 2 2 2 3 2 3 2 2 2 3" xfId="26269" xr:uid="{5A7E9583-4949-487E-BE4C-519DB745D323}"/>
    <cellStyle name="Normal 7 2 2 2 3 2 3 2 2 2 4" xfId="40224" xr:uid="{72421E2F-C7BC-47D8-B116-0283024BE2BA}"/>
    <cellStyle name="Normal 7 2 2 2 3 2 3 2 2 3" xfId="12533" xr:uid="{00000000-0005-0000-0000-00004A040000}"/>
    <cellStyle name="Normal 7 2 2 2 3 2 3 2 2 4" xfId="22000" xr:uid="{C0357EEC-6987-40F2-BA8E-D497934B0739}"/>
    <cellStyle name="Normal 7 2 2 2 3 2 3 2 2 5" xfId="35983" xr:uid="{39101FDF-C1DA-4312-B5DC-7CA4754A03D6}"/>
    <cellStyle name="Normal 7 2 2 2 3 2 3 2 3" xfId="5585" xr:uid="{00000000-0005-0000-0000-000049040000}"/>
    <cellStyle name="Normal 7 2 2 2 3 2 3 2 3 2" xfId="9983" xr:uid="{00000000-0005-0000-0000-000049040000}"/>
    <cellStyle name="Normal 7 2 2 2 3 2 3 2 3 2 2" xfId="18803" xr:uid="{00000000-0005-0000-0000-000049040000}"/>
    <cellStyle name="Normal 7 2 2 2 3 2 3 2 3 2 3" xfId="28172" xr:uid="{4B25FF88-9CF1-49F3-8D1F-B4268DC58E74}"/>
    <cellStyle name="Normal 7 2 2 2 3 2 3 2 3 2 4" xfId="42128" xr:uid="{BDF367D6-E119-49CD-AA95-2AE607E7A4EA}"/>
    <cellStyle name="Normal 7 2 2 2 3 2 3 2 3 3" xfId="14448" xr:uid="{00000000-0005-0000-0000-000049040000}"/>
    <cellStyle name="Normal 7 2 2 2 3 2 3 2 3 4" xfId="23914" xr:uid="{01F4348A-94CB-4412-BF6B-CED0725F07EA}"/>
    <cellStyle name="Normal 7 2 2 2 3 2 3 2 3 5" xfId="37883" xr:uid="{1E6E5C8B-C0D2-484F-B845-32D016E919FB}"/>
    <cellStyle name="Normal 7 2 2 2 3 2 3 2 4" xfId="6216" xr:uid="{00000000-0005-0000-0000-000049040000}"/>
    <cellStyle name="Normal 7 2 2 2 3 2 3 2 4 2" xfId="15050" xr:uid="{00000000-0005-0000-0000-000049040000}"/>
    <cellStyle name="Normal 7 2 2 2 3 2 3 2 4 3" xfId="24509" xr:uid="{1AF5FF49-2943-49D2-891D-E4FA95421B34}"/>
    <cellStyle name="Normal 7 2 2 2 3 2 3 2 4 4" xfId="38463" xr:uid="{C66CDB84-41FD-4B96-95DE-60DE127B1A19}"/>
    <cellStyle name="Normal 7 2 2 2 3 2 3 2 5" xfId="10654" xr:uid="{00000000-0005-0000-0000-000049040000}"/>
    <cellStyle name="Normal 7 2 2 2 3 2 3 2 6" xfId="20062" xr:uid="{D72F29FF-7589-4D56-A413-BFFCBD64DD1C}"/>
    <cellStyle name="Normal 7 2 2 2 3 2 3 2 7" xfId="34216" xr:uid="{8C865FCB-D4B7-43BD-B450-7CA2736578CC}"/>
    <cellStyle name="Normal 7 2 2 2 3 2 3 3" xfId="3641" xr:uid="{00000000-0005-0000-0000-000049040000}"/>
    <cellStyle name="Normal 7 2 2 2 3 2 3 3 2" xfId="8063" xr:uid="{00000000-0005-0000-0000-000049040000}"/>
    <cellStyle name="Normal 7 2 2 2 3 2 3 3 2 2" xfId="16886" xr:uid="{00000000-0005-0000-0000-000049040000}"/>
    <cellStyle name="Normal 7 2 2 2 3 2 3 3 2 3" xfId="26271" xr:uid="{4E8B83F2-9B1D-49DD-ADD0-0ABAB0FA04DC}"/>
    <cellStyle name="Normal 7 2 2 2 3 2 3 3 2 4" xfId="40226" xr:uid="{F8D40BD8-3B78-48CC-B4F5-AA37DC741D7D}"/>
    <cellStyle name="Normal 7 2 2 2 3 2 3 3 3" xfId="12535" xr:uid="{00000000-0005-0000-0000-000049040000}"/>
    <cellStyle name="Normal 7 2 2 2 3 2 3 3 4" xfId="22002" xr:uid="{2AFD73C7-7AC8-49F6-BBC7-EF4D32588006}"/>
    <cellStyle name="Normal 7 2 2 2 3 2 3 3 5" xfId="35985" xr:uid="{59842E7A-1319-4CA6-8F01-4FE45E9295D7}"/>
    <cellStyle name="Normal 7 2 2 2 3 2 3 4" xfId="5584" xr:uid="{00000000-0005-0000-0000-000048040000}"/>
    <cellStyle name="Normal 7 2 2 2 3 2 3 4 2" xfId="9982" xr:uid="{00000000-0005-0000-0000-000048040000}"/>
    <cellStyle name="Normal 7 2 2 2 3 2 3 4 2 2" xfId="18802" xr:uid="{00000000-0005-0000-0000-000048040000}"/>
    <cellStyle name="Normal 7 2 2 2 3 2 3 4 2 3" xfId="28171" xr:uid="{5340EFA2-521D-4520-A04A-25A15523A071}"/>
    <cellStyle name="Normal 7 2 2 2 3 2 3 4 2 4" xfId="42127" xr:uid="{7A7D26A9-148D-4EEF-B883-94A50F3ADF2A}"/>
    <cellStyle name="Normal 7 2 2 2 3 2 3 4 3" xfId="14447" xr:uid="{00000000-0005-0000-0000-000048040000}"/>
    <cellStyle name="Normal 7 2 2 2 3 2 3 4 4" xfId="23913" xr:uid="{B8CBE0CB-C10B-4666-AB8D-04CE3D65C8E2}"/>
    <cellStyle name="Normal 7 2 2 2 3 2 3 4 5" xfId="37882" xr:uid="{EF2C807E-7744-408B-BF69-DCC8E6EA20CA}"/>
    <cellStyle name="Normal 7 2 2 2 3 2 3 5" xfId="6215" xr:uid="{00000000-0005-0000-0000-000048040000}"/>
    <cellStyle name="Normal 7 2 2 2 3 2 3 5 2" xfId="15049" xr:uid="{00000000-0005-0000-0000-000048040000}"/>
    <cellStyle name="Normal 7 2 2 2 3 2 3 5 3" xfId="24508" xr:uid="{DE2D63D6-4568-4122-9BFE-B24393BDB173}"/>
    <cellStyle name="Normal 7 2 2 2 3 2 3 5 4" xfId="38462" xr:uid="{CAA79E37-ECA1-4E70-9D12-27DBB8524E2D}"/>
    <cellStyle name="Normal 7 2 2 2 3 2 3 6" xfId="10653" xr:uid="{00000000-0005-0000-0000-000048040000}"/>
    <cellStyle name="Normal 7 2 2 2 3 2 3 7" xfId="20061" xr:uid="{7E97E3AC-F5AA-4BA5-81EB-0AE2608F2712}"/>
    <cellStyle name="Normal 7 2 2 2 3 2 3 8" xfId="34215" xr:uid="{C1A1C521-46DC-484B-A96A-C6D498096926}"/>
    <cellStyle name="Normal 7 2 2 2 3 2 4" xfId="1128" xr:uid="{00000000-0005-0000-0000-00004A040000}"/>
    <cellStyle name="Normal 7 2 2 2 3 2 4 2" xfId="3640" xr:uid="{00000000-0005-0000-0000-00004B040000}"/>
    <cellStyle name="Normal 7 2 2 2 3 2 4 2 2" xfId="8062" xr:uid="{00000000-0005-0000-0000-00004B040000}"/>
    <cellStyle name="Normal 7 2 2 2 3 2 4 2 2 2" xfId="16885" xr:uid="{00000000-0005-0000-0000-00004B040000}"/>
    <cellStyle name="Normal 7 2 2 2 3 2 4 2 2 3" xfId="26270" xr:uid="{046627CE-75D8-4098-91A1-758627CA147C}"/>
    <cellStyle name="Normal 7 2 2 2 3 2 4 2 2 4" xfId="40225" xr:uid="{F6AD28F5-A051-44F9-B394-EC2CAB83E477}"/>
    <cellStyle name="Normal 7 2 2 2 3 2 4 2 3" xfId="12534" xr:uid="{00000000-0005-0000-0000-00004B040000}"/>
    <cellStyle name="Normal 7 2 2 2 3 2 4 2 4" xfId="22001" xr:uid="{E9B75E7B-E592-4610-AE81-E6B133D5015F}"/>
    <cellStyle name="Normal 7 2 2 2 3 2 4 2 5" xfId="35984" xr:uid="{CEF57F78-2A06-4897-8932-EC1FEC8342B7}"/>
    <cellStyle name="Normal 7 2 2 2 3 2 4 3" xfId="5586" xr:uid="{00000000-0005-0000-0000-00004A040000}"/>
    <cellStyle name="Normal 7 2 2 2 3 2 4 3 2" xfId="9984" xr:uid="{00000000-0005-0000-0000-00004A040000}"/>
    <cellStyle name="Normal 7 2 2 2 3 2 4 3 2 2" xfId="18804" xr:uid="{00000000-0005-0000-0000-00004A040000}"/>
    <cellStyle name="Normal 7 2 2 2 3 2 4 3 2 3" xfId="28173" xr:uid="{E9310011-C909-48B2-8744-F91FDAD77AD3}"/>
    <cellStyle name="Normal 7 2 2 2 3 2 4 3 2 4" xfId="42129" xr:uid="{F59EABAF-CB98-444F-8351-00880615952B}"/>
    <cellStyle name="Normal 7 2 2 2 3 2 4 3 3" xfId="14449" xr:uid="{00000000-0005-0000-0000-00004A040000}"/>
    <cellStyle name="Normal 7 2 2 2 3 2 4 3 4" xfId="23915" xr:uid="{285B6333-9F7A-439C-A8E2-902EFAC203CE}"/>
    <cellStyle name="Normal 7 2 2 2 3 2 4 3 5" xfId="37884" xr:uid="{DD323137-7DB3-456C-AB44-EA773CC52586}"/>
    <cellStyle name="Normal 7 2 2 2 3 2 4 4" xfId="6217" xr:uid="{00000000-0005-0000-0000-00004A040000}"/>
    <cellStyle name="Normal 7 2 2 2 3 2 4 4 2" xfId="15051" xr:uid="{00000000-0005-0000-0000-00004A040000}"/>
    <cellStyle name="Normal 7 2 2 2 3 2 4 4 3" xfId="24510" xr:uid="{F7C61BBD-84AA-4939-A1F3-213817F864FC}"/>
    <cellStyle name="Normal 7 2 2 2 3 2 4 4 4" xfId="38464" xr:uid="{9BFF6EEE-0EC2-46BC-8A02-6FAD5867F876}"/>
    <cellStyle name="Normal 7 2 2 2 3 2 4 5" xfId="10655" xr:uid="{00000000-0005-0000-0000-00004A040000}"/>
    <cellStyle name="Normal 7 2 2 2 3 2 4 6" xfId="20063" xr:uid="{DF96B541-9601-42C7-B03B-F652E73896D6}"/>
    <cellStyle name="Normal 7 2 2 2 3 2 4 7" xfId="34217" xr:uid="{4F49CC50-951D-42DB-809F-17A15CD6EEFC}"/>
    <cellStyle name="Normal 7 2 2 2 3 2 5" xfId="1129" xr:uid="{00000000-0005-0000-0000-00004B040000}"/>
    <cellStyle name="Normal 7 2 2 2 3 2 5 2" xfId="1130" xr:uid="{00000000-0005-0000-0000-00004C040000}"/>
    <cellStyle name="Normal 7 2 2 2 3 2 5 2 10" xfId="34219" xr:uid="{ED06B43D-8057-4824-A5F5-54C0FD6C681B}"/>
    <cellStyle name="Normal 7 2 2 2 3 2 5 2 2" xfId="1131" xr:uid="{00000000-0005-0000-0000-00004D040000}"/>
    <cellStyle name="Normal 7 2 2 2 3 2 5 2 2 2" xfId="3638" xr:uid="{00000000-0005-0000-0000-00004E040000}"/>
    <cellStyle name="Normal 7 2 2 2 3 2 5 2 2 2 2" xfId="8060" xr:uid="{00000000-0005-0000-0000-00004E040000}"/>
    <cellStyle name="Normal 7 2 2 2 3 2 5 2 2 2 2 2" xfId="16883" xr:uid="{00000000-0005-0000-0000-00004E040000}"/>
    <cellStyle name="Normal 7 2 2 2 3 2 5 2 2 2 2 3" xfId="26268" xr:uid="{ECEE0D14-13D2-4B70-8F92-A010684A42A2}"/>
    <cellStyle name="Normal 7 2 2 2 3 2 5 2 2 2 2 4" xfId="40223" xr:uid="{EB0FF710-CE93-4C01-89A4-D0CFF64E1B63}"/>
    <cellStyle name="Normal 7 2 2 2 3 2 5 2 2 2 3" xfId="12532" xr:uid="{00000000-0005-0000-0000-00004E040000}"/>
    <cellStyle name="Normal 7 2 2 2 3 2 5 2 2 2 4" xfId="21999" xr:uid="{92C8B4F4-CC68-4B32-803B-286F84AB8B40}"/>
    <cellStyle name="Normal 7 2 2 2 3 2 5 2 2 2 5" xfId="35982" xr:uid="{E9A764BE-ECFD-4361-9DC2-B54BDA43804A}"/>
    <cellStyle name="Normal 7 2 2 2 3 2 5 2 2 3" xfId="5589" xr:uid="{00000000-0005-0000-0000-00004D040000}"/>
    <cellStyle name="Normal 7 2 2 2 3 2 5 2 2 3 2" xfId="9987" xr:uid="{00000000-0005-0000-0000-00004D040000}"/>
    <cellStyle name="Normal 7 2 2 2 3 2 5 2 2 3 2 2" xfId="18807" xr:uid="{00000000-0005-0000-0000-00004D040000}"/>
    <cellStyle name="Normal 7 2 2 2 3 2 5 2 2 3 2 3" xfId="28176" xr:uid="{A80EC01A-55E2-4A85-971C-B4C55B25BF3F}"/>
    <cellStyle name="Normal 7 2 2 2 3 2 5 2 2 3 2 4" xfId="42132" xr:uid="{19D2EADE-6B11-45F1-B5F5-7253584E79C0}"/>
    <cellStyle name="Normal 7 2 2 2 3 2 5 2 2 3 3" xfId="14452" xr:uid="{00000000-0005-0000-0000-00004D040000}"/>
    <cellStyle name="Normal 7 2 2 2 3 2 5 2 2 3 4" xfId="23918" xr:uid="{9972A533-8FEA-45F0-AE05-0865EF4CA4AA}"/>
    <cellStyle name="Normal 7 2 2 2 3 2 5 2 2 3 5" xfId="37887" xr:uid="{04CE8F26-F6EE-466D-8F36-379626B2E874}"/>
    <cellStyle name="Normal 7 2 2 2 3 2 5 2 2 4" xfId="6220" xr:uid="{00000000-0005-0000-0000-00004D040000}"/>
    <cellStyle name="Normal 7 2 2 2 3 2 5 2 2 4 2" xfId="15054" xr:uid="{00000000-0005-0000-0000-00004D040000}"/>
    <cellStyle name="Normal 7 2 2 2 3 2 5 2 2 4 3" xfId="24513" xr:uid="{5836D35A-53A2-4A7E-AE46-12F8D9E92C0A}"/>
    <cellStyle name="Normal 7 2 2 2 3 2 5 2 2 4 4" xfId="38467" xr:uid="{1281CE8A-C034-4BA6-9CB0-6952AB343951}"/>
    <cellStyle name="Normal 7 2 2 2 3 2 5 2 2 5" xfId="10658" xr:uid="{00000000-0005-0000-0000-00004D040000}"/>
    <cellStyle name="Normal 7 2 2 2 3 2 5 2 2 6" xfId="20066" xr:uid="{6FCB9420-B0F8-4EB4-96AB-AF952C1C028E}"/>
    <cellStyle name="Normal 7 2 2 2 3 2 5 2 2 7" xfId="34220" xr:uid="{CFE6380B-8A03-4DF2-A737-EECF98602573}"/>
    <cellStyle name="Normal 7 2 2 2 3 2 5 2 3" xfId="1132" xr:uid="{00000000-0005-0000-0000-00004E040000}"/>
    <cellStyle name="Normal 7 2 2 2 3 2 5 2 3 2" xfId="3637" xr:uid="{00000000-0005-0000-0000-00004F040000}"/>
    <cellStyle name="Normal 7 2 2 2 3 2 5 2 3 2 2" xfId="8059" xr:uid="{00000000-0005-0000-0000-00004F040000}"/>
    <cellStyle name="Normal 7 2 2 2 3 2 5 2 3 2 2 2" xfId="16882" xr:uid="{00000000-0005-0000-0000-00004F040000}"/>
    <cellStyle name="Normal 7 2 2 2 3 2 5 2 3 2 2 3" xfId="26267" xr:uid="{A1E79BD7-D5CE-40FF-A6D4-F6D7BBDB71B2}"/>
    <cellStyle name="Normal 7 2 2 2 3 2 5 2 3 2 2 4" xfId="40222" xr:uid="{7A3D9CE3-5A53-4769-AE3D-09F8218E4B70}"/>
    <cellStyle name="Normal 7 2 2 2 3 2 5 2 3 2 3" xfId="12531" xr:uid="{00000000-0005-0000-0000-00004F040000}"/>
    <cellStyle name="Normal 7 2 2 2 3 2 5 2 3 2 4" xfId="21998" xr:uid="{A04CEF11-EBC6-404E-85CA-4621F68B6306}"/>
    <cellStyle name="Normal 7 2 2 2 3 2 5 2 3 2 5" xfId="35981" xr:uid="{E7162FE0-1C31-4EEE-8D18-9EE47DF5EE35}"/>
    <cellStyle name="Normal 7 2 2 2 3 2 5 2 3 3" xfId="5590" xr:uid="{00000000-0005-0000-0000-00004E040000}"/>
    <cellStyle name="Normal 7 2 2 2 3 2 5 2 3 3 2" xfId="9988" xr:uid="{00000000-0005-0000-0000-00004E040000}"/>
    <cellStyle name="Normal 7 2 2 2 3 2 5 2 3 3 2 2" xfId="18808" xr:uid="{00000000-0005-0000-0000-00004E040000}"/>
    <cellStyle name="Normal 7 2 2 2 3 2 5 2 3 3 2 3" xfId="28177" xr:uid="{4A442173-DD18-4BB7-B83C-A7E43EDB26FF}"/>
    <cellStyle name="Normal 7 2 2 2 3 2 5 2 3 3 2 4" xfId="42133" xr:uid="{ABFA811A-6BBF-4FA2-A1F6-0AC1951D3610}"/>
    <cellStyle name="Normal 7 2 2 2 3 2 5 2 3 3 3" xfId="14453" xr:uid="{00000000-0005-0000-0000-00004E040000}"/>
    <cellStyle name="Normal 7 2 2 2 3 2 5 2 3 3 4" xfId="23919" xr:uid="{FAC0D384-05EC-4865-93FE-F8A3EDB39CAE}"/>
    <cellStyle name="Normal 7 2 2 2 3 2 5 2 3 3 5" xfId="37888" xr:uid="{71AFC051-FF5E-4642-9C8A-0216248BEEAD}"/>
    <cellStyle name="Normal 7 2 2 2 3 2 5 2 3 4" xfId="6221" xr:uid="{00000000-0005-0000-0000-00004E040000}"/>
    <cellStyle name="Normal 7 2 2 2 3 2 5 2 3 4 2" xfId="15055" xr:uid="{00000000-0005-0000-0000-00004E040000}"/>
    <cellStyle name="Normal 7 2 2 2 3 2 5 2 3 4 3" xfId="24514" xr:uid="{E289535F-6948-4B86-B60F-7DC5134F1379}"/>
    <cellStyle name="Normal 7 2 2 2 3 2 5 2 3 4 4" xfId="38468" xr:uid="{6DB28B9E-A3A8-4982-ACAE-AA9FC74802C0}"/>
    <cellStyle name="Normal 7 2 2 2 3 2 5 2 3 5" xfId="10659" xr:uid="{00000000-0005-0000-0000-00004E040000}"/>
    <cellStyle name="Normal 7 2 2 2 3 2 5 2 3 6" xfId="20067" xr:uid="{6A194A66-D788-4DBB-97A8-EE41C54BB650}"/>
    <cellStyle name="Normal 7 2 2 2 3 2 5 2 3 7" xfId="34221" xr:uid="{076D1573-A9C0-407D-8425-17EE0F1E8B5D}"/>
    <cellStyle name="Normal 7 2 2 2 3 2 5 2 4" xfId="1133" xr:uid="{00000000-0005-0000-0000-00004F040000}"/>
    <cellStyle name="Normal 7 2 2 2 3 2 5 2 4 2" xfId="1134" xr:uid="{00000000-0005-0000-0000-000050040000}"/>
    <cellStyle name="Normal 7 2 2 2 3 2 5 2 4 2 2" xfId="1135" xr:uid="{00000000-0005-0000-0000-000051040000}"/>
    <cellStyle name="Normal 7 2 2 2 3 2 5 2 4 2 2 2" xfId="3634" xr:uid="{00000000-0005-0000-0000-000052040000}"/>
    <cellStyle name="Normal 7 2 2 2 3 2 5 2 4 2 2 2 2" xfId="8056" xr:uid="{00000000-0005-0000-0000-000052040000}"/>
    <cellStyle name="Normal 7 2 2 2 3 2 5 2 4 2 2 2 2 2" xfId="16879" xr:uid="{00000000-0005-0000-0000-000052040000}"/>
    <cellStyle name="Normal 7 2 2 2 3 2 5 2 4 2 2 2 2 3" xfId="26264" xr:uid="{F61A16CC-7DED-40A0-BE32-216199ADE333}"/>
    <cellStyle name="Normal 7 2 2 2 3 2 5 2 4 2 2 2 2 4" xfId="40219" xr:uid="{51035122-01A2-438E-9130-87C3ADF91F30}"/>
    <cellStyle name="Normal 7 2 2 2 3 2 5 2 4 2 2 2 3" xfId="12528" xr:uid="{00000000-0005-0000-0000-000052040000}"/>
    <cellStyle name="Normal 7 2 2 2 3 2 5 2 4 2 2 2 4" xfId="21995" xr:uid="{CB5BA193-6F31-475E-9676-9EF46F064B82}"/>
    <cellStyle name="Normal 7 2 2 2 3 2 5 2 4 2 2 2 5" xfId="35978" xr:uid="{0CCAC598-373D-4098-B3DD-EDC716011B64}"/>
    <cellStyle name="Normal 7 2 2 2 3 2 5 2 4 2 2 3" xfId="5593" xr:uid="{00000000-0005-0000-0000-000051040000}"/>
    <cellStyle name="Normal 7 2 2 2 3 2 5 2 4 2 2 3 2" xfId="9991" xr:uid="{00000000-0005-0000-0000-000051040000}"/>
    <cellStyle name="Normal 7 2 2 2 3 2 5 2 4 2 2 3 2 2" xfId="18811" xr:uid="{00000000-0005-0000-0000-000051040000}"/>
    <cellStyle name="Normal 7 2 2 2 3 2 5 2 4 2 2 3 2 3" xfId="28180" xr:uid="{BBFDB7D3-75D2-4BE6-9099-2FBE7739BF8B}"/>
    <cellStyle name="Normal 7 2 2 2 3 2 5 2 4 2 2 3 2 4" xfId="42136" xr:uid="{E576F536-4D78-4503-903E-6F62D7CEF150}"/>
    <cellStyle name="Normal 7 2 2 2 3 2 5 2 4 2 2 3 3" xfId="14456" xr:uid="{00000000-0005-0000-0000-000051040000}"/>
    <cellStyle name="Normal 7 2 2 2 3 2 5 2 4 2 2 3 4" xfId="23922" xr:uid="{6715F121-BDB7-4591-9080-61F4AB7F558B}"/>
    <cellStyle name="Normal 7 2 2 2 3 2 5 2 4 2 2 3 5" xfId="37891" xr:uid="{7B6AF973-1984-4633-93BB-0103B8E1754B}"/>
    <cellStyle name="Normal 7 2 2 2 3 2 5 2 4 2 2 4" xfId="6224" xr:uid="{00000000-0005-0000-0000-000051040000}"/>
    <cellStyle name="Normal 7 2 2 2 3 2 5 2 4 2 2 4 2" xfId="15058" xr:uid="{00000000-0005-0000-0000-000051040000}"/>
    <cellStyle name="Normal 7 2 2 2 3 2 5 2 4 2 2 4 3" xfId="24517" xr:uid="{8671CF74-6B30-4183-A659-AED99CABE9C3}"/>
    <cellStyle name="Normal 7 2 2 2 3 2 5 2 4 2 2 4 4" xfId="38471" xr:uid="{7147E8B6-11F9-4B00-B630-1D2516EE1AC6}"/>
    <cellStyle name="Normal 7 2 2 2 3 2 5 2 4 2 2 5" xfId="10662" xr:uid="{00000000-0005-0000-0000-000051040000}"/>
    <cellStyle name="Normal 7 2 2 2 3 2 5 2 4 2 2 6" xfId="20070" xr:uid="{0530EC62-84BA-4CB2-99B3-2A1FBA8CA638}"/>
    <cellStyle name="Normal 7 2 2 2 3 2 5 2 4 2 2 7" xfId="34224" xr:uid="{E4629846-6CEF-4D08-AFD1-BA9EC0969B89}"/>
    <cellStyle name="Normal 7 2 2 2 3 2 5 2 4 2 3" xfId="3635" xr:uid="{00000000-0005-0000-0000-000051040000}"/>
    <cellStyle name="Normal 7 2 2 2 3 2 5 2 4 2 3 2" xfId="8057" xr:uid="{00000000-0005-0000-0000-000051040000}"/>
    <cellStyle name="Normal 7 2 2 2 3 2 5 2 4 2 3 2 2" xfId="16880" xr:uid="{00000000-0005-0000-0000-000051040000}"/>
    <cellStyle name="Normal 7 2 2 2 3 2 5 2 4 2 3 2 3" xfId="26265" xr:uid="{3F54A5BD-ECE4-4FF8-9112-3773647D818B}"/>
    <cellStyle name="Normal 7 2 2 2 3 2 5 2 4 2 3 2 4" xfId="40220" xr:uid="{C7D813AC-A131-4C71-AF47-48724F918B7C}"/>
    <cellStyle name="Normal 7 2 2 2 3 2 5 2 4 2 3 3" xfId="12529" xr:uid="{00000000-0005-0000-0000-000051040000}"/>
    <cellStyle name="Normal 7 2 2 2 3 2 5 2 4 2 3 4" xfId="21996" xr:uid="{39EBAE1F-004E-4D59-BF75-21158728F34B}"/>
    <cellStyle name="Normal 7 2 2 2 3 2 5 2 4 2 3 5" xfId="35979" xr:uid="{F408F6BD-479A-447A-94DC-4130D9EBABC2}"/>
    <cellStyle name="Normal 7 2 2 2 3 2 5 2 4 2 4" xfId="5592" xr:uid="{00000000-0005-0000-0000-000050040000}"/>
    <cellStyle name="Normal 7 2 2 2 3 2 5 2 4 2 4 2" xfId="9990" xr:uid="{00000000-0005-0000-0000-000050040000}"/>
    <cellStyle name="Normal 7 2 2 2 3 2 5 2 4 2 4 2 2" xfId="18810" xr:uid="{00000000-0005-0000-0000-000050040000}"/>
    <cellStyle name="Normal 7 2 2 2 3 2 5 2 4 2 4 2 3" xfId="28179" xr:uid="{30724EA6-5F27-432A-9E35-FA10ED9F3CCD}"/>
    <cellStyle name="Normal 7 2 2 2 3 2 5 2 4 2 4 2 4" xfId="42135" xr:uid="{60E07DA4-F657-4F62-86A1-3F8F084251C3}"/>
    <cellStyle name="Normal 7 2 2 2 3 2 5 2 4 2 4 3" xfId="14455" xr:uid="{00000000-0005-0000-0000-000050040000}"/>
    <cellStyle name="Normal 7 2 2 2 3 2 5 2 4 2 4 4" xfId="23921" xr:uid="{A36C6347-AE49-453C-A4EF-025FE1837B28}"/>
    <cellStyle name="Normal 7 2 2 2 3 2 5 2 4 2 4 5" xfId="37890" xr:uid="{DF1F6C13-8EE9-497B-B274-4D124151F4B8}"/>
    <cellStyle name="Normal 7 2 2 2 3 2 5 2 4 2 5" xfId="6223" xr:uid="{00000000-0005-0000-0000-000050040000}"/>
    <cellStyle name="Normal 7 2 2 2 3 2 5 2 4 2 5 2" xfId="15057" xr:uid="{00000000-0005-0000-0000-000050040000}"/>
    <cellStyle name="Normal 7 2 2 2 3 2 5 2 4 2 5 3" xfId="24516" xr:uid="{95E0637C-B01D-4375-9BEF-9FCF93D127A9}"/>
    <cellStyle name="Normal 7 2 2 2 3 2 5 2 4 2 5 4" xfId="38470" xr:uid="{9593D45B-EDEA-45AB-93E1-B658A0D664C7}"/>
    <cellStyle name="Normal 7 2 2 2 3 2 5 2 4 2 6" xfId="10661" xr:uid="{00000000-0005-0000-0000-000050040000}"/>
    <cellStyle name="Normal 7 2 2 2 3 2 5 2 4 2 7" xfId="20069" xr:uid="{FC292B6C-B0AB-42B3-8D31-28E7198A8692}"/>
    <cellStyle name="Normal 7 2 2 2 3 2 5 2 4 2 8" xfId="34223" xr:uid="{3C1B1B92-662B-46DD-8A5A-B46D5042CB3B}"/>
    <cellStyle name="Normal 7 2 2 2 3 2 5 2 4 3" xfId="1136" xr:uid="{00000000-0005-0000-0000-000052040000}"/>
    <cellStyle name="Normal 7 2 2 2 3 2 5 2 4 3 2" xfId="3633" xr:uid="{00000000-0005-0000-0000-000053040000}"/>
    <cellStyle name="Normal 7 2 2 2 3 2 5 2 4 3 2 2" xfId="8055" xr:uid="{00000000-0005-0000-0000-000053040000}"/>
    <cellStyle name="Normal 7 2 2 2 3 2 5 2 4 3 2 2 2" xfId="16878" xr:uid="{00000000-0005-0000-0000-000053040000}"/>
    <cellStyle name="Normal 7 2 2 2 3 2 5 2 4 3 2 2 3" xfId="26263" xr:uid="{2D24FDDC-1EF7-479C-B22A-BE99C046BBBF}"/>
    <cellStyle name="Normal 7 2 2 2 3 2 5 2 4 3 2 2 4" xfId="40218" xr:uid="{C0C6EFDB-6638-4E2E-B0B5-9F077450FC0E}"/>
    <cellStyle name="Normal 7 2 2 2 3 2 5 2 4 3 2 3" xfId="12527" xr:uid="{00000000-0005-0000-0000-000053040000}"/>
    <cellStyle name="Normal 7 2 2 2 3 2 5 2 4 3 2 4" xfId="21994" xr:uid="{A78D0934-95F6-40FD-A47F-A5EF158E1FA1}"/>
    <cellStyle name="Normal 7 2 2 2 3 2 5 2 4 3 2 5" xfId="35977" xr:uid="{A77103CE-A4EE-430E-B59C-DEF94B610C12}"/>
    <cellStyle name="Normal 7 2 2 2 3 2 5 2 4 3 3" xfId="5594" xr:uid="{00000000-0005-0000-0000-000052040000}"/>
    <cellStyle name="Normal 7 2 2 2 3 2 5 2 4 3 3 2" xfId="9992" xr:uid="{00000000-0005-0000-0000-000052040000}"/>
    <cellStyle name="Normal 7 2 2 2 3 2 5 2 4 3 3 2 2" xfId="18812" xr:uid="{00000000-0005-0000-0000-000052040000}"/>
    <cellStyle name="Normal 7 2 2 2 3 2 5 2 4 3 3 2 3" xfId="28181" xr:uid="{3C17E61E-5227-49D1-8A38-F285D6A79E33}"/>
    <cellStyle name="Normal 7 2 2 2 3 2 5 2 4 3 3 2 4" xfId="42137" xr:uid="{C7EBE784-921A-4E11-888C-67C280CA011D}"/>
    <cellStyle name="Normal 7 2 2 2 3 2 5 2 4 3 3 3" xfId="14457" xr:uid="{00000000-0005-0000-0000-000052040000}"/>
    <cellStyle name="Normal 7 2 2 2 3 2 5 2 4 3 3 4" xfId="23923" xr:uid="{0486D021-9FFC-46CC-BBF9-6332EFAAD6F6}"/>
    <cellStyle name="Normal 7 2 2 2 3 2 5 2 4 3 3 5" xfId="37892" xr:uid="{FCA47AD7-D953-4EFA-ABAA-32D8340705D5}"/>
    <cellStyle name="Normal 7 2 2 2 3 2 5 2 4 3 4" xfId="6225" xr:uid="{00000000-0005-0000-0000-000052040000}"/>
    <cellStyle name="Normal 7 2 2 2 3 2 5 2 4 3 4 2" xfId="15059" xr:uid="{00000000-0005-0000-0000-000052040000}"/>
    <cellStyle name="Normal 7 2 2 2 3 2 5 2 4 3 4 3" xfId="24518" xr:uid="{32864C14-4D65-4729-8C4F-1EAF4F953898}"/>
    <cellStyle name="Normal 7 2 2 2 3 2 5 2 4 3 4 4" xfId="38472" xr:uid="{B90D4797-503F-4B4A-A5DB-55C6C8751826}"/>
    <cellStyle name="Normal 7 2 2 2 3 2 5 2 4 3 5" xfId="10663" xr:uid="{00000000-0005-0000-0000-000052040000}"/>
    <cellStyle name="Normal 7 2 2 2 3 2 5 2 4 3 6" xfId="20071" xr:uid="{F5991BEA-FEC7-478F-B54E-749C0CBB6080}"/>
    <cellStyle name="Normal 7 2 2 2 3 2 5 2 4 3 7" xfId="34225" xr:uid="{9257B40C-07C2-4D19-8EA7-771322F3E034}"/>
    <cellStyle name="Normal 7 2 2 2 3 2 5 2 4 4" xfId="3636" xr:uid="{00000000-0005-0000-0000-000050040000}"/>
    <cellStyle name="Normal 7 2 2 2 3 2 5 2 4 4 2" xfId="8058" xr:uid="{00000000-0005-0000-0000-000050040000}"/>
    <cellStyle name="Normal 7 2 2 2 3 2 5 2 4 4 2 2" xfId="16881" xr:uid="{00000000-0005-0000-0000-000050040000}"/>
    <cellStyle name="Normal 7 2 2 2 3 2 5 2 4 4 2 3" xfId="26266" xr:uid="{1E5EE75F-E506-4C77-9756-05AC9646DBA5}"/>
    <cellStyle name="Normal 7 2 2 2 3 2 5 2 4 4 2 4" xfId="40221" xr:uid="{07295E90-F5FA-42B0-8E34-47468C71780B}"/>
    <cellStyle name="Normal 7 2 2 2 3 2 5 2 4 4 3" xfId="12530" xr:uid="{00000000-0005-0000-0000-000050040000}"/>
    <cellStyle name="Normal 7 2 2 2 3 2 5 2 4 4 4" xfId="21997" xr:uid="{60B47EFB-4822-47DB-8653-F09B88121312}"/>
    <cellStyle name="Normal 7 2 2 2 3 2 5 2 4 4 5" xfId="35980" xr:uid="{83EA7ABC-CEE6-4C8D-9ACD-9C807722763B}"/>
    <cellStyle name="Normal 7 2 2 2 3 2 5 2 4 5" xfId="5591" xr:uid="{00000000-0005-0000-0000-00004F040000}"/>
    <cellStyle name="Normal 7 2 2 2 3 2 5 2 4 5 2" xfId="9989" xr:uid="{00000000-0005-0000-0000-00004F040000}"/>
    <cellStyle name="Normal 7 2 2 2 3 2 5 2 4 5 2 2" xfId="18809" xr:uid="{00000000-0005-0000-0000-00004F040000}"/>
    <cellStyle name="Normal 7 2 2 2 3 2 5 2 4 5 2 3" xfId="28178" xr:uid="{2C0D052F-A706-486A-87A3-AB711D5C8EFC}"/>
    <cellStyle name="Normal 7 2 2 2 3 2 5 2 4 5 2 4" xfId="42134" xr:uid="{941AA679-AEDB-4EAC-B289-D994BB735DD7}"/>
    <cellStyle name="Normal 7 2 2 2 3 2 5 2 4 5 3" xfId="14454" xr:uid="{00000000-0005-0000-0000-00004F040000}"/>
    <cellStyle name="Normal 7 2 2 2 3 2 5 2 4 5 4" xfId="23920" xr:uid="{BC59468D-B87D-4B15-9007-D201E57D4647}"/>
    <cellStyle name="Normal 7 2 2 2 3 2 5 2 4 5 5" xfId="37889" xr:uid="{AE537275-EF4B-407D-A77D-F7FC7FCF3F09}"/>
    <cellStyle name="Normal 7 2 2 2 3 2 5 2 4 6" xfId="6222" xr:uid="{00000000-0005-0000-0000-00004F040000}"/>
    <cellStyle name="Normal 7 2 2 2 3 2 5 2 4 6 2" xfId="15056" xr:uid="{00000000-0005-0000-0000-00004F040000}"/>
    <cellStyle name="Normal 7 2 2 2 3 2 5 2 4 6 3" xfId="24515" xr:uid="{F3E569E7-D307-48D0-89F9-A81577728145}"/>
    <cellStyle name="Normal 7 2 2 2 3 2 5 2 4 6 4" xfId="38469" xr:uid="{2263B477-CD50-4E8D-8668-5711190DF709}"/>
    <cellStyle name="Normal 7 2 2 2 3 2 5 2 4 7" xfId="10660" xr:uid="{00000000-0005-0000-0000-00004F040000}"/>
    <cellStyle name="Normal 7 2 2 2 3 2 5 2 4 8" xfId="20068" xr:uid="{B2A0ED35-63F7-471D-A90C-D24A264219E9}"/>
    <cellStyle name="Normal 7 2 2 2 3 2 5 2 4 9" xfId="34222" xr:uid="{B911F318-8A6D-4ABB-A7D2-25D807C4B298}"/>
    <cellStyle name="Normal 7 2 2 2 3 2 5 2 5" xfId="3357" xr:uid="{00000000-0005-0000-0000-00004D040000}"/>
    <cellStyle name="Normal 7 2 2 2 3 2 5 2 5 2" xfId="7825" xr:uid="{00000000-0005-0000-0000-00004D040000}"/>
    <cellStyle name="Normal 7 2 2 2 3 2 5 2 5 2 2" xfId="16651" xr:uid="{00000000-0005-0000-0000-00004D040000}"/>
    <cellStyle name="Normal 7 2 2 2 3 2 5 2 5 2 3" xfId="26066" xr:uid="{F7DC9E23-BB43-45A5-8F4E-A8ADB5D9F9E4}"/>
    <cellStyle name="Normal 7 2 2 2 3 2 5 2 5 2 4" xfId="40019" xr:uid="{578C0825-F5DB-4353-BE83-2159A7C4943A}"/>
    <cellStyle name="Normal 7 2 2 2 3 2 5 2 5 3" xfId="12304" xr:uid="{00000000-0005-0000-0000-00004D040000}"/>
    <cellStyle name="Normal 7 2 2 2 3 2 5 2 5 4" xfId="21759" xr:uid="{BF0C0391-4A77-478C-938A-A683AE1F22F8}"/>
    <cellStyle name="Normal 7 2 2 2 3 2 5 2 5 5" xfId="35782" xr:uid="{B7160CD3-E2B1-49EE-BEFA-0EE55AF976E2}"/>
    <cellStyle name="Normal 7 2 2 2 3 2 5 2 6" xfId="5588" xr:uid="{00000000-0005-0000-0000-00004C040000}"/>
    <cellStyle name="Normal 7 2 2 2 3 2 5 2 6 2" xfId="9986" xr:uid="{00000000-0005-0000-0000-00004C040000}"/>
    <cellStyle name="Normal 7 2 2 2 3 2 5 2 6 2 2" xfId="18806" xr:uid="{00000000-0005-0000-0000-00004C040000}"/>
    <cellStyle name="Normal 7 2 2 2 3 2 5 2 6 2 3" xfId="28175" xr:uid="{E4C7392E-7CC7-4127-87B0-308137210FD3}"/>
    <cellStyle name="Normal 7 2 2 2 3 2 5 2 6 2 4" xfId="42131" xr:uid="{C9960006-BEE1-492C-84D7-E4E632C8E711}"/>
    <cellStyle name="Normal 7 2 2 2 3 2 5 2 6 3" xfId="14451" xr:uid="{00000000-0005-0000-0000-00004C040000}"/>
    <cellStyle name="Normal 7 2 2 2 3 2 5 2 6 4" xfId="23917" xr:uid="{40DF51A4-9760-4FC2-9F95-E83D7B1D5E5C}"/>
    <cellStyle name="Normal 7 2 2 2 3 2 5 2 6 5" xfId="37886" xr:uid="{59CD8D1D-A775-4AB1-B2A3-1650F05A8C4E}"/>
    <cellStyle name="Normal 7 2 2 2 3 2 5 2 7" xfId="6219" xr:uid="{00000000-0005-0000-0000-00004C040000}"/>
    <cellStyle name="Normal 7 2 2 2 3 2 5 2 7 2" xfId="15053" xr:uid="{00000000-0005-0000-0000-00004C040000}"/>
    <cellStyle name="Normal 7 2 2 2 3 2 5 2 7 3" xfId="24512" xr:uid="{C178FCEC-CA30-4C00-9700-53C0DDC62296}"/>
    <cellStyle name="Normal 7 2 2 2 3 2 5 2 7 4" xfId="38466" xr:uid="{95C685EC-E1A6-4574-83D9-E0D3C8AED9ED}"/>
    <cellStyle name="Normal 7 2 2 2 3 2 5 2 8" xfId="10657" xr:uid="{00000000-0005-0000-0000-00004C040000}"/>
    <cellStyle name="Normal 7 2 2 2 3 2 5 2 9" xfId="20065" xr:uid="{592E13E9-B15F-4720-89A5-B093AB157CC8}"/>
    <cellStyle name="Normal 7 2 2 2 3 2 5 3" xfId="1137" xr:uid="{00000000-0005-0000-0000-000053040000}"/>
    <cellStyle name="Normal 7 2 2 2 3 2 5 3 2" xfId="3632" xr:uid="{00000000-0005-0000-0000-000054040000}"/>
    <cellStyle name="Normal 7 2 2 2 3 2 5 3 2 2" xfId="8054" xr:uid="{00000000-0005-0000-0000-000054040000}"/>
    <cellStyle name="Normal 7 2 2 2 3 2 5 3 2 2 2" xfId="16877" xr:uid="{00000000-0005-0000-0000-000054040000}"/>
    <cellStyle name="Normal 7 2 2 2 3 2 5 3 2 2 3" xfId="26262" xr:uid="{E07B0E89-D290-4DC3-85D2-8E11705F842C}"/>
    <cellStyle name="Normal 7 2 2 2 3 2 5 3 2 2 4" xfId="40217" xr:uid="{97ADA8FD-3F3B-4EA5-B643-15AA21B21F8A}"/>
    <cellStyle name="Normal 7 2 2 2 3 2 5 3 2 3" xfId="12526" xr:uid="{00000000-0005-0000-0000-000054040000}"/>
    <cellStyle name="Normal 7 2 2 2 3 2 5 3 2 4" xfId="21993" xr:uid="{64D8951F-A4FF-4145-8EDA-BB7BF543D2D9}"/>
    <cellStyle name="Normal 7 2 2 2 3 2 5 3 2 5" xfId="35976" xr:uid="{E2FF7DF0-DDAA-4B75-AE69-83683C609524}"/>
    <cellStyle name="Normal 7 2 2 2 3 2 5 3 3" xfId="5595" xr:uid="{00000000-0005-0000-0000-000053040000}"/>
    <cellStyle name="Normal 7 2 2 2 3 2 5 3 3 2" xfId="9993" xr:uid="{00000000-0005-0000-0000-000053040000}"/>
    <cellStyle name="Normal 7 2 2 2 3 2 5 3 3 2 2" xfId="18813" xr:uid="{00000000-0005-0000-0000-000053040000}"/>
    <cellStyle name="Normal 7 2 2 2 3 2 5 3 3 2 3" xfId="28182" xr:uid="{70150D79-162D-4B62-B73A-F3E17222844D}"/>
    <cellStyle name="Normal 7 2 2 2 3 2 5 3 3 2 4" xfId="42138" xr:uid="{C9C5FBAB-1C68-4889-A1C5-6C7317E43152}"/>
    <cellStyle name="Normal 7 2 2 2 3 2 5 3 3 3" xfId="14458" xr:uid="{00000000-0005-0000-0000-000053040000}"/>
    <cellStyle name="Normal 7 2 2 2 3 2 5 3 3 4" xfId="23924" xr:uid="{63721784-4A75-4D1A-9208-C50B9220B92B}"/>
    <cellStyle name="Normal 7 2 2 2 3 2 5 3 3 5" xfId="37893" xr:uid="{2F46309A-D3CC-4ADC-9E19-6912C1C7DC4A}"/>
    <cellStyle name="Normal 7 2 2 2 3 2 5 3 4" xfId="6226" xr:uid="{00000000-0005-0000-0000-000053040000}"/>
    <cellStyle name="Normal 7 2 2 2 3 2 5 3 4 2" xfId="15060" xr:uid="{00000000-0005-0000-0000-000053040000}"/>
    <cellStyle name="Normal 7 2 2 2 3 2 5 3 4 3" xfId="24519" xr:uid="{2787221A-D682-4933-ABEF-308BF0C85B0D}"/>
    <cellStyle name="Normal 7 2 2 2 3 2 5 3 4 4" xfId="38473" xr:uid="{A4B5B3E8-71C5-4F6D-BEAF-090D86F728E1}"/>
    <cellStyle name="Normal 7 2 2 2 3 2 5 3 5" xfId="10664" xr:uid="{00000000-0005-0000-0000-000053040000}"/>
    <cellStyle name="Normal 7 2 2 2 3 2 5 3 6" xfId="20072" xr:uid="{022482FE-807B-4E35-810B-7F5A17BC2D1F}"/>
    <cellStyle name="Normal 7 2 2 2 3 2 5 3 7" xfId="34226" xr:uid="{FAFC911B-0932-43BD-8F7E-88D4C9BA7A9F}"/>
    <cellStyle name="Normal 7 2 2 2 3 2 5 4" xfId="3381" xr:uid="{00000000-0005-0000-0000-00004C040000}"/>
    <cellStyle name="Normal 7 2 2 2 3 2 5 4 2" xfId="7843" xr:uid="{00000000-0005-0000-0000-00004C040000}"/>
    <cellStyle name="Normal 7 2 2 2 3 2 5 4 2 2" xfId="16669" xr:uid="{00000000-0005-0000-0000-00004C040000}"/>
    <cellStyle name="Normal 7 2 2 2 3 2 5 4 2 3" xfId="26084" xr:uid="{E21B4796-1239-4C06-8123-4235A35A09EF}"/>
    <cellStyle name="Normal 7 2 2 2 3 2 5 4 2 4" xfId="40037" xr:uid="{B4097E46-9BD7-49DE-80EE-54491E079711}"/>
    <cellStyle name="Normal 7 2 2 2 3 2 5 4 3" xfId="12322" xr:uid="{00000000-0005-0000-0000-00004C040000}"/>
    <cellStyle name="Normal 7 2 2 2 3 2 5 4 4" xfId="21781" xr:uid="{C036BE81-65DA-40AE-8B77-6F4E3D133862}"/>
    <cellStyle name="Normal 7 2 2 2 3 2 5 4 5" xfId="35800" xr:uid="{FC50D76D-EB09-4AED-8BD3-4B93071790E8}"/>
    <cellStyle name="Normal 7 2 2 2 3 2 5 5" xfId="5587" xr:uid="{00000000-0005-0000-0000-00004B040000}"/>
    <cellStyle name="Normal 7 2 2 2 3 2 5 5 2" xfId="9985" xr:uid="{00000000-0005-0000-0000-00004B040000}"/>
    <cellStyle name="Normal 7 2 2 2 3 2 5 5 2 2" xfId="18805" xr:uid="{00000000-0005-0000-0000-00004B040000}"/>
    <cellStyle name="Normal 7 2 2 2 3 2 5 5 2 3" xfId="28174" xr:uid="{BE53079F-9E94-4D13-B451-A9E851CC8975}"/>
    <cellStyle name="Normal 7 2 2 2 3 2 5 5 2 4" xfId="42130" xr:uid="{BA36E682-F1C5-4237-BC07-08864F307F8D}"/>
    <cellStyle name="Normal 7 2 2 2 3 2 5 5 3" xfId="14450" xr:uid="{00000000-0005-0000-0000-00004B040000}"/>
    <cellStyle name="Normal 7 2 2 2 3 2 5 5 4" xfId="23916" xr:uid="{AD316F84-C8A1-4E92-AAD0-1F9DBCFDC00D}"/>
    <cellStyle name="Normal 7 2 2 2 3 2 5 5 5" xfId="37885" xr:uid="{A61CE40B-D34D-4623-97C2-6574CC790CAC}"/>
    <cellStyle name="Normal 7 2 2 2 3 2 5 6" xfId="6218" xr:uid="{00000000-0005-0000-0000-00004B040000}"/>
    <cellStyle name="Normal 7 2 2 2 3 2 5 6 2" xfId="15052" xr:uid="{00000000-0005-0000-0000-00004B040000}"/>
    <cellStyle name="Normal 7 2 2 2 3 2 5 6 3" xfId="24511" xr:uid="{47F2FFD4-783B-4DDB-84CE-12E1DB6F94D6}"/>
    <cellStyle name="Normal 7 2 2 2 3 2 5 6 4" xfId="38465" xr:uid="{F94FA491-88B4-4C27-8CB5-2124AF2AA885}"/>
    <cellStyle name="Normal 7 2 2 2 3 2 5 7" xfId="10656" xr:uid="{00000000-0005-0000-0000-00004B040000}"/>
    <cellStyle name="Normal 7 2 2 2 3 2 5 8" xfId="20064" xr:uid="{6292FF18-2376-4CB6-BE63-03D7A5B81085}"/>
    <cellStyle name="Normal 7 2 2 2 3 2 5 9" xfId="34218" xr:uid="{74795700-F4D4-4F5F-AB3A-8BD66A6E9889}"/>
    <cellStyle name="Normal 7 2 2 2 3 2 6" xfId="3643" xr:uid="{00000000-0005-0000-0000-000047040000}"/>
    <cellStyle name="Normal 7 2 2 2 3 2 6 2" xfId="8065" xr:uid="{00000000-0005-0000-0000-000047040000}"/>
    <cellStyle name="Normal 7 2 2 2 3 2 6 2 2" xfId="16888" xr:uid="{00000000-0005-0000-0000-000047040000}"/>
    <cellStyle name="Normal 7 2 2 2 3 2 6 2 3" xfId="26273" xr:uid="{65F5E002-47DD-4DB7-A3DF-0E002BDE2918}"/>
    <cellStyle name="Normal 7 2 2 2 3 2 6 2 4" xfId="40228" xr:uid="{D6B95FAF-E570-4FC9-BDB1-4CAD77736E11}"/>
    <cellStyle name="Normal 7 2 2 2 3 2 6 3" xfId="12537" xr:uid="{00000000-0005-0000-0000-000047040000}"/>
    <cellStyle name="Normal 7 2 2 2 3 2 6 4" xfId="22004" xr:uid="{CC7172F4-21F4-4682-A109-D163D93C9BC6}"/>
    <cellStyle name="Normal 7 2 2 2 3 2 6 5" xfId="35987" xr:uid="{FDECEEA1-D890-4757-87C0-50D0DBD53C69}"/>
    <cellStyle name="Normal 7 2 2 2 3 2 7" xfId="5582" xr:uid="{00000000-0005-0000-0000-000046040000}"/>
    <cellStyle name="Normal 7 2 2 2 3 2 7 2" xfId="9980" xr:uid="{00000000-0005-0000-0000-000046040000}"/>
    <cellStyle name="Normal 7 2 2 2 3 2 7 2 2" xfId="18800" xr:uid="{00000000-0005-0000-0000-000046040000}"/>
    <cellStyle name="Normal 7 2 2 2 3 2 7 2 3" xfId="28169" xr:uid="{95EE3BA8-C45C-4599-B17F-838373DBE1BE}"/>
    <cellStyle name="Normal 7 2 2 2 3 2 7 2 4" xfId="42125" xr:uid="{9F2DAAEC-C7C2-4AF2-8E43-FB9003DB85F5}"/>
    <cellStyle name="Normal 7 2 2 2 3 2 7 3" xfId="14445" xr:uid="{00000000-0005-0000-0000-000046040000}"/>
    <cellStyle name="Normal 7 2 2 2 3 2 7 4" xfId="23911" xr:uid="{F6EBDF70-0132-4E62-9978-4BCDCA3E0028}"/>
    <cellStyle name="Normal 7 2 2 2 3 2 7 5" xfId="37880" xr:uid="{D6479BAE-B041-41C0-A7C3-6BCB038B1293}"/>
    <cellStyle name="Normal 7 2 2 2 3 2 8" xfId="6213" xr:uid="{00000000-0005-0000-0000-000046040000}"/>
    <cellStyle name="Normal 7 2 2 2 3 2 8 2" xfId="15047" xr:uid="{00000000-0005-0000-0000-000046040000}"/>
    <cellStyle name="Normal 7 2 2 2 3 2 8 3" xfId="24506" xr:uid="{E52627D7-1789-4997-B7B1-3365F9CA65DF}"/>
    <cellStyle name="Normal 7 2 2 2 3 2 8 4" xfId="38460" xr:uid="{61506869-65B3-4FA5-8621-7B37B2ACCF95}"/>
    <cellStyle name="Normal 7 2 2 2 3 2 9" xfId="10651" xr:uid="{00000000-0005-0000-0000-000046040000}"/>
    <cellStyle name="Normal 7 2 2 2 3 3" xfId="3644" xr:uid="{00000000-0005-0000-0000-000046040000}"/>
    <cellStyle name="Normal 7 2 2 2 3 3 2" xfId="8066" xr:uid="{00000000-0005-0000-0000-000046040000}"/>
    <cellStyle name="Normal 7 2 2 2 3 3 2 2" xfId="16889" xr:uid="{00000000-0005-0000-0000-000046040000}"/>
    <cellStyle name="Normal 7 2 2 2 3 3 2 3" xfId="26274" xr:uid="{9EB70D85-C7C0-4ED3-AE00-9827152A1AB9}"/>
    <cellStyle name="Normal 7 2 2 2 3 3 2 4" xfId="40229" xr:uid="{D1804A58-4C3B-4E27-A287-31F0A17FF8D2}"/>
    <cellStyle name="Normal 7 2 2 2 3 3 3" xfId="12538" xr:uid="{00000000-0005-0000-0000-000046040000}"/>
    <cellStyle name="Normal 7 2 2 2 3 3 4" xfId="22005" xr:uid="{8DFEF320-C760-417E-9B0A-FAB8B67FBB0E}"/>
    <cellStyle name="Normal 7 2 2 2 3 3 5" xfId="35988" xr:uid="{911D51AC-D01B-4CC1-9EAF-76087C71E22D}"/>
    <cellStyle name="Normal 7 2 2 2 3 4" xfId="5581" xr:uid="{00000000-0005-0000-0000-000045040000}"/>
    <cellStyle name="Normal 7 2 2 2 3 4 2" xfId="9979" xr:uid="{00000000-0005-0000-0000-000045040000}"/>
    <cellStyle name="Normal 7 2 2 2 3 4 2 2" xfId="18799" xr:uid="{00000000-0005-0000-0000-000045040000}"/>
    <cellStyle name="Normal 7 2 2 2 3 4 2 3" xfId="28168" xr:uid="{0AD8EBD8-3349-4AE6-9A55-6D438F7CD4B7}"/>
    <cellStyle name="Normal 7 2 2 2 3 4 2 4" xfId="42124" xr:uid="{039D6EE9-7E58-4041-A8DF-030A2890B940}"/>
    <cellStyle name="Normal 7 2 2 2 3 4 3" xfId="14444" xr:uid="{00000000-0005-0000-0000-000045040000}"/>
    <cellStyle name="Normal 7 2 2 2 3 4 4" xfId="23910" xr:uid="{A4B6CAFE-8059-4D36-A171-CC9BBAA84B83}"/>
    <cellStyle name="Normal 7 2 2 2 3 4 5" xfId="37879" xr:uid="{0EED296E-A9A8-4893-96CA-53DE35E40FC5}"/>
    <cellStyle name="Normal 7 2 2 2 3 5" xfId="6212" xr:uid="{00000000-0005-0000-0000-000045040000}"/>
    <cellStyle name="Normal 7 2 2 2 3 5 2" xfId="15046" xr:uid="{00000000-0005-0000-0000-000045040000}"/>
    <cellStyle name="Normal 7 2 2 2 3 5 3" xfId="24505" xr:uid="{156CBC9B-846E-4E8A-BC11-392FF4753E08}"/>
    <cellStyle name="Normal 7 2 2 2 3 5 4" xfId="38459" xr:uid="{D7FE5E7F-981B-45C6-BF17-1E6370BAF16E}"/>
    <cellStyle name="Normal 7 2 2 2 3 6" xfId="10650" xr:uid="{00000000-0005-0000-0000-000045040000}"/>
    <cellStyle name="Normal 7 2 2 2 3 7" xfId="20058" xr:uid="{F77B2691-2781-43B6-85BC-CAC6CBDD84CF}"/>
    <cellStyle name="Normal 7 2 2 2 3 8" xfId="34212" xr:uid="{73BADE04-F743-44F9-83BE-DF71AB9F80D7}"/>
    <cellStyle name="Normal 7 2 2 2 4" xfId="1743" xr:uid="{00000000-0005-0000-0000-000096010000}"/>
    <cellStyle name="Normal 7 2 2 2 4 2" xfId="6545" xr:uid="{00000000-0005-0000-0000-000096010000}"/>
    <cellStyle name="Normal 7 2 2 2 4 2 2" xfId="15376" xr:uid="{00000000-0005-0000-0000-000096010000}"/>
    <cellStyle name="Normal 7 2 2 2 4 2 3" xfId="24811" xr:uid="{8DD94809-E55E-4CC5-8805-C212985D1648}"/>
    <cellStyle name="Normal 7 2 2 2 4 2 4" xfId="38765" xr:uid="{514E3590-A47E-4152-82FB-40F4D634B78F}"/>
    <cellStyle name="Normal 7 2 2 2 4 3" xfId="10990" xr:uid="{00000000-0005-0000-0000-000096010000}"/>
    <cellStyle name="Normal 7 2 2 2 4 4" xfId="20400" xr:uid="{B314301C-69DD-45CE-BBA5-61AF40CA196D}"/>
    <cellStyle name="Normal 7 2 2 2 4 5" xfId="34529" xr:uid="{E0DAF1B4-9946-4193-985F-ADC75626B1A0}"/>
    <cellStyle name="Normal 7 2 2 2 5" xfId="4029" xr:uid="{00000000-0005-0000-0000-000096010000}"/>
    <cellStyle name="Normal 7 2 2 2 5 2" xfId="8433" xr:uid="{00000000-0005-0000-0000-000096010000}"/>
    <cellStyle name="Normal 7 2 2 2 5 2 2" xfId="17255" xr:uid="{00000000-0005-0000-0000-000096010000}"/>
    <cellStyle name="Normal 7 2 2 2 5 2 3" xfId="26636" xr:uid="{C98768EA-026F-410C-8428-F7379AFF7057}"/>
    <cellStyle name="Normal 7 2 2 2 5 2 4" xfId="40590" xr:uid="{338A5908-AEA2-4FDA-ACF0-33C47776BF9E}"/>
    <cellStyle name="Normal 7 2 2 2 5 3" xfId="12904" xr:uid="{00000000-0005-0000-0000-000096010000}"/>
    <cellStyle name="Normal 7 2 2 2 5 4" xfId="22376" xr:uid="{0B8D86C0-24CD-40E6-9D80-277C4D1721A4}"/>
    <cellStyle name="Normal 7 2 2 2 5 5" xfId="36349" xr:uid="{C4942639-E928-47A1-A226-439C97CF38F4}"/>
    <cellStyle name="Normal 7 2 2 2 6" xfId="6210" xr:uid="{00000000-0005-0000-0000-000043040000}"/>
    <cellStyle name="Normal 7 2 2 2 6 2" xfId="15044" xr:uid="{00000000-0005-0000-0000-000043040000}"/>
    <cellStyle name="Normal 7 2 2 2 6 3" xfId="24503" xr:uid="{26E9802C-952B-4ED4-81A6-1B9C262FD451}"/>
    <cellStyle name="Normal 7 2 2 2 6 4" xfId="38457" xr:uid="{D49E3D32-71F5-42FB-88EF-E2702CA4F6F3}"/>
    <cellStyle name="Normal 7 2 2 2 7" xfId="10648" xr:uid="{00000000-0005-0000-0000-000043040000}"/>
    <cellStyle name="Normal 7 2 2 2 7 2" xfId="28457" xr:uid="{96B5B667-3C52-40EB-8B0A-465FCC94BE18}"/>
    <cellStyle name="Normal 7 2 2 2 7 3" xfId="42427" xr:uid="{E2492EF4-44E7-4B19-9F8C-E8AC7D93AB27}"/>
    <cellStyle name="Normal 7 2 2 2 8" xfId="31150" xr:uid="{BA94834E-91C6-4A24-B4EB-5306375D3A67}"/>
    <cellStyle name="Normal 7 2 2 2 8 2" xfId="44999" xr:uid="{19C55F15-4F0F-4EF0-9CBF-3DC2AA1167B3}"/>
    <cellStyle name="Normal 7 2 2 2 9" xfId="20056" xr:uid="{A0222AB7-D728-40A6-840C-D056226B6300}"/>
    <cellStyle name="Normal 7 2 2 3" xfId="1138" xr:uid="{00000000-0005-0000-0000-000054040000}"/>
    <cellStyle name="Normal 7 2 2 3 2" xfId="1139" xr:uid="{00000000-0005-0000-0000-000055040000}"/>
    <cellStyle name="Normal 7 2 2 3 2 10" xfId="5597" xr:uid="{00000000-0005-0000-0000-000055040000}"/>
    <cellStyle name="Normal 7 2 2 3 2 10 2" xfId="9995" xr:uid="{00000000-0005-0000-0000-000055040000}"/>
    <cellStyle name="Normal 7 2 2 3 2 10 2 2" xfId="18815" xr:uid="{00000000-0005-0000-0000-000055040000}"/>
    <cellStyle name="Normal 7 2 2 3 2 10 2 3" xfId="28184" xr:uid="{71E29BFE-0233-47A1-83BC-D6065B9B6444}"/>
    <cellStyle name="Normal 7 2 2 3 2 10 2 4" xfId="42140" xr:uid="{9E417CB9-87F7-4EDE-8501-C1E20077426A}"/>
    <cellStyle name="Normal 7 2 2 3 2 10 3" xfId="14460" xr:uid="{00000000-0005-0000-0000-000055040000}"/>
    <cellStyle name="Normal 7 2 2 3 2 10 4" xfId="23926" xr:uid="{5BB4F878-DC0F-4189-AC79-DB5B6694ADBC}"/>
    <cellStyle name="Normal 7 2 2 3 2 10 5" xfId="37895" xr:uid="{DAC66FEB-D54C-4854-889F-EC61DEC7C5A6}"/>
    <cellStyle name="Normal 7 2 2 3 2 11" xfId="6228" xr:uid="{00000000-0005-0000-0000-000055040000}"/>
    <cellStyle name="Normal 7 2 2 3 2 11 2" xfId="15062" xr:uid="{00000000-0005-0000-0000-000055040000}"/>
    <cellStyle name="Normal 7 2 2 3 2 11 3" xfId="24521" xr:uid="{06E052FE-3C8F-475D-8075-D14C04B8065E}"/>
    <cellStyle name="Normal 7 2 2 3 2 11 4" xfId="38475" xr:uid="{7D643A24-DC8E-4432-B87B-E595024FD4E3}"/>
    <cellStyle name="Normal 7 2 2 3 2 12" xfId="10666" xr:uid="{00000000-0005-0000-0000-000055040000}"/>
    <cellStyle name="Normal 7 2 2 3 2 13" xfId="20074" xr:uid="{85286387-BBBD-4280-BEC4-7DE319088932}"/>
    <cellStyle name="Normal 7 2 2 3 2 14" xfId="34228" xr:uid="{D6FC79DA-59C0-4D1B-8BE7-F784A3FC0003}"/>
    <cellStyle name="Normal 7 2 2 3 2 2" xfId="1140" xr:uid="{00000000-0005-0000-0000-000056040000}"/>
    <cellStyle name="Normal 7 2 2 3 2 2 2" xfId="3629" xr:uid="{00000000-0005-0000-0000-000057040000}"/>
    <cellStyle name="Normal 7 2 2 3 2 2 2 2" xfId="8051" xr:uid="{00000000-0005-0000-0000-000057040000}"/>
    <cellStyle name="Normal 7 2 2 3 2 2 2 2 2" xfId="16874" xr:uid="{00000000-0005-0000-0000-000057040000}"/>
    <cellStyle name="Normal 7 2 2 3 2 2 2 2 3" xfId="26259" xr:uid="{56C35FBA-7350-4097-AA71-35F7EF59EC9F}"/>
    <cellStyle name="Normal 7 2 2 3 2 2 2 2 4" xfId="40214" xr:uid="{426E2F3A-CE77-4655-B4A5-832D63870C57}"/>
    <cellStyle name="Normal 7 2 2 3 2 2 2 3" xfId="12523" xr:uid="{00000000-0005-0000-0000-000057040000}"/>
    <cellStyle name="Normal 7 2 2 3 2 2 2 4" xfId="21990" xr:uid="{229779CB-619D-463C-83B7-CE14FD2EED23}"/>
    <cellStyle name="Normal 7 2 2 3 2 2 2 5" xfId="35973" xr:uid="{BEA7CDBA-E3A2-45CB-866C-4182E0852BF5}"/>
    <cellStyle name="Normal 7 2 2 3 2 2 3" xfId="5598" xr:uid="{00000000-0005-0000-0000-000056040000}"/>
    <cellStyle name="Normal 7 2 2 3 2 2 3 2" xfId="9996" xr:uid="{00000000-0005-0000-0000-000056040000}"/>
    <cellStyle name="Normal 7 2 2 3 2 2 3 2 2" xfId="18816" xr:uid="{00000000-0005-0000-0000-000056040000}"/>
    <cellStyle name="Normal 7 2 2 3 2 2 3 2 3" xfId="28185" xr:uid="{10ACB81D-BF6B-48A2-B080-B96400A4476C}"/>
    <cellStyle name="Normal 7 2 2 3 2 2 3 2 4" xfId="42141" xr:uid="{5C43F547-52B3-41F5-8E65-91E4732D6DF6}"/>
    <cellStyle name="Normal 7 2 2 3 2 2 3 3" xfId="14461" xr:uid="{00000000-0005-0000-0000-000056040000}"/>
    <cellStyle name="Normal 7 2 2 3 2 2 3 4" xfId="23927" xr:uid="{D7107D8A-86CF-4A9D-9033-B37A87FFA609}"/>
    <cellStyle name="Normal 7 2 2 3 2 2 3 5" xfId="37896" xr:uid="{1002EA83-2BD4-4B33-89CA-0599FD869C15}"/>
    <cellStyle name="Normal 7 2 2 3 2 2 4" xfId="6229" xr:uid="{00000000-0005-0000-0000-000056040000}"/>
    <cellStyle name="Normal 7 2 2 3 2 2 4 2" xfId="15063" xr:uid="{00000000-0005-0000-0000-000056040000}"/>
    <cellStyle name="Normal 7 2 2 3 2 2 4 3" xfId="24522" xr:uid="{9A2DEE5D-CCD0-45EC-9695-5D8165AC1FA5}"/>
    <cellStyle name="Normal 7 2 2 3 2 2 4 4" xfId="38476" xr:uid="{1910C829-E2D6-4DEE-88E8-3930F919D1F0}"/>
    <cellStyle name="Normal 7 2 2 3 2 2 5" xfId="10667" xr:uid="{00000000-0005-0000-0000-000056040000}"/>
    <cellStyle name="Normal 7 2 2 3 2 2 6" xfId="20075" xr:uid="{81EE0388-1B07-46EF-9F80-215DB46D70AC}"/>
    <cellStyle name="Normal 7 2 2 3 2 2 7" xfId="34229" xr:uid="{62C5A6F0-A603-435F-A836-90B12A645847}"/>
    <cellStyle name="Normal 7 2 2 3 2 3" xfId="1141" xr:uid="{00000000-0005-0000-0000-000057040000}"/>
    <cellStyle name="Normal 7 2 2 3 2 3 2" xfId="1142" xr:uid="{00000000-0005-0000-0000-000058040000}"/>
    <cellStyle name="Normal 7 2 2 3 2 3 2 2" xfId="3628" xr:uid="{00000000-0005-0000-0000-000059040000}"/>
    <cellStyle name="Normal 7 2 2 3 2 3 2 2 2" xfId="8050" xr:uid="{00000000-0005-0000-0000-000059040000}"/>
    <cellStyle name="Normal 7 2 2 3 2 3 2 2 2 2" xfId="16873" xr:uid="{00000000-0005-0000-0000-000059040000}"/>
    <cellStyle name="Normal 7 2 2 3 2 3 2 2 2 3" xfId="26258" xr:uid="{18D836F0-EC0B-4CFF-9536-508C36234127}"/>
    <cellStyle name="Normal 7 2 2 3 2 3 2 2 2 4" xfId="40213" xr:uid="{62012DDA-1510-4328-A5A5-7060DB038132}"/>
    <cellStyle name="Normal 7 2 2 3 2 3 2 2 3" xfId="12522" xr:uid="{00000000-0005-0000-0000-000059040000}"/>
    <cellStyle name="Normal 7 2 2 3 2 3 2 2 4" xfId="21989" xr:uid="{C7BB7BA3-9641-4E6E-9277-CC36B055D0AA}"/>
    <cellStyle name="Normal 7 2 2 3 2 3 2 2 5" xfId="35972" xr:uid="{2637D32A-9811-4D37-B6F8-DFE58BE4CD9A}"/>
    <cellStyle name="Normal 7 2 2 3 2 3 2 3" xfId="5600" xr:uid="{00000000-0005-0000-0000-000058040000}"/>
    <cellStyle name="Normal 7 2 2 3 2 3 2 3 2" xfId="9998" xr:uid="{00000000-0005-0000-0000-000058040000}"/>
    <cellStyle name="Normal 7 2 2 3 2 3 2 3 2 2" xfId="18818" xr:uid="{00000000-0005-0000-0000-000058040000}"/>
    <cellStyle name="Normal 7 2 2 3 2 3 2 3 2 3" xfId="28187" xr:uid="{36938968-490E-4DA2-8336-655F43A40AE8}"/>
    <cellStyle name="Normal 7 2 2 3 2 3 2 3 2 4" xfId="42143" xr:uid="{98D37A5A-0FBF-4194-9D36-69F3F9A501A0}"/>
    <cellStyle name="Normal 7 2 2 3 2 3 2 3 3" xfId="14463" xr:uid="{00000000-0005-0000-0000-000058040000}"/>
    <cellStyle name="Normal 7 2 2 3 2 3 2 3 4" xfId="23929" xr:uid="{A98440D9-12BA-4AD0-9342-FEA00FFB16EC}"/>
    <cellStyle name="Normal 7 2 2 3 2 3 2 3 5" xfId="37898" xr:uid="{561B8D9D-FCCE-4E5C-B2B4-A02CB71C3477}"/>
    <cellStyle name="Normal 7 2 2 3 2 3 2 4" xfId="6231" xr:uid="{00000000-0005-0000-0000-000058040000}"/>
    <cellStyle name="Normal 7 2 2 3 2 3 2 4 2" xfId="15065" xr:uid="{00000000-0005-0000-0000-000058040000}"/>
    <cellStyle name="Normal 7 2 2 3 2 3 2 4 3" xfId="24524" xr:uid="{405957DE-B19A-4913-B611-5F878F43CA96}"/>
    <cellStyle name="Normal 7 2 2 3 2 3 2 4 4" xfId="38478" xr:uid="{6E419E1E-FB1A-485E-850F-DEEB39DF2B54}"/>
    <cellStyle name="Normal 7 2 2 3 2 3 2 5" xfId="10669" xr:uid="{00000000-0005-0000-0000-000058040000}"/>
    <cellStyle name="Normal 7 2 2 3 2 3 2 6" xfId="20077" xr:uid="{CAFE4B1A-E129-43FB-AADB-39C97C944457}"/>
    <cellStyle name="Normal 7 2 2 3 2 3 2 7" xfId="34231" xr:uid="{D7017807-993E-4D65-BAFF-04DD5B7988E4}"/>
    <cellStyle name="Normal 7 2 2 3 2 3 3" xfId="3429" xr:uid="{00000000-0005-0000-0000-000058040000}"/>
    <cellStyle name="Normal 7 2 2 3 2 3 3 2" xfId="7881" xr:uid="{00000000-0005-0000-0000-000058040000}"/>
    <cellStyle name="Normal 7 2 2 3 2 3 3 2 2" xfId="16706" xr:uid="{00000000-0005-0000-0000-000058040000}"/>
    <cellStyle name="Normal 7 2 2 3 2 3 3 2 3" xfId="26117" xr:uid="{646214CF-66F3-4164-8F4F-183895850297}"/>
    <cellStyle name="Normal 7 2 2 3 2 3 3 2 4" xfId="40070" xr:uid="{BE4330A4-A98C-46BE-A94F-831A1DE0FCED}"/>
    <cellStyle name="Normal 7 2 2 3 2 3 3 3" xfId="12359" xr:uid="{00000000-0005-0000-0000-000058040000}"/>
    <cellStyle name="Normal 7 2 2 3 2 3 3 4" xfId="21820" xr:uid="{70FC218C-5490-4578-9297-F5A429BCDE8E}"/>
    <cellStyle name="Normal 7 2 2 3 2 3 3 5" xfId="35833" xr:uid="{D131D372-DD9E-474E-8A17-989F8CD8FDEE}"/>
    <cellStyle name="Normal 7 2 2 3 2 3 4" xfId="5599" xr:uid="{00000000-0005-0000-0000-000057040000}"/>
    <cellStyle name="Normal 7 2 2 3 2 3 4 2" xfId="9997" xr:uid="{00000000-0005-0000-0000-000057040000}"/>
    <cellStyle name="Normal 7 2 2 3 2 3 4 2 2" xfId="18817" xr:uid="{00000000-0005-0000-0000-000057040000}"/>
    <cellStyle name="Normal 7 2 2 3 2 3 4 2 3" xfId="28186" xr:uid="{76787BA4-BC50-4DF2-8B2A-103BB75DB52B}"/>
    <cellStyle name="Normal 7 2 2 3 2 3 4 2 4" xfId="42142" xr:uid="{462F32C2-23E7-4C10-A4EE-E7998A03C582}"/>
    <cellStyle name="Normal 7 2 2 3 2 3 4 3" xfId="14462" xr:uid="{00000000-0005-0000-0000-000057040000}"/>
    <cellStyle name="Normal 7 2 2 3 2 3 4 4" xfId="23928" xr:uid="{4FC53F6D-FB74-4A31-BEE2-A834EFF964C2}"/>
    <cellStyle name="Normal 7 2 2 3 2 3 4 5" xfId="37897" xr:uid="{D8A9145F-E222-417F-84DE-B683557204C4}"/>
    <cellStyle name="Normal 7 2 2 3 2 3 5" xfId="6230" xr:uid="{00000000-0005-0000-0000-000057040000}"/>
    <cellStyle name="Normal 7 2 2 3 2 3 5 2" xfId="15064" xr:uid="{00000000-0005-0000-0000-000057040000}"/>
    <cellStyle name="Normal 7 2 2 3 2 3 5 3" xfId="24523" xr:uid="{2BEED0E7-B373-42B4-8877-245F5D3AA9B7}"/>
    <cellStyle name="Normal 7 2 2 3 2 3 5 4" xfId="38477" xr:uid="{41396871-0077-4738-829D-234C877DE76D}"/>
    <cellStyle name="Normal 7 2 2 3 2 3 6" xfId="10668" xr:uid="{00000000-0005-0000-0000-000057040000}"/>
    <cellStyle name="Normal 7 2 2 3 2 3 7" xfId="20076" xr:uid="{A1F455DE-73B8-4868-8DF5-1EF11C224B3F}"/>
    <cellStyle name="Normal 7 2 2 3 2 3 8" xfId="34230" xr:uid="{3B856FED-7CD6-42AC-8D63-EF5D66015E55}"/>
    <cellStyle name="Normal 7 2 2 3 2 4" xfId="1143" xr:uid="{00000000-0005-0000-0000-000059040000}"/>
    <cellStyle name="Normal 7 2 2 3 2 4 2" xfId="3627" xr:uid="{00000000-0005-0000-0000-00005A040000}"/>
    <cellStyle name="Normal 7 2 2 3 2 4 2 2" xfId="8049" xr:uid="{00000000-0005-0000-0000-00005A040000}"/>
    <cellStyle name="Normal 7 2 2 3 2 4 2 2 2" xfId="16872" xr:uid="{00000000-0005-0000-0000-00005A040000}"/>
    <cellStyle name="Normal 7 2 2 3 2 4 2 2 3" xfId="26257" xr:uid="{C570AB81-5AE3-49F0-98EE-25417BF17AAD}"/>
    <cellStyle name="Normal 7 2 2 3 2 4 2 2 4" xfId="40212" xr:uid="{FDC5AB9B-9278-4CE4-88FE-02872CCC4D00}"/>
    <cellStyle name="Normal 7 2 2 3 2 4 2 3" xfId="12521" xr:uid="{00000000-0005-0000-0000-00005A040000}"/>
    <cellStyle name="Normal 7 2 2 3 2 4 2 4" xfId="21988" xr:uid="{7C86B45C-880E-4A3F-A2C3-4F073460DBC3}"/>
    <cellStyle name="Normal 7 2 2 3 2 4 2 5" xfId="35971" xr:uid="{4A0211E9-A433-4F71-94EC-2B696F2AAB14}"/>
    <cellStyle name="Normal 7 2 2 3 2 4 3" xfId="5601" xr:uid="{00000000-0005-0000-0000-000059040000}"/>
    <cellStyle name="Normal 7 2 2 3 2 4 3 2" xfId="9999" xr:uid="{00000000-0005-0000-0000-000059040000}"/>
    <cellStyle name="Normal 7 2 2 3 2 4 3 2 2" xfId="18819" xr:uid="{00000000-0005-0000-0000-000059040000}"/>
    <cellStyle name="Normal 7 2 2 3 2 4 3 2 3" xfId="28188" xr:uid="{6C9FF557-F16A-4B9E-822D-A71759568C00}"/>
    <cellStyle name="Normal 7 2 2 3 2 4 3 2 4" xfId="42144" xr:uid="{8794B6A7-CB5F-45B3-A28B-36A8BE7A418F}"/>
    <cellStyle name="Normal 7 2 2 3 2 4 3 3" xfId="14464" xr:uid="{00000000-0005-0000-0000-000059040000}"/>
    <cellStyle name="Normal 7 2 2 3 2 4 3 4" xfId="23930" xr:uid="{19E7E186-F52F-4313-BF75-B9A602894186}"/>
    <cellStyle name="Normal 7 2 2 3 2 4 3 5" xfId="37899" xr:uid="{A28E1284-4D9F-4502-9943-D608EF7989A5}"/>
    <cellStyle name="Normal 7 2 2 3 2 4 4" xfId="6232" xr:uid="{00000000-0005-0000-0000-000059040000}"/>
    <cellStyle name="Normal 7 2 2 3 2 4 4 2" xfId="15066" xr:uid="{00000000-0005-0000-0000-000059040000}"/>
    <cellStyle name="Normal 7 2 2 3 2 4 4 3" xfId="24525" xr:uid="{0C8E61B9-2B44-48A6-ABBA-FA9BB9327E41}"/>
    <cellStyle name="Normal 7 2 2 3 2 4 4 4" xfId="38479" xr:uid="{4816A6FB-6C65-4E6E-8222-49499EAACDA6}"/>
    <cellStyle name="Normal 7 2 2 3 2 4 5" xfId="10670" xr:uid="{00000000-0005-0000-0000-000059040000}"/>
    <cellStyle name="Normal 7 2 2 3 2 4 6" xfId="20078" xr:uid="{D6032F31-8765-4379-9989-3392CE84A212}"/>
    <cellStyle name="Normal 7 2 2 3 2 4 7" xfId="34232" xr:uid="{B4B76750-6404-46A8-994C-F6E5A3E32585}"/>
    <cellStyle name="Normal 7 2 2 3 2 5" xfId="1144" xr:uid="{00000000-0005-0000-0000-00005A040000}"/>
    <cellStyle name="Normal 7 2 2 3 2 5 2" xfId="1145" xr:uid="{00000000-0005-0000-0000-00005B040000}"/>
    <cellStyle name="Normal 7 2 2 3 2 5 2 2" xfId="1146" xr:uid="{00000000-0005-0000-0000-00005C040000}"/>
    <cellStyle name="Normal 7 2 2 3 2 5 2 2 2" xfId="3461" xr:uid="{00000000-0005-0000-0000-00005D040000}"/>
    <cellStyle name="Normal 7 2 2 3 2 5 2 2 2 2" xfId="7907" xr:uid="{00000000-0005-0000-0000-00005D040000}"/>
    <cellStyle name="Normal 7 2 2 3 2 5 2 2 2 2 2" xfId="16732" xr:uid="{00000000-0005-0000-0000-00005D040000}"/>
    <cellStyle name="Normal 7 2 2 3 2 5 2 2 2 2 3" xfId="26139" xr:uid="{6D75DEEB-913A-4774-95AC-E61E1AAAB76F}"/>
    <cellStyle name="Normal 7 2 2 3 2 5 2 2 2 2 4" xfId="40092" xr:uid="{A71B1E58-957A-40E6-A9FE-708DBE7FE2F6}"/>
    <cellStyle name="Normal 7 2 2 3 2 5 2 2 2 3" xfId="12385" xr:uid="{00000000-0005-0000-0000-00005D040000}"/>
    <cellStyle name="Normal 7 2 2 3 2 5 2 2 2 4" xfId="21843" xr:uid="{1414C476-4377-4C88-A550-76EF92062C56}"/>
    <cellStyle name="Normal 7 2 2 3 2 5 2 2 2 5" xfId="35855" xr:uid="{E44288FA-8526-481D-A658-A82E3BF3F5E2}"/>
    <cellStyle name="Normal 7 2 2 3 2 5 2 2 3" xfId="5604" xr:uid="{00000000-0005-0000-0000-00005C040000}"/>
    <cellStyle name="Normal 7 2 2 3 2 5 2 2 3 2" xfId="10002" xr:uid="{00000000-0005-0000-0000-00005C040000}"/>
    <cellStyle name="Normal 7 2 2 3 2 5 2 2 3 2 2" xfId="18822" xr:uid="{00000000-0005-0000-0000-00005C040000}"/>
    <cellStyle name="Normal 7 2 2 3 2 5 2 2 3 2 3" xfId="28191" xr:uid="{91C36E42-F425-47CF-8E67-ED71CB2D4D48}"/>
    <cellStyle name="Normal 7 2 2 3 2 5 2 2 3 2 4" xfId="42147" xr:uid="{37625156-7797-4A1E-87C2-68C2F7D4AC07}"/>
    <cellStyle name="Normal 7 2 2 3 2 5 2 2 3 3" xfId="14467" xr:uid="{00000000-0005-0000-0000-00005C040000}"/>
    <cellStyle name="Normal 7 2 2 3 2 5 2 2 3 4" xfId="23933" xr:uid="{FCFD8073-08C8-4DF0-A5CE-49A81D16C7C4}"/>
    <cellStyle name="Normal 7 2 2 3 2 5 2 2 3 5" xfId="37902" xr:uid="{CBC635BE-E1B5-4D04-ACF4-F652759C56AE}"/>
    <cellStyle name="Normal 7 2 2 3 2 5 2 2 4" xfId="6235" xr:uid="{00000000-0005-0000-0000-00005C040000}"/>
    <cellStyle name="Normal 7 2 2 3 2 5 2 2 4 2" xfId="15069" xr:uid="{00000000-0005-0000-0000-00005C040000}"/>
    <cellStyle name="Normal 7 2 2 3 2 5 2 2 4 3" xfId="24528" xr:uid="{02947D0D-FFB7-4D9C-9CA2-FA37C1653768}"/>
    <cellStyle name="Normal 7 2 2 3 2 5 2 2 4 4" xfId="38482" xr:uid="{6B9A1281-48F1-4524-BD32-33CA7BB665B7}"/>
    <cellStyle name="Normal 7 2 2 3 2 5 2 2 5" xfId="10673" xr:uid="{00000000-0005-0000-0000-00005C040000}"/>
    <cellStyle name="Normal 7 2 2 3 2 5 2 2 6" xfId="20081" xr:uid="{A4F2A157-3BC9-418D-8E1B-78B983A154AB}"/>
    <cellStyle name="Normal 7 2 2 3 2 5 2 2 7" xfId="34235" xr:uid="{D7B9BF8C-8972-419C-863C-1755A3209556}"/>
    <cellStyle name="Normal 7 2 2 3 2 5 2 3" xfId="1147" xr:uid="{00000000-0005-0000-0000-00005D040000}"/>
    <cellStyle name="Normal 7 2 2 3 2 5 2 3 2" xfId="1148" xr:uid="{00000000-0005-0000-0000-00005E040000}"/>
    <cellStyle name="Normal 7 2 2 3 2 5 2 3 2 2" xfId="1149" xr:uid="{00000000-0005-0000-0000-00005F040000}"/>
    <cellStyle name="Normal 7 2 2 3 2 5 2 3 2 2 2" xfId="3622" xr:uid="{00000000-0005-0000-0000-000060040000}"/>
    <cellStyle name="Normal 7 2 2 3 2 5 2 3 2 2 2 2" xfId="8044" xr:uid="{00000000-0005-0000-0000-000060040000}"/>
    <cellStyle name="Normal 7 2 2 3 2 5 2 3 2 2 2 2 2" xfId="16867" xr:uid="{00000000-0005-0000-0000-000060040000}"/>
    <cellStyle name="Normal 7 2 2 3 2 5 2 3 2 2 2 2 3" xfId="26252" xr:uid="{E5611360-F431-471A-B0C6-85C85918F19A}"/>
    <cellStyle name="Normal 7 2 2 3 2 5 2 3 2 2 2 2 4" xfId="40207" xr:uid="{BECF2BFC-AA9E-4F1C-AC4E-AAA046C76C6D}"/>
    <cellStyle name="Normal 7 2 2 3 2 5 2 3 2 2 2 3" xfId="12516" xr:uid="{00000000-0005-0000-0000-000060040000}"/>
    <cellStyle name="Normal 7 2 2 3 2 5 2 3 2 2 2 4" xfId="21983" xr:uid="{7806B3B9-B2C3-42C8-A0FC-B5795B0573A5}"/>
    <cellStyle name="Normal 7 2 2 3 2 5 2 3 2 2 2 5" xfId="35966" xr:uid="{2342A791-CB33-4565-8986-FBC1890F8BED}"/>
    <cellStyle name="Normal 7 2 2 3 2 5 2 3 2 2 3" xfId="5607" xr:uid="{00000000-0005-0000-0000-00005F040000}"/>
    <cellStyle name="Normal 7 2 2 3 2 5 2 3 2 2 3 2" xfId="10005" xr:uid="{00000000-0005-0000-0000-00005F040000}"/>
    <cellStyle name="Normal 7 2 2 3 2 5 2 3 2 2 3 2 2" xfId="18825" xr:uid="{00000000-0005-0000-0000-00005F040000}"/>
    <cellStyle name="Normal 7 2 2 3 2 5 2 3 2 2 3 2 3" xfId="28194" xr:uid="{C31151BE-E42F-43E5-9424-6B9D8B7B55D9}"/>
    <cellStyle name="Normal 7 2 2 3 2 5 2 3 2 2 3 2 4" xfId="42150" xr:uid="{0AE6A8D9-A186-42DB-A7FE-9DAC680797CC}"/>
    <cellStyle name="Normal 7 2 2 3 2 5 2 3 2 2 3 3" xfId="14470" xr:uid="{00000000-0005-0000-0000-00005F040000}"/>
    <cellStyle name="Normal 7 2 2 3 2 5 2 3 2 2 3 4" xfId="23936" xr:uid="{3C4D98C3-6BE9-4EA3-B7C8-8B070921C98E}"/>
    <cellStyle name="Normal 7 2 2 3 2 5 2 3 2 2 3 5" xfId="37905" xr:uid="{8312FBEE-A91E-426A-9F96-4E5BAE5136C4}"/>
    <cellStyle name="Normal 7 2 2 3 2 5 2 3 2 2 4" xfId="6238" xr:uid="{00000000-0005-0000-0000-00005F040000}"/>
    <cellStyle name="Normal 7 2 2 3 2 5 2 3 2 2 4 2" xfId="15072" xr:uid="{00000000-0005-0000-0000-00005F040000}"/>
    <cellStyle name="Normal 7 2 2 3 2 5 2 3 2 2 4 3" xfId="24531" xr:uid="{48C2022A-59C0-4300-BFCB-9FD1BE419B59}"/>
    <cellStyle name="Normal 7 2 2 3 2 5 2 3 2 2 4 4" xfId="38485" xr:uid="{A5B0FA18-BC07-455E-ACE8-3A6C4CDC890C}"/>
    <cellStyle name="Normal 7 2 2 3 2 5 2 3 2 2 5" xfId="10676" xr:uid="{00000000-0005-0000-0000-00005F040000}"/>
    <cellStyle name="Normal 7 2 2 3 2 5 2 3 2 2 6" xfId="20084" xr:uid="{7F55CEAF-3D93-4D24-8BEA-BDBB4D7DE6BE}"/>
    <cellStyle name="Normal 7 2 2 3 2 5 2 3 2 2 7" xfId="34238" xr:uid="{F7790B21-809F-40A3-98E3-BE0A908EF37A}"/>
    <cellStyle name="Normal 7 2 2 3 2 5 2 3 2 3" xfId="3623" xr:uid="{00000000-0005-0000-0000-00005F040000}"/>
    <cellStyle name="Normal 7 2 2 3 2 5 2 3 2 3 2" xfId="8045" xr:uid="{00000000-0005-0000-0000-00005F040000}"/>
    <cellStyle name="Normal 7 2 2 3 2 5 2 3 2 3 2 2" xfId="16868" xr:uid="{00000000-0005-0000-0000-00005F040000}"/>
    <cellStyle name="Normal 7 2 2 3 2 5 2 3 2 3 2 3" xfId="26253" xr:uid="{7051CC8A-3A85-49DD-844E-08CBA39A8B6A}"/>
    <cellStyle name="Normal 7 2 2 3 2 5 2 3 2 3 2 4" xfId="40208" xr:uid="{18A46B52-E839-4465-B9A0-F11217364058}"/>
    <cellStyle name="Normal 7 2 2 3 2 5 2 3 2 3 3" xfId="12517" xr:uid="{00000000-0005-0000-0000-00005F040000}"/>
    <cellStyle name="Normal 7 2 2 3 2 5 2 3 2 3 4" xfId="21984" xr:uid="{46A45CE0-781D-43D9-B9CC-76ABB2785C44}"/>
    <cellStyle name="Normal 7 2 2 3 2 5 2 3 2 3 5" xfId="35967" xr:uid="{B957EAAB-8369-4716-BD77-3E786241AE00}"/>
    <cellStyle name="Normal 7 2 2 3 2 5 2 3 2 4" xfId="5606" xr:uid="{00000000-0005-0000-0000-00005E040000}"/>
    <cellStyle name="Normal 7 2 2 3 2 5 2 3 2 4 2" xfId="10004" xr:uid="{00000000-0005-0000-0000-00005E040000}"/>
    <cellStyle name="Normal 7 2 2 3 2 5 2 3 2 4 2 2" xfId="18824" xr:uid="{00000000-0005-0000-0000-00005E040000}"/>
    <cellStyle name="Normal 7 2 2 3 2 5 2 3 2 4 2 3" xfId="28193" xr:uid="{281931C3-FB15-422C-9169-1C2F887042C2}"/>
    <cellStyle name="Normal 7 2 2 3 2 5 2 3 2 4 2 4" xfId="42149" xr:uid="{68A4811D-C0A1-4CF2-BCD8-F7011B948A3E}"/>
    <cellStyle name="Normal 7 2 2 3 2 5 2 3 2 4 3" xfId="14469" xr:uid="{00000000-0005-0000-0000-00005E040000}"/>
    <cellStyle name="Normal 7 2 2 3 2 5 2 3 2 4 4" xfId="23935" xr:uid="{7B83EBD5-9B7E-491A-8A94-D2C02C6976F8}"/>
    <cellStyle name="Normal 7 2 2 3 2 5 2 3 2 4 5" xfId="37904" xr:uid="{5FC77275-5461-4D08-920A-70C9497C1ECD}"/>
    <cellStyle name="Normal 7 2 2 3 2 5 2 3 2 5" xfId="6237" xr:uid="{00000000-0005-0000-0000-00005E040000}"/>
    <cellStyle name="Normal 7 2 2 3 2 5 2 3 2 5 2" xfId="15071" xr:uid="{00000000-0005-0000-0000-00005E040000}"/>
    <cellStyle name="Normal 7 2 2 3 2 5 2 3 2 5 3" xfId="24530" xr:uid="{96CFA59E-DF9F-4789-9C59-39205E66721B}"/>
    <cellStyle name="Normal 7 2 2 3 2 5 2 3 2 5 4" xfId="38484" xr:uid="{757E0D15-4B4B-4C87-863E-DFF06EECD0DD}"/>
    <cellStyle name="Normal 7 2 2 3 2 5 2 3 2 6" xfId="10675" xr:uid="{00000000-0005-0000-0000-00005E040000}"/>
    <cellStyle name="Normal 7 2 2 3 2 5 2 3 2 7" xfId="20083" xr:uid="{08D60DFB-CBBB-4CB4-B793-96D125058B24}"/>
    <cellStyle name="Normal 7 2 2 3 2 5 2 3 2 8" xfId="34237" xr:uid="{7657A894-7F65-4103-A36F-387DAACEC5F8}"/>
    <cellStyle name="Normal 7 2 2 3 2 5 2 3 3" xfId="3624" xr:uid="{00000000-0005-0000-0000-00005E040000}"/>
    <cellStyle name="Normal 7 2 2 3 2 5 2 3 3 2" xfId="8046" xr:uid="{00000000-0005-0000-0000-00005E040000}"/>
    <cellStyle name="Normal 7 2 2 3 2 5 2 3 3 2 2" xfId="16869" xr:uid="{00000000-0005-0000-0000-00005E040000}"/>
    <cellStyle name="Normal 7 2 2 3 2 5 2 3 3 2 3" xfId="26254" xr:uid="{00147780-03F0-48B6-9BC4-07A7EDB90BFE}"/>
    <cellStyle name="Normal 7 2 2 3 2 5 2 3 3 2 4" xfId="40209" xr:uid="{BA611162-6F9C-475E-9456-2777A8DA1944}"/>
    <cellStyle name="Normal 7 2 2 3 2 5 2 3 3 3" xfId="12518" xr:uid="{00000000-0005-0000-0000-00005E040000}"/>
    <cellStyle name="Normal 7 2 2 3 2 5 2 3 3 4" xfId="21985" xr:uid="{F78C142D-3BB6-4BD0-A9B0-97B6AEEB6075}"/>
    <cellStyle name="Normal 7 2 2 3 2 5 2 3 3 5" xfId="35968" xr:uid="{6356EC0D-9028-49B6-901B-D00525EA8AC7}"/>
    <cellStyle name="Normal 7 2 2 3 2 5 2 3 4" xfId="5605" xr:uid="{00000000-0005-0000-0000-00005D040000}"/>
    <cellStyle name="Normal 7 2 2 3 2 5 2 3 4 2" xfId="10003" xr:uid="{00000000-0005-0000-0000-00005D040000}"/>
    <cellStyle name="Normal 7 2 2 3 2 5 2 3 4 2 2" xfId="18823" xr:uid="{00000000-0005-0000-0000-00005D040000}"/>
    <cellStyle name="Normal 7 2 2 3 2 5 2 3 4 2 3" xfId="28192" xr:uid="{54808590-ECCA-4D3C-AADF-9D41AFA55088}"/>
    <cellStyle name="Normal 7 2 2 3 2 5 2 3 4 2 4" xfId="42148" xr:uid="{1470AB40-1DD8-4A1B-9448-BE135AF80F5C}"/>
    <cellStyle name="Normal 7 2 2 3 2 5 2 3 4 3" xfId="14468" xr:uid="{00000000-0005-0000-0000-00005D040000}"/>
    <cellStyle name="Normal 7 2 2 3 2 5 2 3 4 4" xfId="23934" xr:uid="{231C518E-7B2A-485B-A702-574739F67AEF}"/>
    <cellStyle name="Normal 7 2 2 3 2 5 2 3 4 5" xfId="37903" xr:uid="{CE1909E6-CD01-4494-A768-AC1A297E5C2F}"/>
    <cellStyle name="Normal 7 2 2 3 2 5 2 3 5" xfId="6236" xr:uid="{00000000-0005-0000-0000-00005D040000}"/>
    <cellStyle name="Normal 7 2 2 3 2 5 2 3 5 2" xfId="15070" xr:uid="{00000000-0005-0000-0000-00005D040000}"/>
    <cellStyle name="Normal 7 2 2 3 2 5 2 3 5 3" xfId="24529" xr:uid="{C2353422-F7CA-4197-B2A8-908873FD8B5E}"/>
    <cellStyle name="Normal 7 2 2 3 2 5 2 3 5 4" xfId="38483" xr:uid="{F7672CAF-05A6-4020-A7CB-3587476CE292}"/>
    <cellStyle name="Normal 7 2 2 3 2 5 2 3 6" xfId="10674" xr:uid="{00000000-0005-0000-0000-00005D040000}"/>
    <cellStyle name="Normal 7 2 2 3 2 5 2 3 7" xfId="20082" xr:uid="{7416E8B8-87E6-4774-A34A-741D3014241A}"/>
    <cellStyle name="Normal 7 2 2 3 2 5 2 3 8" xfId="34236" xr:uid="{DBDEF41B-2B53-40E3-8F1D-F512E964E48D}"/>
    <cellStyle name="Normal 7 2 2 3 2 5 2 4" xfId="3625" xr:uid="{00000000-0005-0000-0000-00005C040000}"/>
    <cellStyle name="Normal 7 2 2 3 2 5 2 4 2" xfId="8047" xr:uid="{00000000-0005-0000-0000-00005C040000}"/>
    <cellStyle name="Normal 7 2 2 3 2 5 2 4 2 2" xfId="16870" xr:uid="{00000000-0005-0000-0000-00005C040000}"/>
    <cellStyle name="Normal 7 2 2 3 2 5 2 4 2 3" xfId="26255" xr:uid="{316457BA-1FC7-494D-A029-DA2D4B90E566}"/>
    <cellStyle name="Normal 7 2 2 3 2 5 2 4 2 4" xfId="40210" xr:uid="{4183C4DD-51A1-4C2F-BDA7-DC0AB01EA0A8}"/>
    <cellStyle name="Normal 7 2 2 3 2 5 2 4 3" xfId="12519" xr:uid="{00000000-0005-0000-0000-00005C040000}"/>
    <cellStyle name="Normal 7 2 2 3 2 5 2 4 4" xfId="21986" xr:uid="{09A2D4D3-AF34-4301-B31F-D221E20096C9}"/>
    <cellStyle name="Normal 7 2 2 3 2 5 2 4 5" xfId="35969" xr:uid="{7681DEAA-3EA4-4F10-B56B-2D62C0F41ABD}"/>
    <cellStyle name="Normal 7 2 2 3 2 5 2 5" xfId="5603" xr:uid="{00000000-0005-0000-0000-00005B040000}"/>
    <cellStyle name="Normal 7 2 2 3 2 5 2 5 2" xfId="10001" xr:uid="{00000000-0005-0000-0000-00005B040000}"/>
    <cellStyle name="Normal 7 2 2 3 2 5 2 5 2 2" xfId="18821" xr:uid="{00000000-0005-0000-0000-00005B040000}"/>
    <cellStyle name="Normal 7 2 2 3 2 5 2 5 2 3" xfId="28190" xr:uid="{7D721055-40E0-4680-B4DB-B683F3E91E93}"/>
    <cellStyle name="Normal 7 2 2 3 2 5 2 5 2 4" xfId="42146" xr:uid="{55E4BD33-03AE-41C0-85BA-712DF11DE5F9}"/>
    <cellStyle name="Normal 7 2 2 3 2 5 2 5 3" xfId="14466" xr:uid="{00000000-0005-0000-0000-00005B040000}"/>
    <cellStyle name="Normal 7 2 2 3 2 5 2 5 4" xfId="23932" xr:uid="{B1F71B1D-CA0C-4535-9D8B-6783DD3B0A20}"/>
    <cellStyle name="Normal 7 2 2 3 2 5 2 5 5" xfId="37901" xr:uid="{56C2FEAB-2D4E-4FE8-B7CE-419E9A4B7B4D}"/>
    <cellStyle name="Normal 7 2 2 3 2 5 2 6" xfId="6234" xr:uid="{00000000-0005-0000-0000-00005B040000}"/>
    <cellStyle name="Normal 7 2 2 3 2 5 2 6 2" xfId="15068" xr:uid="{00000000-0005-0000-0000-00005B040000}"/>
    <cellStyle name="Normal 7 2 2 3 2 5 2 6 3" xfId="24527" xr:uid="{C968462E-F2DF-491F-BFBD-D149FD7C38DA}"/>
    <cellStyle name="Normal 7 2 2 3 2 5 2 6 4" xfId="38481" xr:uid="{9D67DC9C-B37D-4981-99DA-E19BEA0509CA}"/>
    <cellStyle name="Normal 7 2 2 3 2 5 2 7" xfId="10672" xr:uid="{00000000-0005-0000-0000-00005B040000}"/>
    <cellStyle name="Normal 7 2 2 3 2 5 2 8" xfId="20080" xr:uid="{3ACB3B63-7B42-435F-A96C-2B0D6BD41348}"/>
    <cellStyle name="Normal 7 2 2 3 2 5 2 9" xfId="34234" xr:uid="{88638CD6-10AD-43B4-9526-EF52D9F33A0B}"/>
    <cellStyle name="Normal 7 2 2 3 2 5 3" xfId="1150" xr:uid="{00000000-0005-0000-0000-000060040000}"/>
    <cellStyle name="Normal 7 2 2 3 2 5 3 2" xfId="3621" xr:uid="{00000000-0005-0000-0000-000061040000}"/>
    <cellStyle name="Normal 7 2 2 3 2 5 3 2 2" xfId="8043" xr:uid="{00000000-0005-0000-0000-000061040000}"/>
    <cellStyle name="Normal 7 2 2 3 2 5 3 2 2 2" xfId="16866" xr:uid="{00000000-0005-0000-0000-000061040000}"/>
    <cellStyle name="Normal 7 2 2 3 2 5 3 2 2 3" xfId="26251" xr:uid="{C2326176-D8FC-4A8D-A1FC-5259772E87FD}"/>
    <cellStyle name="Normal 7 2 2 3 2 5 3 2 2 4" xfId="40206" xr:uid="{CA74EDF9-FEC0-4BB1-8EDB-8CEC9CFBEB32}"/>
    <cellStyle name="Normal 7 2 2 3 2 5 3 2 3" xfId="12515" xr:uid="{00000000-0005-0000-0000-000061040000}"/>
    <cellStyle name="Normal 7 2 2 3 2 5 3 2 4" xfId="21982" xr:uid="{93C5EEEE-D3B6-4F85-A7F3-A6D5E649A19D}"/>
    <cellStyle name="Normal 7 2 2 3 2 5 3 2 5" xfId="35965" xr:uid="{AC5E60AC-6957-4CD1-B0D0-197EC5EC4F3C}"/>
    <cellStyle name="Normal 7 2 2 3 2 5 3 3" xfId="5608" xr:uid="{00000000-0005-0000-0000-000060040000}"/>
    <cellStyle name="Normal 7 2 2 3 2 5 3 3 2" xfId="10006" xr:uid="{00000000-0005-0000-0000-000060040000}"/>
    <cellStyle name="Normal 7 2 2 3 2 5 3 3 2 2" xfId="18826" xr:uid="{00000000-0005-0000-0000-000060040000}"/>
    <cellStyle name="Normal 7 2 2 3 2 5 3 3 2 3" xfId="28195" xr:uid="{CD2F59B4-12C0-4396-A392-594E5EEF2BF6}"/>
    <cellStyle name="Normal 7 2 2 3 2 5 3 3 2 4" xfId="42151" xr:uid="{3D02367A-3E6C-4C45-BCB8-C6ACC98D2387}"/>
    <cellStyle name="Normal 7 2 2 3 2 5 3 3 3" xfId="14471" xr:uid="{00000000-0005-0000-0000-000060040000}"/>
    <cellStyle name="Normal 7 2 2 3 2 5 3 3 4" xfId="23937" xr:uid="{72A50D4F-280A-409E-BA42-1BD165E2A990}"/>
    <cellStyle name="Normal 7 2 2 3 2 5 3 3 5" xfId="37906" xr:uid="{A4955D34-A143-420C-AA18-648BD386EB0C}"/>
    <cellStyle name="Normal 7 2 2 3 2 5 3 4" xfId="6239" xr:uid="{00000000-0005-0000-0000-000060040000}"/>
    <cellStyle name="Normal 7 2 2 3 2 5 3 4 2" xfId="15073" xr:uid="{00000000-0005-0000-0000-000060040000}"/>
    <cellStyle name="Normal 7 2 2 3 2 5 3 4 3" xfId="24532" xr:uid="{6B8313FF-D312-4A54-821C-96C370526F0F}"/>
    <cellStyle name="Normal 7 2 2 3 2 5 3 4 4" xfId="38486" xr:uid="{47FD210A-47DC-41E9-90A3-1D391C638BBF}"/>
    <cellStyle name="Normal 7 2 2 3 2 5 3 5" xfId="10677" xr:uid="{00000000-0005-0000-0000-000060040000}"/>
    <cellStyle name="Normal 7 2 2 3 2 5 3 6" xfId="20085" xr:uid="{0EA23094-54F5-4BBD-AB74-AD4C8E950756}"/>
    <cellStyle name="Normal 7 2 2 3 2 5 3 7" xfId="34239" xr:uid="{CFFDB223-E23C-4F1C-869C-B1038CDE3E60}"/>
    <cellStyle name="Normal 7 2 2 3 2 5 4" xfId="3626" xr:uid="{00000000-0005-0000-0000-00005B040000}"/>
    <cellStyle name="Normal 7 2 2 3 2 5 4 2" xfId="8048" xr:uid="{00000000-0005-0000-0000-00005B040000}"/>
    <cellStyle name="Normal 7 2 2 3 2 5 4 2 2" xfId="16871" xr:uid="{00000000-0005-0000-0000-00005B040000}"/>
    <cellStyle name="Normal 7 2 2 3 2 5 4 2 3" xfId="26256" xr:uid="{C4492D29-D450-46BC-9736-4A4BF02C487F}"/>
    <cellStyle name="Normal 7 2 2 3 2 5 4 2 4" xfId="40211" xr:uid="{04197DF5-A78A-4D8D-B980-BA1C9948FC7E}"/>
    <cellStyle name="Normal 7 2 2 3 2 5 4 3" xfId="12520" xr:uid="{00000000-0005-0000-0000-00005B040000}"/>
    <cellStyle name="Normal 7 2 2 3 2 5 4 4" xfId="21987" xr:uid="{5552FB50-D4DE-4FFB-BC9E-6A3B894207D9}"/>
    <cellStyle name="Normal 7 2 2 3 2 5 4 5" xfId="35970" xr:uid="{937FECC8-3A05-4613-BD2E-7D5B27CD9A27}"/>
    <cellStyle name="Normal 7 2 2 3 2 5 5" xfId="5602" xr:uid="{00000000-0005-0000-0000-00005A040000}"/>
    <cellStyle name="Normal 7 2 2 3 2 5 5 2" xfId="10000" xr:uid="{00000000-0005-0000-0000-00005A040000}"/>
    <cellStyle name="Normal 7 2 2 3 2 5 5 2 2" xfId="18820" xr:uid="{00000000-0005-0000-0000-00005A040000}"/>
    <cellStyle name="Normal 7 2 2 3 2 5 5 2 3" xfId="28189" xr:uid="{07882C1C-2312-4B33-8860-580577151902}"/>
    <cellStyle name="Normal 7 2 2 3 2 5 5 2 4" xfId="42145" xr:uid="{9C345B5C-72D5-4EA6-ADA9-35B0D8983FEE}"/>
    <cellStyle name="Normal 7 2 2 3 2 5 5 3" xfId="14465" xr:uid="{00000000-0005-0000-0000-00005A040000}"/>
    <cellStyle name="Normal 7 2 2 3 2 5 5 4" xfId="23931" xr:uid="{0700497E-515F-4A32-833A-2CE710438236}"/>
    <cellStyle name="Normal 7 2 2 3 2 5 5 5" xfId="37900" xr:uid="{EBE71622-5F92-4D4F-B585-94B27057FA59}"/>
    <cellStyle name="Normal 7 2 2 3 2 5 6" xfId="6233" xr:uid="{00000000-0005-0000-0000-00005A040000}"/>
    <cellStyle name="Normal 7 2 2 3 2 5 6 2" xfId="15067" xr:uid="{00000000-0005-0000-0000-00005A040000}"/>
    <cellStyle name="Normal 7 2 2 3 2 5 6 3" xfId="24526" xr:uid="{93D310FF-EB19-4578-B261-688220E7EE11}"/>
    <cellStyle name="Normal 7 2 2 3 2 5 6 4" xfId="38480" xr:uid="{B87B37EF-D12F-4C8E-8FC0-AE4F08BA4101}"/>
    <cellStyle name="Normal 7 2 2 3 2 5 7" xfId="10671" xr:uid="{00000000-0005-0000-0000-00005A040000}"/>
    <cellStyle name="Normal 7 2 2 3 2 5 8" xfId="20079" xr:uid="{806D9458-48B2-4B05-8788-9C31AB635787}"/>
    <cellStyle name="Normal 7 2 2 3 2 5 9" xfId="34233" xr:uid="{7F64D4F3-3417-46B8-8BE1-B1B197808F68}"/>
    <cellStyle name="Normal 7 2 2 3 2 6" xfId="1151" xr:uid="{00000000-0005-0000-0000-000061040000}"/>
    <cellStyle name="Normal 7 2 2 3 2 6 2" xfId="1152" xr:uid="{00000000-0005-0000-0000-000062040000}"/>
    <cellStyle name="Normal 7 2 2 3 2 6 2 2" xfId="3619" xr:uid="{00000000-0005-0000-0000-000063040000}"/>
    <cellStyle name="Normal 7 2 2 3 2 6 2 2 2" xfId="8041" xr:uid="{00000000-0005-0000-0000-000063040000}"/>
    <cellStyle name="Normal 7 2 2 3 2 6 2 2 2 2" xfId="16864" xr:uid="{00000000-0005-0000-0000-000063040000}"/>
    <cellStyle name="Normal 7 2 2 3 2 6 2 2 2 3" xfId="26249" xr:uid="{F0D74AD6-ECAC-4036-BFE2-28E51CC7FD80}"/>
    <cellStyle name="Normal 7 2 2 3 2 6 2 2 2 4" xfId="40204" xr:uid="{E7C2CF4E-D5F3-46DF-8E71-0EDC141B0915}"/>
    <cellStyle name="Normal 7 2 2 3 2 6 2 2 3" xfId="12513" xr:uid="{00000000-0005-0000-0000-000063040000}"/>
    <cellStyle name="Normal 7 2 2 3 2 6 2 2 4" xfId="21980" xr:uid="{F981743E-3764-4D07-BC3E-823261EE413A}"/>
    <cellStyle name="Normal 7 2 2 3 2 6 2 2 5" xfId="35963" xr:uid="{8FAAF9CD-BECA-473E-A5EC-5524C990177F}"/>
    <cellStyle name="Normal 7 2 2 3 2 6 2 3" xfId="5610" xr:uid="{00000000-0005-0000-0000-000062040000}"/>
    <cellStyle name="Normal 7 2 2 3 2 6 2 3 2" xfId="10008" xr:uid="{00000000-0005-0000-0000-000062040000}"/>
    <cellStyle name="Normal 7 2 2 3 2 6 2 3 2 2" xfId="18828" xr:uid="{00000000-0005-0000-0000-000062040000}"/>
    <cellStyle name="Normal 7 2 2 3 2 6 2 3 2 3" xfId="28197" xr:uid="{85449139-920A-4C45-A3B2-5DD64D9D8094}"/>
    <cellStyle name="Normal 7 2 2 3 2 6 2 3 2 4" xfId="42153" xr:uid="{BA2D7AAC-E87B-45C2-8F98-4B07867F1223}"/>
    <cellStyle name="Normal 7 2 2 3 2 6 2 3 3" xfId="14473" xr:uid="{00000000-0005-0000-0000-000062040000}"/>
    <cellStyle name="Normal 7 2 2 3 2 6 2 3 4" xfId="23939" xr:uid="{D87774EA-F3F6-4A9C-9EB0-DE4126C01779}"/>
    <cellStyle name="Normal 7 2 2 3 2 6 2 3 5" xfId="37908" xr:uid="{034172A6-64FC-45D0-AC5E-1BAC2B0825CC}"/>
    <cellStyle name="Normal 7 2 2 3 2 6 2 4" xfId="6241" xr:uid="{00000000-0005-0000-0000-000062040000}"/>
    <cellStyle name="Normal 7 2 2 3 2 6 2 4 2" xfId="15075" xr:uid="{00000000-0005-0000-0000-000062040000}"/>
    <cellStyle name="Normal 7 2 2 3 2 6 2 4 3" xfId="24534" xr:uid="{F3B71BD6-4FF6-46C3-911D-16FA14013AB6}"/>
    <cellStyle name="Normal 7 2 2 3 2 6 2 4 4" xfId="38488" xr:uid="{2DFC6FE0-3597-4D04-A85C-71159FDC0631}"/>
    <cellStyle name="Normal 7 2 2 3 2 6 2 5" xfId="10679" xr:uid="{00000000-0005-0000-0000-000062040000}"/>
    <cellStyle name="Normal 7 2 2 3 2 6 2 6" xfId="20087" xr:uid="{03E68683-B457-47E6-A63D-E45EE57CA115}"/>
    <cellStyle name="Normal 7 2 2 3 2 6 2 7" xfId="34241" xr:uid="{F1614FCA-9183-4A64-8375-2454AE0063EF}"/>
    <cellStyle name="Normal 7 2 2 3 2 6 3" xfId="1153" xr:uid="{00000000-0005-0000-0000-000063040000}"/>
    <cellStyle name="Normal 7 2 2 3 2 6 3 2" xfId="1154" xr:uid="{00000000-0005-0000-0000-000064040000}"/>
    <cellStyle name="Normal 7 2 2 3 2 6 3 2 2" xfId="3617" xr:uid="{00000000-0005-0000-0000-000065040000}"/>
    <cellStyle name="Normal 7 2 2 3 2 6 3 2 2 2" xfId="8039" xr:uid="{00000000-0005-0000-0000-000065040000}"/>
    <cellStyle name="Normal 7 2 2 3 2 6 3 2 2 2 2" xfId="16862" xr:uid="{00000000-0005-0000-0000-000065040000}"/>
    <cellStyle name="Normal 7 2 2 3 2 6 3 2 2 2 3" xfId="26247" xr:uid="{465FBCA8-C473-457A-B772-EB22033D1D3A}"/>
    <cellStyle name="Normal 7 2 2 3 2 6 3 2 2 2 4" xfId="40202" xr:uid="{41578FF1-CD35-43FC-85A0-CBF931F38A2B}"/>
    <cellStyle name="Normal 7 2 2 3 2 6 3 2 2 3" xfId="12511" xr:uid="{00000000-0005-0000-0000-000065040000}"/>
    <cellStyle name="Normal 7 2 2 3 2 6 3 2 2 4" xfId="21978" xr:uid="{5AAD81C8-C91C-4DD1-A4C3-D2F088625830}"/>
    <cellStyle name="Normal 7 2 2 3 2 6 3 2 2 5" xfId="35961" xr:uid="{1A06687F-20EA-4841-9016-525BC1F8940B}"/>
    <cellStyle name="Normal 7 2 2 3 2 6 3 2 3" xfId="5612" xr:uid="{00000000-0005-0000-0000-000064040000}"/>
    <cellStyle name="Normal 7 2 2 3 2 6 3 2 3 2" xfId="10010" xr:uid="{00000000-0005-0000-0000-000064040000}"/>
    <cellStyle name="Normal 7 2 2 3 2 6 3 2 3 2 2" xfId="18830" xr:uid="{00000000-0005-0000-0000-000064040000}"/>
    <cellStyle name="Normal 7 2 2 3 2 6 3 2 3 2 3" xfId="28199" xr:uid="{53397F80-0AEF-43E0-BF6D-E3ACCB7B9F89}"/>
    <cellStyle name="Normal 7 2 2 3 2 6 3 2 3 2 4" xfId="42155" xr:uid="{36993C26-48D2-4FF0-9400-ECCF525CC5B7}"/>
    <cellStyle name="Normal 7 2 2 3 2 6 3 2 3 3" xfId="14475" xr:uid="{00000000-0005-0000-0000-000064040000}"/>
    <cellStyle name="Normal 7 2 2 3 2 6 3 2 3 4" xfId="23941" xr:uid="{90D2FBF7-5E1A-4402-9087-3936E94453B4}"/>
    <cellStyle name="Normal 7 2 2 3 2 6 3 2 3 5" xfId="37910" xr:uid="{D090288E-D20C-42FB-B921-ACBD1E20F484}"/>
    <cellStyle name="Normal 7 2 2 3 2 6 3 2 4" xfId="6243" xr:uid="{00000000-0005-0000-0000-000064040000}"/>
    <cellStyle name="Normal 7 2 2 3 2 6 3 2 4 2" xfId="15077" xr:uid="{00000000-0005-0000-0000-000064040000}"/>
    <cellStyle name="Normal 7 2 2 3 2 6 3 2 4 3" xfId="24536" xr:uid="{11DE4018-CE26-4CDA-8A8A-0634C1BC0C90}"/>
    <cellStyle name="Normal 7 2 2 3 2 6 3 2 4 4" xfId="38490" xr:uid="{0FE5612D-5A43-45C0-935A-47D535045DE1}"/>
    <cellStyle name="Normal 7 2 2 3 2 6 3 2 5" xfId="10681" xr:uid="{00000000-0005-0000-0000-000064040000}"/>
    <cellStyle name="Normal 7 2 2 3 2 6 3 2 6" xfId="20089" xr:uid="{2657AE36-2ED4-4D8B-A7BB-0C7326F1E157}"/>
    <cellStyle name="Normal 7 2 2 3 2 6 3 2 7" xfId="34243" xr:uid="{8071B58E-CEA1-4A7D-807B-FBFA0D5EA17C}"/>
    <cellStyle name="Normal 7 2 2 3 2 6 3 3" xfId="3618" xr:uid="{00000000-0005-0000-0000-000064040000}"/>
    <cellStyle name="Normal 7 2 2 3 2 6 3 3 2" xfId="8040" xr:uid="{00000000-0005-0000-0000-000064040000}"/>
    <cellStyle name="Normal 7 2 2 3 2 6 3 3 2 2" xfId="16863" xr:uid="{00000000-0005-0000-0000-000064040000}"/>
    <cellStyle name="Normal 7 2 2 3 2 6 3 3 2 3" xfId="26248" xr:uid="{FAB90DBA-0DAE-4C24-801C-00842CB7D0DB}"/>
    <cellStyle name="Normal 7 2 2 3 2 6 3 3 2 4" xfId="40203" xr:uid="{00D8CE0B-7D35-4B2B-BD09-BA9FCC4E5293}"/>
    <cellStyle name="Normal 7 2 2 3 2 6 3 3 3" xfId="12512" xr:uid="{00000000-0005-0000-0000-000064040000}"/>
    <cellStyle name="Normal 7 2 2 3 2 6 3 3 4" xfId="21979" xr:uid="{85A2126B-1FBD-493D-B480-033E08BD83C4}"/>
    <cellStyle name="Normal 7 2 2 3 2 6 3 3 5" xfId="35962" xr:uid="{95C6397B-FA57-422B-8763-AB37843407E2}"/>
    <cellStyle name="Normal 7 2 2 3 2 6 3 4" xfId="5611" xr:uid="{00000000-0005-0000-0000-000063040000}"/>
    <cellStyle name="Normal 7 2 2 3 2 6 3 4 2" xfId="10009" xr:uid="{00000000-0005-0000-0000-000063040000}"/>
    <cellStyle name="Normal 7 2 2 3 2 6 3 4 2 2" xfId="18829" xr:uid="{00000000-0005-0000-0000-000063040000}"/>
    <cellStyle name="Normal 7 2 2 3 2 6 3 4 2 3" xfId="28198" xr:uid="{AD8E6656-8856-4973-BCEB-7046B4A63622}"/>
    <cellStyle name="Normal 7 2 2 3 2 6 3 4 2 4" xfId="42154" xr:uid="{C8C11F59-655B-4613-BB35-07BFBAC3AA21}"/>
    <cellStyle name="Normal 7 2 2 3 2 6 3 4 3" xfId="14474" xr:uid="{00000000-0005-0000-0000-000063040000}"/>
    <cellStyle name="Normal 7 2 2 3 2 6 3 4 4" xfId="23940" xr:uid="{353E8065-D5F0-47E9-8BB6-BC30F17588C9}"/>
    <cellStyle name="Normal 7 2 2 3 2 6 3 4 5" xfId="37909" xr:uid="{3CD9A43B-BB84-44DB-9D5D-75D861C689AA}"/>
    <cellStyle name="Normal 7 2 2 3 2 6 3 5" xfId="6242" xr:uid="{00000000-0005-0000-0000-000063040000}"/>
    <cellStyle name="Normal 7 2 2 3 2 6 3 5 2" xfId="15076" xr:uid="{00000000-0005-0000-0000-000063040000}"/>
    <cellStyle name="Normal 7 2 2 3 2 6 3 5 3" xfId="24535" xr:uid="{0076AFB5-1C24-4052-B926-EECF44EEBF02}"/>
    <cellStyle name="Normal 7 2 2 3 2 6 3 5 4" xfId="38489" xr:uid="{5EE2A8E0-D0A7-4685-A5F1-1617592F4CDC}"/>
    <cellStyle name="Normal 7 2 2 3 2 6 3 6" xfId="10680" xr:uid="{00000000-0005-0000-0000-000063040000}"/>
    <cellStyle name="Normal 7 2 2 3 2 6 3 7" xfId="20088" xr:uid="{B39D96E6-C753-4E1C-B3C9-20BD83F795F9}"/>
    <cellStyle name="Normal 7 2 2 3 2 6 3 8" xfId="34242" xr:uid="{07B5804E-EFB8-4B16-9B01-83B8CD5BD370}"/>
    <cellStyle name="Normal 7 2 2 3 2 6 4" xfId="3620" xr:uid="{00000000-0005-0000-0000-000062040000}"/>
    <cellStyle name="Normal 7 2 2 3 2 6 4 2" xfId="8042" xr:uid="{00000000-0005-0000-0000-000062040000}"/>
    <cellStyle name="Normal 7 2 2 3 2 6 4 2 2" xfId="16865" xr:uid="{00000000-0005-0000-0000-000062040000}"/>
    <cellStyle name="Normal 7 2 2 3 2 6 4 2 3" xfId="26250" xr:uid="{91978BA4-783D-402B-8355-A48087622FDB}"/>
    <cellStyle name="Normal 7 2 2 3 2 6 4 2 4" xfId="40205" xr:uid="{A5F93EEC-E6B4-4F86-A30F-E64DC6F1EAEB}"/>
    <cellStyle name="Normal 7 2 2 3 2 6 4 3" xfId="12514" xr:uid="{00000000-0005-0000-0000-000062040000}"/>
    <cellStyle name="Normal 7 2 2 3 2 6 4 4" xfId="21981" xr:uid="{C3E5DE29-CC6A-4A11-8C62-E12A5D237D69}"/>
    <cellStyle name="Normal 7 2 2 3 2 6 4 5" xfId="35964" xr:uid="{E4D97F78-A384-4B8C-9CE3-003CFD6EAB07}"/>
    <cellStyle name="Normal 7 2 2 3 2 6 5" xfId="5609" xr:uid="{00000000-0005-0000-0000-000061040000}"/>
    <cellStyle name="Normal 7 2 2 3 2 6 5 2" xfId="10007" xr:uid="{00000000-0005-0000-0000-000061040000}"/>
    <cellStyle name="Normal 7 2 2 3 2 6 5 2 2" xfId="18827" xr:uid="{00000000-0005-0000-0000-000061040000}"/>
    <cellStyle name="Normal 7 2 2 3 2 6 5 2 3" xfId="28196" xr:uid="{C379B42E-79A2-4E82-853F-523317DD46BA}"/>
    <cellStyle name="Normal 7 2 2 3 2 6 5 2 4" xfId="42152" xr:uid="{68E17ABC-E198-4BF4-8791-6AFD0A800455}"/>
    <cellStyle name="Normal 7 2 2 3 2 6 5 3" xfId="14472" xr:uid="{00000000-0005-0000-0000-000061040000}"/>
    <cellStyle name="Normal 7 2 2 3 2 6 5 4" xfId="23938" xr:uid="{E3960E23-7B14-4057-9775-361C13B4ABB3}"/>
    <cellStyle name="Normal 7 2 2 3 2 6 5 5" xfId="37907" xr:uid="{30990B88-8BB4-4346-B9F2-A2C4CF63AA34}"/>
    <cellStyle name="Normal 7 2 2 3 2 6 6" xfId="6240" xr:uid="{00000000-0005-0000-0000-000061040000}"/>
    <cellStyle name="Normal 7 2 2 3 2 6 6 2" xfId="15074" xr:uid="{00000000-0005-0000-0000-000061040000}"/>
    <cellStyle name="Normal 7 2 2 3 2 6 6 3" xfId="24533" xr:uid="{A3E8C203-CEDA-4F52-971D-7121D322EEA9}"/>
    <cellStyle name="Normal 7 2 2 3 2 6 6 4" xfId="38487" xr:uid="{E1DE95F8-5857-479C-A863-C13D34A7770E}"/>
    <cellStyle name="Normal 7 2 2 3 2 6 7" xfId="10678" xr:uid="{00000000-0005-0000-0000-000061040000}"/>
    <cellStyle name="Normal 7 2 2 3 2 6 8" xfId="20086" xr:uid="{F1243CD1-3731-4BA4-99E6-169F4139B278}"/>
    <cellStyle name="Normal 7 2 2 3 2 6 9" xfId="34240" xr:uid="{6C90D799-EADE-474C-809D-E4D9196B8C0B}"/>
    <cellStyle name="Normal 7 2 2 3 2 7" xfId="1155" xr:uid="{00000000-0005-0000-0000-000065040000}"/>
    <cellStyle name="Normal 7 2 2 3 2 7 2" xfId="3616" xr:uid="{00000000-0005-0000-0000-000066040000}"/>
    <cellStyle name="Normal 7 2 2 3 2 7 2 2" xfId="8038" xr:uid="{00000000-0005-0000-0000-000066040000}"/>
    <cellStyle name="Normal 7 2 2 3 2 7 2 2 2" xfId="16861" xr:uid="{00000000-0005-0000-0000-000066040000}"/>
    <cellStyle name="Normal 7 2 2 3 2 7 2 2 3" xfId="26246" xr:uid="{493DDE16-01ED-4872-A0D3-C0422F0F9C06}"/>
    <cellStyle name="Normal 7 2 2 3 2 7 2 2 4" xfId="40201" xr:uid="{BDD570C7-CAE2-4747-A109-41B1FE9906CF}"/>
    <cellStyle name="Normal 7 2 2 3 2 7 2 3" xfId="12510" xr:uid="{00000000-0005-0000-0000-000066040000}"/>
    <cellStyle name="Normal 7 2 2 3 2 7 2 4" xfId="21977" xr:uid="{E12450B5-5EDF-4D2D-BCB2-523892C597DC}"/>
    <cellStyle name="Normal 7 2 2 3 2 7 2 5" xfId="35960" xr:uid="{7C718A2E-DB08-44FD-B9A4-305DDEDB66F4}"/>
    <cellStyle name="Normal 7 2 2 3 2 7 3" xfId="5613" xr:uid="{00000000-0005-0000-0000-000065040000}"/>
    <cellStyle name="Normal 7 2 2 3 2 7 3 2" xfId="10011" xr:uid="{00000000-0005-0000-0000-000065040000}"/>
    <cellStyle name="Normal 7 2 2 3 2 7 3 2 2" xfId="18831" xr:uid="{00000000-0005-0000-0000-000065040000}"/>
    <cellStyle name="Normal 7 2 2 3 2 7 3 2 3" xfId="28200" xr:uid="{98B385C0-8EC9-4FE8-8CA4-AC7C67E434C4}"/>
    <cellStyle name="Normal 7 2 2 3 2 7 3 2 4" xfId="42156" xr:uid="{1051ABD6-BC8E-495C-8A00-49C7B810C929}"/>
    <cellStyle name="Normal 7 2 2 3 2 7 3 3" xfId="14476" xr:uid="{00000000-0005-0000-0000-000065040000}"/>
    <cellStyle name="Normal 7 2 2 3 2 7 3 4" xfId="23942" xr:uid="{86EE0F2E-C2F5-45EF-9ECF-8C843FF114EA}"/>
    <cellStyle name="Normal 7 2 2 3 2 7 3 5" xfId="37911" xr:uid="{EBFA3002-DC76-4F20-B3BE-CC5EC0F6389C}"/>
    <cellStyle name="Normal 7 2 2 3 2 7 4" xfId="6244" xr:uid="{00000000-0005-0000-0000-000065040000}"/>
    <cellStyle name="Normal 7 2 2 3 2 7 4 2" xfId="15078" xr:uid="{00000000-0005-0000-0000-000065040000}"/>
    <cellStyle name="Normal 7 2 2 3 2 7 4 3" xfId="24537" xr:uid="{03564A7C-A3CD-497B-8369-E9B003556589}"/>
    <cellStyle name="Normal 7 2 2 3 2 7 4 4" xfId="38491" xr:uid="{F0771D31-A70E-4A56-B4F5-D3D352D982B9}"/>
    <cellStyle name="Normal 7 2 2 3 2 7 5" xfId="10682" xr:uid="{00000000-0005-0000-0000-000065040000}"/>
    <cellStyle name="Normal 7 2 2 3 2 7 6" xfId="20090" xr:uid="{5012BC83-1E72-44B7-B302-B31AF42ECFC2}"/>
    <cellStyle name="Normal 7 2 2 3 2 7 7" xfId="34244" xr:uid="{78D32DB1-9F3B-40BE-A3F8-150A43A75A48}"/>
    <cellStyle name="Normal 7 2 2 3 2 8" xfId="1156" xr:uid="{00000000-0005-0000-0000-000066040000}"/>
    <cellStyle name="Normal 7 2 2 3 2 8 2" xfId="1157" xr:uid="{00000000-0005-0000-0000-000067040000}"/>
    <cellStyle name="Normal 7 2 2 3 2 8 2 2" xfId="3614" xr:uid="{00000000-0005-0000-0000-000068040000}"/>
    <cellStyle name="Normal 7 2 2 3 2 8 2 2 2" xfId="8036" xr:uid="{00000000-0005-0000-0000-000068040000}"/>
    <cellStyle name="Normal 7 2 2 3 2 8 2 2 2 2" xfId="16859" xr:uid="{00000000-0005-0000-0000-000068040000}"/>
    <cellStyle name="Normal 7 2 2 3 2 8 2 2 2 3" xfId="26244" xr:uid="{5DAAB38E-A984-44C4-B595-924CECDBCA5D}"/>
    <cellStyle name="Normal 7 2 2 3 2 8 2 2 2 4" xfId="40199" xr:uid="{70E07331-27CB-4262-851C-477D8E39E971}"/>
    <cellStyle name="Normal 7 2 2 3 2 8 2 2 3" xfId="12508" xr:uid="{00000000-0005-0000-0000-000068040000}"/>
    <cellStyle name="Normal 7 2 2 3 2 8 2 2 4" xfId="21975" xr:uid="{BE8EDD33-E80A-4430-B81A-248678CDB837}"/>
    <cellStyle name="Normal 7 2 2 3 2 8 2 2 5" xfId="35958" xr:uid="{2DDAA50B-D5B3-4E57-8F91-9951B6B55818}"/>
    <cellStyle name="Normal 7 2 2 3 2 8 2 3" xfId="5615" xr:uid="{00000000-0005-0000-0000-000067040000}"/>
    <cellStyle name="Normal 7 2 2 3 2 8 2 3 2" xfId="10013" xr:uid="{00000000-0005-0000-0000-000067040000}"/>
    <cellStyle name="Normal 7 2 2 3 2 8 2 3 2 2" xfId="18833" xr:uid="{00000000-0005-0000-0000-000067040000}"/>
    <cellStyle name="Normal 7 2 2 3 2 8 2 3 2 3" xfId="28202" xr:uid="{E7CF23AF-E884-4329-8A0C-2EBF840CFF4C}"/>
    <cellStyle name="Normal 7 2 2 3 2 8 2 3 2 4" xfId="42158" xr:uid="{0E0FAD07-E4BF-4DE8-8944-EFDBCB3DFCB9}"/>
    <cellStyle name="Normal 7 2 2 3 2 8 2 3 3" xfId="14478" xr:uid="{00000000-0005-0000-0000-000067040000}"/>
    <cellStyle name="Normal 7 2 2 3 2 8 2 3 4" xfId="23944" xr:uid="{ECC228CF-5C0C-417E-ACB5-33E9431A3AA9}"/>
    <cellStyle name="Normal 7 2 2 3 2 8 2 3 5" xfId="37913" xr:uid="{ECA7CD17-8905-46DE-ABA7-AE219C0E8238}"/>
    <cellStyle name="Normal 7 2 2 3 2 8 2 4" xfId="6246" xr:uid="{00000000-0005-0000-0000-000067040000}"/>
    <cellStyle name="Normal 7 2 2 3 2 8 2 4 2" xfId="15080" xr:uid="{00000000-0005-0000-0000-000067040000}"/>
    <cellStyle name="Normal 7 2 2 3 2 8 2 4 3" xfId="24539" xr:uid="{D5B3E3DD-CD89-4F07-B0F4-9EFFACB09C18}"/>
    <cellStyle name="Normal 7 2 2 3 2 8 2 4 4" xfId="38493" xr:uid="{1EB37F94-8D7C-4E02-97D3-11D805074334}"/>
    <cellStyle name="Normal 7 2 2 3 2 8 2 5" xfId="10684" xr:uid="{00000000-0005-0000-0000-000067040000}"/>
    <cellStyle name="Normal 7 2 2 3 2 8 2 6" xfId="20092" xr:uid="{A3C42BF0-F0AB-4323-B0E8-7D485AECD40F}"/>
    <cellStyle name="Normal 7 2 2 3 2 8 2 7" xfId="34246" xr:uid="{6EA09074-1BA9-4C88-8EAD-072D134997E1}"/>
    <cellStyle name="Normal 7 2 2 3 2 8 3" xfId="3615" xr:uid="{00000000-0005-0000-0000-000067040000}"/>
    <cellStyle name="Normal 7 2 2 3 2 8 3 2" xfId="8037" xr:uid="{00000000-0005-0000-0000-000067040000}"/>
    <cellStyle name="Normal 7 2 2 3 2 8 3 2 2" xfId="16860" xr:uid="{00000000-0005-0000-0000-000067040000}"/>
    <cellStyle name="Normal 7 2 2 3 2 8 3 2 3" xfId="26245" xr:uid="{2B1D1A0A-8692-49F5-BCD2-4B4433FE2E76}"/>
    <cellStyle name="Normal 7 2 2 3 2 8 3 2 4" xfId="40200" xr:uid="{6974244B-ECE8-4D93-9A24-C87C870F1064}"/>
    <cellStyle name="Normal 7 2 2 3 2 8 3 3" xfId="12509" xr:uid="{00000000-0005-0000-0000-000067040000}"/>
    <cellStyle name="Normal 7 2 2 3 2 8 3 4" xfId="21976" xr:uid="{1BB0DAC2-8C45-4AF2-BD75-B5E8A6B40269}"/>
    <cellStyle name="Normal 7 2 2 3 2 8 3 5" xfId="35959" xr:uid="{AF81445D-3457-43B0-B0DB-1111120AA4D8}"/>
    <cellStyle name="Normal 7 2 2 3 2 8 4" xfId="5614" xr:uid="{00000000-0005-0000-0000-000066040000}"/>
    <cellStyle name="Normal 7 2 2 3 2 8 4 2" xfId="10012" xr:uid="{00000000-0005-0000-0000-000066040000}"/>
    <cellStyle name="Normal 7 2 2 3 2 8 4 2 2" xfId="18832" xr:uid="{00000000-0005-0000-0000-000066040000}"/>
    <cellStyle name="Normal 7 2 2 3 2 8 4 2 3" xfId="28201" xr:uid="{9D2A5A87-A5BF-4748-BA16-1494C03C7474}"/>
    <cellStyle name="Normal 7 2 2 3 2 8 4 2 4" xfId="42157" xr:uid="{1FB6048E-DB77-47FF-9A0E-C61348BAF229}"/>
    <cellStyle name="Normal 7 2 2 3 2 8 4 3" xfId="14477" xr:uid="{00000000-0005-0000-0000-000066040000}"/>
    <cellStyle name="Normal 7 2 2 3 2 8 4 4" xfId="23943" xr:uid="{70BD03BB-224E-44AB-AD02-E430AF53F7B0}"/>
    <cellStyle name="Normal 7 2 2 3 2 8 4 5" xfId="37912" xr:uid="{BAA03876-C69B-4D61-91AE-20BA31272DB3}"/>
    <cellStyle name="Normal 7 2 2 3 2 8 5" xfId="6245" xr:uid="{00000000-0005-0000-0000-000066040000}"/>
    <cellStyle name="Normal 7 2 2 3 2 8 5 2" xfId="15079" xr:uid="{00000000-0005-0000-0000-000066040000}"/>
    <cellStyle name="Normal 7 2 2 3 2 8 5 3" xfId="24538" xr:uid="{7C08F8E7-1D1D-4B3A-8145-8AF5B0E7EBE1}"/>
    <cellStyle name="Normal 7 2 2 3 2 8 5 4" xfId="38492" xr:uid="{1E9FD0F5-36A8-4DD1-AC2C-A47F4B09F54D}"/>
    <cellStyle name="Normal 7 2 2 3 2 8 6" xfId="10683" xr:uid="{00000000-0005-0000-0000-000066040000}"/>
    <cellStyle name="Normal 7 2 2 3 2 8 7" xfId="20091" xr:uid="{7C7010A9-D1F3-4F8A-B3BA-8293862E3385}"/>
    <cellStyle name="Normal 7 2 2 3 2 8 8" xfId="34245" xr:uid="{2894B7D2-A555-4641-A1F1-C677E9D8B650}"/>
    <cellStyle name="Normal 7 2 2 3 2 9" xfId="3630" xr:uid="{00000000-0005-0000-0000-000056040000}"/>
    <cellStyle name="Normal 7 2 2 3 2 9 2" xfId="8052" xr:uid="{00000000-0005-0000-0000-000056040000}"/>
    <cellStyle name="Normal 7 2 2 3 2 9 2 2" xfId="16875" xr:uid="{00000000-0005-0000-0000-000056040000}"/>
    <cellStyle name="Normal 7 2 2 3 2 9 2 3" xfId="26260" xr:uid="{2DA66FC1-A47A-4620-BBEE-4EED7983EFFA}"/>
    <cellStyle name="Normal 7 2 2 3 2 9 2 4" xfId="40215" xr:uid="{09DFAABD-97C1-4182-8ACC-5246C161FC48}"/>
    <cellStyle name="Normal 7 2 2 3 2 9 3" xfId="12524" xr:uid="{00000000-0005-0000-0000-000056040000}"/>
    <cellStyle name="Normal 7 2 2 3 2 9 4" xfId="21991" xr:uid="{B20918DB-7CB9-4E2E-A394-06CA8BA74F19}"/>
    <cellStyle name="Normal 7 2 2 3 2 9 5" xfId="35974" xr:uid="{BC382443-4E8B-4492-BAB5-3D8CD60D0330}"/>
    <cellStyle name="Normal 7 2 2 3 3" xfId="3631" xr:uid="{00000000-0005-0000-0000-000055040000}"/>
    <cellStyle name="Normal 7 2 2 3 3 2" xfId="8053" xr:uid="{00000000-0005-0000-0000-000055040000}"/>
    <cellStyle name="Normal 7 2 2 3 3 2 2" xfId="16876" xr:uid="{00000000-0005-0000-0000-000055040000}"/>
    <cellStyle name="Normal 7 2 2 3 3 2 3" xfId="26261" xr:uid="{EEF09B01-DD68-4380-9E5F-25EFE0CFA020}"/>
    <cellStyle name="Normal 7 2 2 3 3 2 4" xfId="40216" xr:uid="{E832733B-87DA-439F-8800-5D31378DC433}"/>
    <cellStyle name="Normal 7 2 2 3 3 3" xfId="12525" xr:uid="{00000000-0005-0000-0000-000055040000}"/>
    <cellStyle name="Normal 7 2 2 3 3 4" xfId="21992" xr:uid="{B7E196CC-95E6-46F9-90B0-92A1E262257F}"/>
    <cellStyle name="Normal 7 2 2 3 3 5" xfId="35975" xr:uid="{6E9FC369-F3D0-4A6B-A1ED-99ABB360E218}"/>
    <cellStyle name="Normal 7 2 2 3 4" xfId="5596" xr:uid="{00000000-0005-0000-0000-000054040000}"/>
    <cellStyle name="Normal 7 2 2 3 4 2" xfId="9994" xr:uid="{00000000-0005-0000-0000-000054040000}"/>
    <cellStyle name="Normal 7 2 2 3 4 2 2" xfId="18814" xr:uid="{00000000-0005-0000-0000-000054040000}"/>
    <cellStyle name="Normal 7 2 2 3 4 2 3" xfId="28183" xr:uid="{5CCBE041-A243-403F-8EF1-F34348663E42}"/>
    <cellStyle name="Normal 7 2 2 3 4 2 4" xfId="42139" xr:uid="{3DD4606E-ABF3-4FEB-BF81-487288C03D1B}"/>
    <cellStyle name="Normal 7 2 2 3 4 3" xfId="14459" xr:uid="{00000000-0005-0000-0000-000054040000}"/>
    <cellStyle name="Normal 7 2 2 3 4 4" xfId="23925" xr:uid="{F81BDABA-7E2C-4E8E-A4A6-867D631BC1B9}"/>
    <cellStyle name="Normal 7 2 2 3 4 5" xfId="37894" xr:uid="{7A98394A-13AB-413C-A6D5-F557ED8E91AA}"/>
    <cellStyle name="Normal 7 2 2 3 5" xfId="6227" xr:uid="{00000000-0005-0000-0000-000054040000}"/>
    <cellStyle name="Normal 7 2 2 3 5 2" xfId="15061" xr:uid="{00000000-0005-0000-0000-000054040000}"/>
    <cellStyle name="Normal 7 2 2 3 5 3" xfId="24520" xr:uid="{B8AD8117-1B6F-4382-8C18-583AD42175BF}"/>
    <cellStyle name="Normal 7 2 2 3 5 4" xfId="38474" xr:uid="{A8F27FC9-122C-4006-997F-749214285334}"/>
    <cellStyle name="Normal 7 2 2 3 6" xfId="10665" xr:uid="{00000000-0005-0000-0000-000054040000}"/>
    <cellStyle name="Normal 7 2 2 3 7" xfId="20073" xr:uid="{7DB16E8B-13E4-4C75-935E-9F677AB9414A}"/>
    <cellStyle name="Normal 7 2 2 3 8" xfId="34227" xr:uid="{8DA307C6-097F-4B0B-94E1-BB62BFAF7352}"/>
    <cellStyle name="Normal 7 2 2 4" xfId="1158" xr:uid="{00000000-0005-0000-0000-000068040000}"/>
    <cellStyle name="Normal 7 2 2 4 2" xfId="3613" xr:uid="{00000000-0005-0000-0000-000069040000}"/>
    <cellStyle name="Normal 7 2 2 4 2 2" xfId="8035" xr:uid="{00000000-0005-0000-0000-000069040000}"/>
    <cellStyle name="Normal 7 2 2 4 2 2 2" xfId="16858" xr:uid="{00000000-0005-0000-0000-000069040000}"/>
    <cellStyle name="Normal 7 2 2 4 2 2 3" xfId="26243" xr:uid="{115C5816-A4D1-4CCB-B4B4-72CDDEFBF210}"/>
    <cellStyle name="Normal 7 2 2 4 2 2 4" xfId="40198" xr:uid="{DC659D3C-AD36-42C4-B287-BA6178B130D4}"/>
    <cellStyle name="Normal 7 2 2 4 2 3" xfId="12507" xr:uid="{00000000-0005-0000-0000-000069040000}"/>
    <cellStyle name="Normal 7 2 2 4 2 4" xfId="21974" xr:uid="{D56212A7-43AE-412C-84C3-CB9C95D3F6D9}"/>
    <cellStyle name="Normal 7 2 2 4 2 5" xfId="35957" xr:uid="{8D4B87ED-1378-4F05-8A56-E1F0B6BAC593}"/>
    <cellStyle name="Normal 7 2 2 4 3" xfId="5616" xr:uid="{00000000-0005-0000-0000-000068040000}"/>
    <cellStyle name="Normal 7 2 2 4 3 2" xfId="10014" xr:uid="{00000000-0005-0000-0000-000068040000}"/>
    <cellStyle name="Normal 7 2 2 4 3 2 2" xfId="18834" xr:uid="{00000000-0005-0000-0000-000068040000}"/>
    <cellStyle name="Normal 7 2 2 4 3 2 3" xfId="28203" xr:uid="{C1BFC45B-6ECE-4457-BF57-ADEAE5F448B6}"/>
    <cellStyle name="Normal 7 2 2 4 3 2 4" xfId="42159" xr:uid="{6336B4A7-904B-4B5A-8C9C-03E409B866D5}"/>
    <cellStyle name="Normal 7 2 2 4 3 3" xfId="14479" xr:uid="{00000000-0005-0000-0000-000068040000}"/>
    <cellStyle name="Normal 7 2 2 4 3 4" xfId="23945" xr:uid="{DD2847DD-E647-4DDA-965A-85DB9B496E4A}"/>
    <cellStyle name="Normal 7 2 2 4 3 5" xfId="37914" xr:uid="{2F25B691-BA9D-4A7F-9F85-5FC34CF21D6C}"/>
    <cellStyle name="Normal 7 2 2 4 4" xfId="6247" xr:uid="{00000000-0005-0000-0000-000068040000}"/>
    <cellStyle name="Normal 7 2 2 4 4 2" xfId="15081" xr:uid="{00000000-0005-0000-0000-000068040000}"/>
    <cellStyle name="Normal 7 2 2 4 4 3" xfId="24540" xr:uid="{158470F5-124E-40FA-8290-A13FF18FABFF}"/>
    <cellStyle name="Normal 7 2 2 4 4 4" xfId="38494" xr:uid="{3D3F4B99-3257-4407-AB5D-B1D63058987F}"/>
    <cellStyle name="Normal 7 2 2 4 5" xfId="10685" xr:uid="{00000000-0005-0000-0000-000068040000}"/>
    <cellStyle name="Normal 7 2 2 4 6" xfId="20093" xr:uid="{78D42223-55B6-49A6-AFF7-595197CDD646}"/>
    <cellStyle name="Normal 7 2 2 4 7" xfId="34247" xr:uid="{B844BDF1-CAEA-4845-A0DB-D17FDC72F440}"/>
    <cellStyle name="Normal 7 2 2 5" xfId="1120" xr:uid="{00000000-0005-0000-0000-000069040000}"/>
    <cellStyle name="Normal 7 2 2 5 2" xfId="3646" xr:uid="{00000000-0005-0000-0000-00006A040000}"/>
    <cellStyle name="Normal 7 2 2 5 2 2" xfId="8068" xr:uid="{00000000-0005-0000-0000-00006A040000}"/>
    <cellStyle name="Normal 7 2 2 5 2 2 2" xfId="16891" xr:uid="{00000000-0005-0000-0000-00006A040000}"/>
    <cellStyle name="Normal 7 2 2 5 2 2 3" xfId="26276" xr:uid="{0E63F833-1A4A-4DC2-9FAB-DB8BE98EDCA7}"/>
    <cellStyle name="Normal 7 2 2 5 2 2 4" xfId="40231" xr:uid="{F81777A0-C787-49BD-85EC-AF84C29606F5}"/>
    <cellStyle name="Normal 7 2 2 5 2 3" xfId="12540" xr:uid="{00000000-0005-0000-0000-00006A040000}"/>
    <cellStyle name="Normal 7 2 2 5 2 4" xfId="22007" xr:uid="{A140E7E9-84E7-439D-A3BD-F09E627E420A}"/>
    <cellStyle name="Normal 7 2 2 5 2 5" xfId="35990" xr:uid="{66E75F93-113D-4DC5-8AB6-E29892B0ECC4}"/>
    <cellStyle name="Normal 7 2 2 5 3" xfId="5579" xr:uid="{00000000-0005-0000-0000-000069040000}"/>
    <cellStyle name="Normal 7 2 2 5 3 2" xfId="9977" xr:uid="{00000000-0005-0000-0000-000069040000}"/>
    <cellStyle name="Normal 7 2 2 5 3 2 2" xfId="18797" xr:uid="{00000000-0005-0000-0000-000069040000}"/>
    <cellStyle name="Normal 7 2 2 5 3 2 3" xfId="28166" xr:uid="{0E2FAC9D-88E6-4DC7-A929-59801DA21CE7}"/>
    <cellStyle name="Normal 7 2 2 5 3 2 4" xfId="42122" xr:uid="{949C70BC-22EA-47F1-B03A-EE7A982DEF35}"/>
    <cellStyle name="Normal 7 2 2 5 3 3" xfId="14442" xr:uid="{00000000-0005-0000-0000-000069040000}"/>
    <cellStyle name="Normal 7 2 2 5 3 4" xfId="23908" xr:uid="{A4B8B043-EAC6-44B6-907E-200F11E11B23}"/>
    <cellStyle name="Normal 7 2 2 5 3 5" xfId="37877" xr:uid="{E2789CD2-DC6E-4331-A259-B19B8CB042C9}"/>
    <cellStyle name="Normal 7 2 2 5 4" xfId="6209" xr:uid="{00000000-0005-0000-0000-000069040000}"/>
    <cellStyle name="Normal 7 2 2 5 4 2" xfId="15043" xr:uid="{00000000-0005-0000-0000-000069040000}"/>
    <cellStyle name="Normal 7 2 2 5 4 3" xfId="24502" xr:uid="{48154247-B8A3-423D-9C77-C58EA9F8D261}"/>
    <cellStyle name="Normal 7 2 2 5 4 4" xfId="38456" xr:uid="{395406AD-A21D-4B11-8F13-FAB0774B156B}"/>
    <cellStyle name="Normal 7 2 2 5 5" xfId="10647" xr:uid="{00000000-0005-0000-0000-000069040000}"/>
    <cellStyle name="Normal 7 2 2 5 6" xfId="20055" xr:uid="{35238739-E5BB-4A5E-92DD-485CC202A03A}"/>
    <cellStyle name="Normal 7 2 2 5 7" xfId="34209" xr:uid="{AC2CF989-B7C7-4BB7-A6BC-76F81EADFF5D}"/>
    <cellStyle name="Normal 7 2 2 6" xfId="1650" xr:uid="{00000000-0005-0000-0000-000095010000}"/>
    <cellStyle name="Normal 7 2 2 6 2" xfId="6467" xr:uid="{00000000-0005-0000-0000-000095010000}"/>
    <cellStyle name="Normal 7 2 2 6 2 2" xfId="15298" xr:uid="{00000000-0005-0000-0000-000095010000}"/>
    <cellStyle name="Normal 7 2 2 6 2 3" xfId="24733" xr:uid="{6E6E29A3-A64A-4C6C-9492-0F971AE13FBE}"/>
    <cellStyle name="Normal 7 2 2 6 2 4" xfId="38687" xr:uid="{905FE65A-8B9A-453B-988D-1F760B5285E5}"/>
    <cellStyle name="Normal 7 2 2 6 3" xfId="10908" xr:uid="{00000000-0005-0000-0000-000095010000}"/>
    <cellStyle name="Normal 7 2 2 6 4" xfId="20322" xr:uid="{E53B18E3-7B4D-45D3-83DB-C4DD1D2A1611}"/>
    <cellStyle name="Normal 7 2 2 6 5" xfId="34451" xr:uid="{F52FE35D-D9CE-44CF-908D-D3CA1E161419}"/>
    <cellStyle name="Normal 7 2 2 7" xfId="3949" xr:uid="{00000000-0005-0000-0000-000095010000}"/>
    <cellStyle name="Normal 7 2 2 7 2" xfId="8355" xr:uid="{00000000-0005-0000-0000-000095010000}"/>
    <cellStyle name="Normal 7 2 2 7 2 2" xfId="17177" xr:uid="{00000000-0005-0000-0000-000095010000}"/>
    <cellStyle name="Normal 7 2 2 7 2 3" xfId="26558" xr:uid="{7185D2B0-AAAB-4416-A998-4648D2CB36B7}"/>
    <cellStyle name="Normal 7 2 2 7 2 4" xfId="40512" xr:uid="{CB0F9219-F812-4DAA-9F97-1603E0082282}"/>
    <cellStyle name="Normal 7 2 2 7 3" xfId="12826" xr:uid="{00000000-0005-0000-0000-000095010000}"/>
    <cellStyle name="Normal 7 2 2 7 4" xfId="22298" xr:uid="{4F6C8208-50E1-4CAE-80B1-9ED7DE496904}"/>
    <cellStyle name="Normal 7 2 2 7 5" xfId="36271" xr:uid="{A5756585-C26B-41A4-990B-AEBE2B0618FA}"/>
    <cellStyle name="Normal 7 2 2 8" xfId="5885" xr:uid="{00000000-0005-0000-0000-000042040000}"/>
    <cellStyle name="Normal 7 2 2 8 2" xfId="14726" xr:uid="{00000000-0005-0000-0000-000042040000}"/>
    <cellStyle name="Normal 7 2 2 8 3" xfId="24199" xr:uid="{1C91B983-BF40-42B5-8CC8-ADF2F528DB04}"/>
    <cellStyle name="Normal 7 2 2 8 4" xfId="38153" xr:uid="{910AE61C-CFC8-4529-B690-1E795F56546D}"/>
    <cellStyle name="Normal 7 2 2 9" xfId="10272" xr:uid="{00000000-0005-0000-0000-000042040000}"/>
    <cellStyle name="Normal 7 2 2 9 2" xfId="28379" xr:uid="{D71D95F8-EC6B-4302-9C4B-2EFF8FC49C9F}"/>
    <cellStyle name="Normal 7 2 2 9 3" xfId="42349" xr:uid="{772772A0-2ED8-49EA-9B85-B38AE327A797}"/>
    <cellStyle name="Normal 7 2 3" xfId="1715" xr:uid="{00000000-0005-0000-0000-000097010000}"/>
    <cellStyle name="Normal 7 2 3 2" xfId="4001" xr:uid="{00000000-0005-0000-0000-000097010000}"/>
    <cellStyle name="Normal 7 2 3 2 2" xfId="8405" xr:uid="{00000000-0005-0000-0000-000097010000}"/>
    <cellStyle name="Normal 7 2 3 2 2 2" xfId="17227" xr:uid="{00000000-0005-0000-0000-000097010000}"/>
    <cellStyle name="Normal 7 2 3 2 2 3" xfId="26608" xr:uid="{7D8FD426-5CDC-4E1E-BBA0-DFB668EEDFE9}"/>
    <cellStyle name="Normal 7 2 3 2 2 4" xfId="40562" xr:uid="{DEB92DD8-8E9F-4913-8363-A31FBCFF141A}"/>
    <cellStyle name="Normal 7 2 3 2 3" xfId="12876" xr:uid="{00000000-0005-0000-0000-000097010000}"/>
    <cellStyle name="Normal 7 2 3 2 4" xfId="22348" xr:uid="{7CF3BF70-C4DB-4831-82BB-4BE55D207C78}"/>
    <cellStyle name="Normal 7 2 3 2 5" xfId="36321" xr:uid="{DE76BAE4-A4CD-4D8B-88F2-3795C6B30F67}"/>
    <cellStyle name="Normal 7 2 3 3" xfId="6517" xr:uid="{00000000-0005-0000-0000-000097010000}"/>
    <cellStyle name="Normal 7 2 3 3 2" xfId="15348" xr:uid="{00000000-0005-0000-0000-000097010000}"/>
    <cellStyle name="Normal 7 2 3 3 3" xfId="24783" xr:uid="{077B6208-1C21-4D66-AA1C-6CEB7407C17B}"/>
    <cellStyle name="Normal 7 2 3 3 4" xfId="38737" xr:uid="{E13AD735-6FE8-401E-875D-B18DC749E907}"/>
    <cellStyle name="Normal 7 2 3 4" xfId="10962" xr:uid="{00000000-0005-0000-0000-000097010000}"/>
    <cellStyle name="Normal 7 2 3 4 2" xfId="28429" xr:uid="{D5A4F782-1A5B-4D01-95AF-FE654E0ED179}"/>
    <cellStyle name="Normal 7 2 3 4 3" xfId="42399" xr:uid="{C6314B9C-487E-4C0D-B066-D62944F664C8}"/>
    <cellStyle name="Normal 7 2 3 5" xfId="31122" xr:uid="{F8D95A40-2B7B-4B66-AF6B-5088F359CF7A}"/>
    <cellStyle name="Normal 7 2 3 5 2" xfId="44971" xr:uid="{D5E46F61-0184-4074-B864-AAE3EB11BAD8}"/>
    <cellStyle name="Normal 7 2 3 6" xfId="20372" xr:uid="{D5C44A21-7C6E-4E84-9BE7-1BE74DE47A29}"/>
    <cellStyle name="Normal 7 2 3 7" xfId="34501" xr:uid="{9C88841C-A6EA-47E3-ABC7-66670066678D}"/>
    <cellStyle name="Normal 7 2 4" xfId="1159" xr:uid="{00000000-0005-0000-0000-00006A040000}"/>
    <cellStyle name="Normal 7 2 4 2" xfId="1788" xr:uid="{00000000-0005-0000-0000-000098010000}"/>
    <cellStyle name="Normal 7 2 4 2 2" xfId="6566" xr:uid="{00000000-0005-0000-0000-000098010000}"/>
    <cellStyle name="Normal 7 2 4 2 2 2" xfId="15397" xr:uid="{00000000-0005-0000-0000-000098010000}"/>
    <cellStyle name="Normal 7 2 4 2 2 3" xfId="24831" xr:uid="{39395287-5315-4F12-B623-D52A8DB43801}"/>
    <cellStyle name="Normal 7 2 4 2 2 4" xfId="38785" xr:uid="{F4A10166-EC98-4779-AA83-56D7DE521E52}"/>
    <cellStyle name="Normal 7 2 4 2 3" xfId="11014" xr:uid="{00000000-0005-0000-0000-000098010000}"/>
    <cellStyle name="Normal 7 2 4 2 4" xfId="20420" xr:uid="{2E979950-0776-48C1-9C57-452620DE79B0}"/>
    <cellStyle name="Normal 7 2 4 2 5" xfId="34549" xr:uid="{61C9276B-E2E6-43E9-BB77-FA9470B3F61B}"/>
    <cellStyle name="Normal 7 2 4 3" xfId="4048" xr:uid="{00000000-0005-0000-0000-000098010000}"/>
    <cellStyle name="Normal 7 2 4 3 2" xfId="8452" xr:uid="{00000000-0005-0000-0000-000098010000}"/>
    <cellStyle name="Normal 7 2 4 3 2 2" xfId="17274" xr:uid="{00000000-0005-0000-0000-000098010000}"/>
    <cellStyle name="Normal 7 2 4 3 2 3" xfId="26655" xr:uid="{713DB5D9-1BCF-4BF8-9E7C-85F76D94181E}"/>
    <cellStyle name="Normal 7 2 4 3 2 4" xfId="40609" xr:uid="{9E6CCDEF-D29B-4579-A38A-73CBA88F8D94}"/>
    <cellStyle name="Normal 7 2 4 3 3" xfId="12923" xr:uid="{00000000-0005-0000-0000-000098010000}"/>
    <cellStyle name="Normal 7 2 4 3 4" xfId="22395" xr:uid="{0F6F8CE2-100A-41EA-BE2E-FEC4FFED3FB9}"/>
    <cellStyle name="Normal 7 2 4 3 5" xfId="36368" xr:uid="{DA791A45-1D77-43FC-AFED-C5A041A9D6B2}"/>
    <cellStyle name="Normal 7 2 4 4" xfId="28477" xr:uid="{47B31798-F91A-4156-A071-7E6585F72DF1}"/>
    <cellStyle name="Normal 7 2 4 4 2" xfId="42447" xr:uid="{13D1511E-46C3-413B-AA69-1255C10F988F}"/>
    <cellStyle name="Normal 7 2 4 5" xfId="31169" xr:uid="{CA59247F-F780-47FD-AA8B-63AE8120ACB3}"/>
    <cellStyle name="Normal 7 2 4 5 2" xfId="45018" xr:uid="{4ABD9B92-58C6-46F9-AFD7-5A28E3AEBABD}"/>
    <cellStyle name="Normal 7 2 5" xfId="3208" xr:uid="{00000000-0005-0000-0000-0000DC040000}"/>
    <cellStyle name="Normal 7 2 5 2" xfId="5212" xr:uid="{00000000-0005-0000-0000-0000DC040000}"/>
    <cellStyle name="Normal 7 2 5 2 2" xfId="9610" xr:uid="{00000000-0005-0000-0000-0000DC040000}"/>
    <cellStyle name="Normal 7 2 5 2 2 2" xfId="18432" xr:uid="{00000000-0005-0000-0000-0000DC040000}"/>
    <cellStyle name="Normal 7 2 5 2 2 3" xfId="27810" xr:uid="{5CE60C6C-8E73-4EE7-9FDE-5F12AE69B391}"/>
    <cellStyle name="Normal 7 2 5 2 2 4" xfId="41766" xr:uid="{2F5B381D-E177-42F8-B6C8-7217ED1F9C44}"/>
    <cellStyle name="Normal 7 2 5 2 3" xfId="14079" xr:uid="{00000000-0005-0000-0000-0000DC040000}"/>
    <cellStyle name="Normal 7 2 5 2 4" xfId="23552" xr:uid="{6C8756C8-F03B-479C-9364-C9E52F6A87A5}"/>
    <cellStyle name="Normal 7 2 5 2 5" xfId="37523" xr:uid="{6A93509B-C848-46FE-A7BC-9A7269313145}"/>
    <cellStyle name="Normal 7 2 5 3" xfId="7715" xr:uid="{00000000-0005-0000-0000-0000DC040000}"/>
    <cellStyle name="Normal 7 2 5 3 2" xfId="16541" xr:uid="{00000000-0005-0000-0000-0000DC040000}"/>
    <cellStyle name="Normal 7 2 5 3 3" xfId="25967" xr:uid="{5FC2C58C-B810-4D94-B4FA-F498286BBF8F}"/>
    <cellStyle name="Normal 7 2 5 3 4" xfId="39919" xr:uid="{11CD9772-C6FB-4FBA-B420-8203432B13FF}"/>
    <cellStyle name="Normal 7 2 5 4" xfId="12187" xr:uid="{00000000-0005-0000-0000-0000DC040000}"/>
    <cellStyle name="Normal 7 2 5 4 2" xfId="29698" xr:uid="{957A480E-2BF6-4DB9-881A-9557132B9A62}"/>
    <cellStyle name="Normal 7 2 5 4 3" xfId="43579" xr:uid="{D40F8515-55E8-4892-BC44-921DE144E322}"/>
    <cellStyle name="Normal 7 2 5 5" xfId="32300" xr:uid="{198D663A-33A2-452C-B8F9-0F50D0D8A4E0}"/>
    <cellStyle name="Normal 7 2 5 5 2" xfId="46167" xr:uid="{B99E120F-8A8C-4286-A1DB-5FD3796F2F8F}"/>
    <cellStyle name="Normal 7 2 5 6" xfId="21650" xr:uid="{68E3A2D5-104D-40D5-87E7-8F293A286F6F}"/>
    <cellStyle name="Normal 7 2 5 7" xfId="35682" xr:uid="{870A14A7-45E9-4E22-AA81-630FE84365E4}"/>
    <cellStyle name="Normal 7 2 6" xfId="1602" xr:uid="{00000000-0005-0000-0000-000094010000}"/>
    <cellStyle name="Normal 7 2 6 2" xfId="6434" xr:uid="{00000000-0005-0000-0000-000094010000}"/>
    <cellStyle name="Normal 7 2 6 2 2" xfId="15265" xr:uid="{00000000-0005-0000-0000-000094010000}"/>
    <cellStyle name="Normal 7 2 6 2 3" xfId="24704" xr:uid="{5272B6F4-03E7-4F0D-A44F-55509C25DBDC}"/>
    <cellStyle name="Normal 7 2 6 2 4" xfId="38657" xr:uid="{A5A8B0C1-C626-4874-95DA-5077B8A4DAE5}"/>
    <cellStyle name="Normal 7 2 6 3" xfId="10874" xr:uid="{00000000-0005-0000-0000-000094010000}"/>
    <cellStyle name="Normal 7 2 6 3 2" xfId="30886" xr:uid="{1AA585FC-A421-4907-A8B9-5C5D0709D88C}"/>
    <cellStyle name="Normal 7 2 6 3 3" xfId="44760" xr:uid="{C4457411-B212-4585-B9E2-CD471D4F9999}"/>
    <cellStyle name="Normal 7 2 6 4" xfId="33478" xr:uid="{5D29607F-37DE-4141-9457-F405F4E3A648}"/>
    <cellStyle name="Normal 7 2 6 4 2" xfId="47345" xr:uid="{7360478D-E882-4771-811A-3CEA744BFAAD}"/>
    <cellStyle name="Normal 7 2 6 5" xfId="20292" xr:uid="{DA842A39-6D61-4304-8AD0-EB105EBEBC08}"/>
    <cellStyle name="Normal 7 2 6 6" xfId="34422" xr:uid="{282C671D-0A8C-49BA-8B60-7608F82E55B8}"/>
    <cellStyle name="Normal 7 2 7" xfId="3917" xr:uid="{00000000-0005-0000-0000-000094010000}"/>
    <cellStyle name="Normal 7 2 7 2" xfId="8324" xr:uid="{00000000-0005-0000-0000-000094010000}"/>
    <cellStyle name="Normal 7 2 7 2 2" xfId="17146" xr:uid="{00000000-0005-0000-0000-000094010000}"/>
    <cellStyle name="Normal 7 2 7 2 3" xfId="26527" xr:uid="{43192877-8BA3-4439-A6E1-F3C692441F2A}"/>
    <cellStyle name="Normal 7 2 7 2 4" xfId="40481" xr:uid="{7D482E53-D8CA-4CB7-944D-76982FCF4F95}"/>
    <cellStyle name="Normal 7 2 7 3" xfId="12795" xr:uid="{00000000-0005-0000-0000-000094010000}"/>
    <cellStyle name="Normal 7 2 7 4" xfId="22267" xr:uid="{C1F1B81F-81E3-4DAC-920D-1E72629A7AEB}"/>
    <cellStyle name="Normal 7 2 7 5" xfId="36240" xr:uid="{8A0EE933-71BF-4900-863A-7B40CCA1E938}"/>
    <cellStyle name="Normal 7 2 8" xfId="28348" xr:uid="{561C3828-BE43-4780-B33D-2BF327B96707}"/>
    <cellStyle name="Normal 7 2 8 2" xfId="42318" xr:uid="{33B08D2E-B99E-45B1-BD2B-E433F19F2B28}"/>
    <cellStyle name="Normal 7 2 9" xfId="31044" xr:uid="{0FF614C7-F3F6-4D9B-B086-93C5C304BB76}"/>
    <cellStyle name="Normal 7 2 9 2" xfId="44893" xr:uid="{E811B78C-5AAB-48F6-85B3-5CCECA037CEE}"/>
    <cellStyle name="Normal 7 3" xfId="120" xr:uid="{00000000-0005-0000-0000-00006B040000}"/>
    <cellStyle name="Normal 7 3 2" xfId="244" xr:uid="{00000000-0005-0000-0000-00006C040000}"/>
    <cellStyle name="Normal 7 3 2 10" xfId="19734" xr:uid="{BDB29E0F-9789-49B8-AB8C-5A32585649E6}"/>
    <cellStyle name="Normal 7 3 2 11" xfId="33909" xr:uid="{01B81639-411B-4032-889B-461A027028E8}"/>
    <cellStyle name="Normal 7 3 2 2" xfId="1161" xr:uid="{00000000-0005-0000-0000-00006D040000}"/>
    <cellStyle name="Normal 7 3 2 2 2" xfId="1746" xr:uid="{00000000-0005-0000-0000-00009B010000}"/>
    <cellStyle name="Normal 7 3 2 2 2 2" xfId="6548" xr:uid="{00000000-0005-0000-0000-00009B010000}"/>
    <cellStyle name="Normal 7 3 2 2 2 2 2" xfId="15379" xr:uid="{00000000-0005-0000-0000-00009B010000}"/>
    <cellStyle name="Normal 7 3 2 2 2 2 3" xfId="24814" xr:uid="{D75D0AC2-DE02-4AE1-8845-CF2D95328A72}"/>
    <cellStyle name="Normal 7 3 2 2 2 2 4" xfId="38768" xr:uid="{588AB16D-51BE-4DEA-9B2C-989BEB270B0F}"/>
    <cellStyle name="Normal 7 3 2 2 2 3" xfId="10993" xr:uid="{00000000-0005-0000-0000-00009B010000}"/>
    <cellStyle name="Normal 7 3 2 2 2 4" xfId="20403" xr:uid="{46F072EA-7D74-4352-AF0D-B567122150DA}"/>
    <cellStyle name="Normal 7 3 2 2 2 5" xfId="34532" xr:uid="{043748EB-03A4-437C-8EA1-52BFA62BDD80}"/>
    <cellStyle name="Normal 7 3 2 2 3" xfId="4032" xr:uid="{00000000-0005-0000-0000-00009B010000}"/>
    <cellStyle name="Normal 7 3 2 2 3 2" xfId="8436" xr:uid="{00000000-0005-0000-0000-00009B010000}"/>
    <cellStyle name="Normal 7 3 2 2 3 2 2" xfId="17258" xr:uid="{00000000-0005-0000-0000-00009B010000}"/>
    <cellStyle name="Normal 7 3 2 2 3 2 3" xfId="26639" xr:uid="{0DCDC028-EA71-4582-B008-CB34FF4177D3}"/>
    <cellStyle name="Normal 7 3 2 2 3 2 4" xfId="40593" xr:uid="{F9E6C5E4-E5F1-4AD2-80A6-BEFF1C57D79D}"/>
    <cellStyle name="Normal 7 3 2 2 3 3" xfId="12907" xr:uid="{00000000-0005-0000-0000-00009B010000}"/>
    <cellStyle name="Normal 7 3 2 2 3 4" xfId="22379" xr:uid="{AAF4D661-64E9-4E07-82EF-A0B0553FF99F}"/>
    <cellStyle name="Normal 7 3 2 2 3 5" xfId="36352" xr:uid="{A4FC2C88-AA23-4207-B5DE-B2410CA12945}"/>
    <cellStyle name="Normal 7 3 2 2 4" xfId="6249" xr:uid="{00000000-0005-0000-0000-00006D040000}"/>
    <cellStyle name="Normal 7 3 2 2 4 2" xfId="15083" xr:uid="{00000000-0005-0000-0000-00006D040000}"/>
    <cellStyle name="Normal 7 3 2 2 4 3" xfId="24542" xr:uid="{5623F22C-E33B-420A-AD30-80B266D096B6}"/>
    <cellStyle name="Normal 7 3 2 2 4 4" xfId="38496" xr:uid="{14AD7A08-BD3A-46AA-B38A-A456A6352F4A}"/>
    <cellStyle name="Normal 7 3 2 2 5" xfId="10687" xr:uid="{00000000-0005-0000-0000-00006D040000}"/>
    <cellStyle name="Normal 7 3 2 2 5 2" xfId="28460" xr:uid="{B54CE00D-BCC4-499A-B0E0-DFE8AF639EF5}"/>
    <cellStyle name="Normal 7 3 2 2 5 3" xfId="42430" xr:uid="{BDC0B05C-A11D-4223-B6AF-B5935CC76D86}"/>
    <cellStyle name="Normal 7 3 2 2 6" xfId="31153" xr:uid="{A58A820E-80E3-469B-B4A7-8EE1061721CA}"/>
    <cellStyle name="Normal 7 3 2 2 6 2" xfId="45002" xr:uid="{7702F35F-D63C-4821-8508-7BF241B69378}"/>
    <cellStyle name="Normal 7 3 2 2 7" xfId="20095" xr:uid="{FB91C771-AB8D-43FF-ACBC-A19921B50676}"/>
    <cellStyle name="Normal 7 3 2 2 8" xfId="34249" xr:uid="{84A44DA7-B3B4-451E-9982-57EE4CDB3A7D}"/>
    <cellStyle name="Normal 7 3 2 3" xfId="1162" xr:uid="{00000000-0005-0000-0000-00006E040000}"/>
    <cellStyle name="Normal 7 3 2 3 2" xfId="3611" xr:uid="{00000000-0005-0000-0000-00006F040000}"/>
    <cellStyle name="Normal 7 3 2 3 2 2" xfId="8033" xr:uid="{00000000-0005-0000-0000-00006F040000}"/>
    <cellStyle name="Normal 7 3 2 3 2 2 2" xfId="16856" xr:uid="{00000000-0005-0000-0000-00006F040000}"/>
    <cellStyle name="Normal 7 3 2 3 2 2 3" xfId="26241" xr:uid="{5ED7938E-43AE-4BBC-AE6C-6D35DC6BB6C5}"/>
    <cellStyle name="Normal 7 3 2 3 2 2 4" xfId="40196" xr:uid="{6DCA03DA-77CC-4E0A-861F-26AD19242D24}"/>
    <cellStyle name="Normal 7 3 2 3 2 3" xfId="12505" xr:uid="{00000000-0005-0000-0000-00006F040000}"/>
    <cellStyle name="Normal 7 3 2 3 2 4" xfId="21972" xr:uid="{027B078E-51CB-4E74-9700-4D1F04EC737C}"/>
    <cellStyle name="Normal 7 3 2 3 2 5" xfId="35955" xr:uid="{85E0A0C0-B444-4DC9-A19C-3F5541ABEFBB}"/>
    <cellStyle name="Normal 7 3 2 3 3" xfId="5618" xr:uid="{00000000-0005-0000-0000-00006E040000}"/>
    <cellStyle name="Normal 7 3 2 3 3 2" xfId="10016" xr:uid="{00000000-0005-0000-0000-00006E040000}"/>
    <cellStyle name="Normal 7 3 2 3 3 2 2" xfId="18836" xr:uid="{00000000-0005-0000-0000-00006E040000}"/>
    <cellStyle name="Normal 7 3 2 3 3 2 3" xfId="28205" xr:uid="{1FA9C6A5-0C8A-4FC8-A749-B545026A923D}"/>
    <cellStyle name="Normal 7 3 2 3 3 2 4" xfId="42161" xr:uid="{C778671F-E516-4CAC-AB5B-4AF8F37B84B9}"/>
    <cellStyle name="Normal 7 3 2 3 3 3" xfId="14481" xr:uid="{00000000-0005-0000-0000-00006E040000}"/>
    <cellStyle name="Normal 7 3 2 3 3 4" xfId="23947" xr:uid="{627C049B-5477-468B-914B-C3BBB3E05FFC}"/>
    <cellStyle name="Normal 7 3 2 3 3 5" xfId="37916" xr:uid="{64C4C81E-7964-4FAB-A2A2-65DB90602C01}"/>
    <cellStyle name="Normal 7 3 2 3 4" xfId="6250" xr:uid="{00000000-0005-0000-0000-00006E040000}"/>
    <cellStyle name="Normal 7 3 2 3 4 2" xfId="15084" xr:uid="{00000000-0005-0000-0000-00006E040000}"/>
    <cellStyle name="Normal 7 3 2 3 4 3" xfId="24543" xr:uid="{7CC6268B-844D-4415-AC40-7246E3EFF1CE}"/>
    <cellStyle name="Normal 7 3 2 3 4 4" xfId="38497" xr:uid="{FEBAF5C1-3A69-4CF0-9C95-1F4AA637528B}"/>
    <cellStyle name="Normal 7 3 2 3 5" xfId="10688" xr:uid="{00000000-0005-0000-0000-00006E040000}"/>
    <cellStyle name="Normal 7 3 2 3 6" xfId="20096" xr:uid="{7AD6A634-08AE-4117-836E-1A346187BAA2}"/>
    <cellStyle name="Normal 7 3 2 3 7" xfId="34250" xr:uid="{BE1A27CC-1053-4D1C-9D55-62281C34282D}"/>
    <cellStyle name="Normal 7 3 2 4" xfId="1160" xr:uid="{00000000-0005-0000-0000-00006F040000}"/>
    <cellStyle name="Normal 7 3 2 4 2" xfId="3612" xr:uid="{00000000-0005-0000-0000-000070040000}"/>
    <cellStyle name="Normal 7 3 2 4 2 2" xfId="8034" xr:uid="{00000000-0005-0000-0000-000070040000}"/>
    <cellStyle name="Normal 7 3 2 4 2 2 2" xfId="16857" xr:uid="{00000000-0005-0000-0000-000070040000}"/>
    <cellStyle name="Normal 7 3 2 4 2 2 3" xfId="26242" xr:uid="{B658EBB2-4A07-423D-A01D-9BDFA701645C}"/>
    <cellStyle name="Normal 7 3 2 4 2 2 4" xfId="40197" xr:uid="{FB8C5DF6-C849-4CC5-9985-3812824675A3}"/>
    <cellStyle name="Normal 7 3 2 4 2 3" xfId="12506" xr:uid="{00000000-0005-0000-0000-000070040000}"/>
    <cellStyle name="Normal 7 3 2 4 2 4" xfId="21973" xr:uid="{9C74D655-D216-4386-A99B-1DAC902AB5E5}"/>
    <cellStyle name="Normal 7 3 2 4 2 5" xfId="35956" xr:uid="{7F4F6E3A-6FBE-46E5-8F7D-0C2AEDB1A6DD}"/>
    <cellStyle name="Normal 7 3 2 4 3" xfId="5617" xr:uid="{00000000-0005-0000-0000-00006F040000}"/>
    <cellStyle name="Normal 7 3 2 4 3 2" xfId="10015" xr:uid="{00000000-0005-0000-0000-00006F040000}"/>
    <cellStyle name="Normal 7 3 2 4 3 2 2" xfId="18835" xr:uid="{00000000-0005-0000-0000-00006F040000}"/>
    <cellStyle name="Normal 7 3 2 4 3 2 3" xfId="28204" xr:uid="{903A972F-B9E7-4E2E-81B9-70126A985D83}"/>
    <cellStyle name="Normal 7 3 2 4 3 2 4" xfId="42160" xr:uid="{E5112050-43F7-49A5-BB25-8F21773A6A9E}"/>
    <cellStyle name="Normal 7 3 2 4 3 3" xfId="14480" xr:uid="{00000000-0005-0000-0000-00006F040000}"/>
    <cellStyle name="Normal 7 3 2 4 3 4" xfId="23946" xr:uid="{1AB5E349-8C14-4E22-8374-E6124616D5C8}"/>
    <cellStyle name="Normal 7 3 2 4 3 5" xfId="37915" xr:uid="{7CA13421-B4FC-45B4-945E-4ADBF86DD25E}"/>
    <cellStyle name="Normal 7 3 2 4 4" xfId="6248" xr:uid="{00000000-0005-0000-0000-00006F040000}"/>
    <cellStyle name="Normal 7 3 2 4 4 2" xfId="15082" xr:uid="{00000000-0005-0000-0000-00006F040000}"/>
    <cellStyle name="Normal 7 3 2 4 4 3" xfId="24541" xr:uid="{DA459668-942A-4E72-887C-8195CE3C031D}"/>
    <cellStyle name="Normal 7 3 2 4 4 4" xfId="38495" xr:uid="{0F367F86-929B-4937-B407-B26F7176DAB6}"/>
    <cellStyle name="Normal 7 3 2 4 5" xfId="10686" xr:uid="{00000000-0005-0000-0000-00006F040000}"/>
    <cellStyle name="Normal 7 3 2 4 6" xfId="20094" xr:uid="{D847FC7C-AEB2-462D-B17C-29E92EAA40B4}"/>
    <cellStyle name="Normal 7 3 2 4 7" xfId="34248" xr:uid="{B3ACCA82-3FEA-4914-A10C-5FC9CC8EEAF9}"/>
    <cellStyle name="Normal 7 3 2 5" xfId="1653" xr:uid="{00000000-0005-0000-0000-00009A010000}"/>
    <cellStyle name="Normal 7 3 2 5 2" xfId="6470" xr:uid="{00000000-0005-0000-0000-00009A010000}"/>
    <cellStyle name="Normal 7 3 2 5 2 2" xfId="15301" xr:uid="{00000000-0005-0000-0000-00009A010000}"/>
    <cellStyle name="Normal 7 3 2 5 2 3" xfId="24736" xr:uid="{D46EC935-86B5-42ED-921E-D9DDFC638A3A}"/>
    <cellStyle name="Normal 7 3 2 5 2 4" xfId="38690" xr:uid="{506DDA28-67A1-4674-BBE6-0BF7C6432471}"/>
    <cellStyle name="Normal 7 3 2 5 3" xfId="10911" xr:uid="{00000000-0005-0000-0000-00009A010000}"/>
    <cellStyle name="Normal 7 3 2 5 4" xfId="20325" xr:uid="{04D98368-DF03-49E8-AFA8-AF8855B338BA}"/>
    <cellStyle name="Normal 7 3 2 5 5" xfId="34454" xr:uid="{C5907732-BE03-452A-8B16-1D6D203A8EA0}"/>
    <cellStyle name="Normal 7 3 2 6" xfId="3952" xr:uid="{00000000-0005-0000-0000-00009A010000}"/>
    <cellStyle name="Normal 7 3 2 6 2" xfId="8358" xr:uid="{00000000-0005-0000-0000-00009A010000}"/>
    <cellStyle name="Normal 7 3 2 6 2 2" xfId="17180" xr:uid="{00000000-0005-0000-0000-00009A010000}"/>
    <cellStyle name="Normal 7 3 2 6 2 3" xfId="26561" xr:uid="{5A2DA681-455A-4E9E-8218-74B5CCA8F597}"/>
    <cellStyle name="Normal 7 3 2 6 2 4" xfId="40515" xr:uid="{1BF73D0E-69DB-4D9C-8564-6454F309255D}"/>
    <cellStyle name="Normal 7 3 2 6 3" xfId="12829" xr:uid="{00000000-0005-0000-0000-00009A010000}"/>
    <cellStyle name="Normal 7 3 2 6 4" xfId="22301" xr:uid="{FEFADC6A-8C0F-4995-B6BE-540A6A1F8A3F}"/>
    <cellStyle name="Normal 7 3 2 6 5" xfId="36274" xr:uid="{B9150FD8-26A9-4C5A-B918-B625BFBDFDA8}"/>
    <cellStyle name="Normal 7 3 2 7" xfId="5886" xr:uid="{00000000-0005-0000-0000-00006C040000}"/>
    <cellStyle name="Normal 7 3 2 7 2" xfId="14727" xr:uid="{00000000-0005-0000-0000-00006C040000}"/>
    <cellStyle name="Normal 7 3 2 7 3" xfId="24200" xr:uid="{8D99F503-A739-4808-8CF1-A370EB60A679}"/>
    <cellStyle name="Normal 7 3 2 7 4" xfId="38154" xr:uid="{D1C526C8-A257-4279-AFDF-715DCFAB4C83}"/>
    <cellStyle name="Normal 7 3 2 8" xfId="10273" xr:uid="{00000000-0005-0000-0000-00006C040000}"/>
    <cellStyle name="Normal 7 3 2 8 2" xfId="28382" xr:uid="{BBB570C9-96AB-4D96-9F08-3D6610FC1B34}"/>
    <cellStyle name="Normal 7 3 2 8 3" xfId="42352" xr:uid="{9C597803-6EAA-45C7-AA54-1BC13B82B980}"/>
    <cellStyle name="Normal 7 3 2 9" xfId="31075" xr:uid="{BBBBC1F1-DFD2-4C40-AEAA-DD209BA4951F}"/>
    <cellStyle name="Normal 7 3 2 9 2" xfId="44924" xr:uid="{EB8051EC-5B72-4ABA-9431-ACA35542EE33}"/>
    <cellStyle name="Normal 7 3 3" xfId="1163" xr:uid="{00000000-0005-0000-0000-000070040000}"/>
    <cellStyle name="Normal 7 3 3 2" xfId="1718" xr:uid="{00000000-0005-0000-0000-00009C010000}"/>
    <cellStyle name="Normal 7 3 3 2 2" xfId="6520" xr:uid="{00000000-0005-0000-0000-00009C010000}"/>
    <cellStyle name="Normal 7 3 3 2 2 2" xfId="15351" xr:uid="{00000000-0005-0000-0000-00009C010000}"/>
    <cellStyle name="Normal 7 3 3 2 2 3" xfId="24786" xr:uid="{CFC151E7-B021-4773-9DB2-F2F395BFF0F3}"/>
    <cellStyle name="Normal 7 3 3 2 2 4" xfId="38740" xr:uid="{E97435B5-524C-470C-9C18-454A224DBE00}"/>
    <cellStyle name="Normal 7 3 3 2 3" xfId="10965" xr:uid="{00000000-0005-0000-0000-00009C010000}"/>
    <cellStyle name="Normal 7 3 3 2 4" xfId="20375" xr:uid="{17D494B7-901A-42A6-95CF-12B197F9BE4B}"/>
    <cellStyle name="Normal 7 3 3 2 5" xfId="34504" xr:uid="{C80C5891-8686-4F42-9B52-3B23A9FBB2EF}"/>
    <cellStyle name="Normal 7 3 3 3" xfId="4004" xr:uid="{00000000-0005-0000-0000-00009C010000}"/>
    <cellStyle name="Normal 7 3 3 3 2" xfId="8408" xr:uid="{00000000-0005-0000-0000-00009C010000}"/>
    <cellStyle name="Normal 7 3 3 3 2 2" xfId="17230" xr:uid="{00000000-0005-0000-0000-00009C010000}"/>
    <cellStyle name="Normal 7 3 3 3 2 3" xfId="26611" xr:uid="{01EBE23A-8519-4ED3-88D3-D45D6942BE03}"/>
    <cellStyle name="Normal 7 3 3 3 2 4" xfId="40565" xr:uid="{9D2FBCBB-AB8A-4EDF-94D8-6C10D7C38D2F}"/>
    <cellStyle name="Normal 7 3 3 3 3" xfId="12879" xr:uid="{00000000-0005-0000-0000-00009C010000}"/>
    <cellStyle name="Normal 7 3 3 3 4" xfId="22351" xr:uid="{23EA74B5-F551-46D0-9E94-66210FB20FCB}"/>
    <cellStyle name="Normal 7 3 3 3 5" xfId="36324" xr:uid="{E8F7E559-B7A2-41D3-B73C-E2739E9910BB}"/>
    <cellStyle name="Normal 7 3 3 4" xfId="28432" xr:uid="{40210D59-A674-4BBC-9C81-1792608DBBA1}"/>
    <cellStyle name="Normal 7 3 3 4 2" xfId="42402" xr:uid="{15A1B39F-6B61-427C-9A70-75F143000F32}"/>
    <cellStyle name="Normal 7 3 3 5" xfId="31125" xr:uid="{20F45FEF-15C4-4FC8-A09E-3EDB32DD9C59}"/>
    <cellStyle name="Normal 7 3 3 5 2" xfId="44974" xr:uid="{D02CF93B-BF5C-4F02-890A-129C0FAF1BBA}"/>
    <cellStyle name="Normal 7 3 4" xfId="1164" xr:uid="{00000000-0005-0000-0000-000071040000}"/>
    <cellStyle name="Normal 7 3 4 2" xfId="3207" xr:uid="{00000000-0005-0000-0000-0000DD040000}"/>
    <cellStyle name="Normal 7 3 5" xfId="1615" xr:uid="{00000000-0005-0000-0000-000099010000}"/>
    <cellStyle name="Normal 7 3 5 2" xfId="6442" xr:uid="{00000000-0005-0000-0000-000099010000}"/>
    <cellStyle name="Normal 7 3 5 2 2" xfId="15273" xr:uid="{00000000-0005-0000-0000-000099010000}"/>
    <cellStyle name="Normal 7 3 5 2 3" xfId="24708" xr:uid="{675E7DAE-8160-4BE9-92C9-A444340C1B37}"/>
    <cellStyle name="Normal 7 3 5 2 4" xfId="38662" xr:uid="{24ABAB54-0A15-475F-8A9F-558B2E7182A1}"/>
    <cellStyle name="Normal 7 3 5 3" xfId="10881" xr:uid="{00000000-0005-0000-0000-000099010000}"/>
    <cellStyle name="Normal 7 3 5 4" xfId="20297" xr:uid="{C397DF2B-4225-400B-B789-E771822598EE}"/>
    <cellStyle name="Normal 7 3 5 5" xfId="34426" xr:uid="{3C4D709B-821B-4005-9FEB-6372599B87C3}"/>
    <cellStyle name="Normal 7 3 6" xfId="3922" xr:uid="{00000000-0005-0000-0000-000099010000}"/>
    <cellStyle name="Normal 7 3 6 2" xfId="8329" xr:uid="{00000000-0005-0000-0000-000099010000}"/>
    <cellStyle name="Normal 7 3 6 2 2" xfId="17151" xr:uid="{00000000-0005-0000-0000-000099010000}"/>
    <cellStyle name="Normal 7 3 6 2 3" xfId="26532" xr:uid="{FCEC5F85-109F-4E56-9978-3AF5D2CC5B19}"/>
    <cellStyle name="Normal 7 3 6 2 4" xfId="40486" xr:uid="{007A85C8-1FC8-4724-8282-3532BAB34CC8}"/>
    <cellStyle name="Normal 7 3 6 3" xfId="12800" xr:uid="{00000000-0005-0000-0000-000099010000}"/>
    <cellStyle name="Normal 7 3 6 4" xfId="22272" xr:uid="{483F39A8-31F1-4D4E-9C31-DF3BBD96C668}"/>
    <cellStyle name="Normal 7 3 6 5" xfId="36245" xr:uid="{3681443F-F68D-4065-8052-6A1F1837EEBE}"/>
    <cellStyle name="Normal 7 3 7" xfId="28354" xr:uid="{67E726D9-B812-4767-8945-08FBDC6C77BE}"/>
    <cellStyle name="Normal 7 3 7 2" xfId="42324" xr:uid="{2AE366EA-6A1B-4ABB-AA9E-16853D6B2ECC}"/>
    <cellStyle name="Normal 7 3 8" xfId="31047" xr:uid="{5ADA945D-AD68-4BE1-87FD-8B64B91A3A84}"/>
    <cellStyle name="Normal 7 3 8 2" xfId="44896" xr:uid="{C48274A5-A00E-4E00-872E-4F5DB38F5370}"/>
    <cellStyle name="Normal 7 4" xfId="245" xr:uid="{00000000-0005-0000-0000-000072040000}"/>
    <cellStyle name="Normal 7 4 10" xfId="19735" xr:uid="{6E64FF48-5609-4907-A9BE-99B22A54CA08}"/>
    <cellStyle name="Normal 7 4 11" xfId="33910" xr:uid="{8C1E139D-6B8E-4B40-B72F-381DFCD00EE7}"/>
    <cellStyle name="Normal 7 4 2" xfId="1166" xr:uid="{00000000-0005-0000-0000-000073040000}"/>
    <cellStyle name="Normal 7 4 2 2" xfId="1742" xr:uid="{00000000-0005-0000-0000-00009E010000}"/>
    <cellStyle name="Normal 7 4 2 2 2" xfId="6544" xr:uid="{00000000-0005-0000-0000-00009E010000}"/>
    <cellStyle name="Normal 7 4 2 2 2 2" xfId="15375" xr:uid="{00000000-0005-0000-0000-00009E010000}"/>
    <cellStyle name="Normal 7 4 2 2 2 3" xfId="24810" xr:uid="{01DF69E7-AC03-4ED5-8E0F-50986CFC9078}"/>
    <cellStyle name="Normal 7 4 2 2 2 4" xfId="38764" xr:uid="{6C042769-3811-4EE6-A773-DE7ECE1F9B55}"/>
    <cellStyle name="Normal 7 4 2 2 3" xfId="10989" xr:uid="{00000000-0005-0000-0000-00009E010000}"/>
    <cellStyle name="Normal 7 4 2 2 4" xfId="20399" xr:uid="{3154288E-4183-487D-97F2-311CDD089C0E}"/>
    <cellStyle name="Normal 7 4 2 2 5" xfId="34528" xr:uid="{302096DD-750F-4BF6-A6D4-685AF8B58793}"/>
    <cellStyle name="Normal 7 4 2 3" xfId="4028" xr:uid="{00000000-0005-0000-0000-00009E010000}"/>
    <cellStyle name="Normal 7 4 2 3 2" xfId="8432" xr:uid="{00000000-0005-0000-0000-00009E010000}"/>
    <cellStyle name="Normal 7 4 2 3 2 2" xfId="17254" xr:uid="{00000000-0005-0000-0000-00009E010000}"/>
    <cellStyle name="Normal 7 4 2 3 2 3" xfId="26635" xr:uid="{3B6C9E7A-1082-4323-8345-B62E8A86CBEF}"/>
    <cellStyle name="Normal 7 4 2 3 2 4" xfId="40589" xr:uid="{AEDF4360-B7C1-4A89-B71A-2F8D5450C89C}"/>
    <cellStyle name="Normal 7 4 2 3 3" xfId="12903" xr:uid="{00000000-0005-0000-0000-00009E010000}"/>
    <cellStyle name="Normal 7 4 2 3 4" xfId="22375" xr:uid="{5CB9E1F4-368B-404E-856C-20CA54CBDA2B}"/>
    <cellStyle name="Normal 7 4 2 3 5" xfId="36348" xr:uid="{7DC734AE-7F17-4F42-AEA4-78A5909865DC}"/>
    <cellStyle name="Normal 7 4 2 4" xfId="6252" xr:uid="{00000000-0005-0000-0000-000073040000}"/>
    <cellStyle name="Normal 7 4 2 4 2" xfId="15086" xr:uid="{00000000-0005-0000-0000-000073040000}"/>
    <cellStyle name="Normal 7 4 2 4 3" xfId="24545" xr:uid="{6EEFA9D6-1BA9-46B2-B96B-9DBE0FA41942}"/>
    <cellStyle name="Normal 7 4 2 4 4" xfId="38499" xr:uid="{9913D54B-720B-4E7B-BE00-23513C3ED808}"/>
    <cellStyle name="Normal 7 4 2 5" xfId="10690" xr:uid="{00000000-0005-0000-0000-000073040000}"/>
    <cellStyle name="Normal 7 4 2 5 2" xfId="28456" xr:uid="{DE2C203F-29C7-4723-8048-FB089285CA49}"/>
    <cellStyle name="Normal 7 4 2 5 3" xfId="42426" xr:uid="{FC2B07C5-F321-47D1-B0D4-C6B903EC3296}"/>
    <cellStyle name="Normal 7 4 2 6" xfId="31149" xr:uid="{4343E7F0-3F51-4A04-A021-9DAD56D3EA36}"/>
    <cellStyle name="Normal 7 4 2 6 2" xfId="44998" xr:uid="{662D0EBA-02E3-4CFA-996E-F13D67D3A678}"/>
    <cellStyle name="Normal 7 4 2 7" xfId="20099" xr:uid="{948F5B25-345A-4FB0-A9A1-4FB0DB631294}"/>
    <cellStyle name="Normal 7 4 2 8" xfId="34252" xr:uid="{EB3DBDB5-2DA8-44EB-8F84-FFF47F9B2451}"/>
    <cellStyle name="Normal 7 4 3" xfId="1167" xr:uid="{00000000-0005-0000-0000-000074040000}"/>
    <cellStyle name="Normal 7 4 3 2" xfId="2087" xr:uid="{00000000-0005-0000-0000-0000DE040000}"/>
    <cellStyle name="Normal 7 4 3 3" xfId="3609" xr:uid="{00000000-0005-0000-0000-000075040000}"/>
    <cellStyle name="Normal 7 4 3 3 2" xfId="8031" xr:uid="{00000000-0005-0000-0000-000075040000}"/>
    <cellStyle name="Normal 7 4 3 3 2 2" xfId="16854" xr:uid="{00000000-0005-0000-0000-000075040000}"/>
    <cellStyle name="Normal 7 4 3 3 2 3" xfId="26239" xr:uid="{A344859C-5BB2-48B6-9521-047AEA8B7716}"/>
    <cellStyle name="Normal 7 4 3 3 2 4" xfId="40194" xr:uid="{F12B45BA-8075-44F6-A2B6-2EEEE38326A8}"/>
    <cellStyle name="Normal 7 4 3 3 3" xfId="12503" xr:uid="{00000000-0005-0000-0000-000075040000}"/>
    <cellStyle name="Normal 7 4 3 3 4" xfId="21970" xr:uid="{A86905BD-00B1-4609-9D82-0F755C8B1E30}"/>
    <cellStyle name="Normal 7 4 3 3 5" xfId="35953" xr:uid="{FC3648FD-2D16-41B0-9C90-55DA493A94DE}"/>
    <cellStyle name="Normal 7 4 3 4" xfId="5620" xr:uid="{00000000-0005-0000-0000-000074040000}"/>
    <cellStyle name="Normal 7 4 3 4 2" xfId="10018" xr:uid="{00000000-0005-0000-0000-000074040000}"/>
    <cellStyle name="Normal 7 4 3 4 2 2" xfId="18838" xr:uid="{00000000-0005-0000-0000-000074040000}"/>
    <cellStyle name="Normal 7 4 3 4 2 3" xfId="28207" xr:uid="{1F7F489D-7614-43D1-9A90-DF8B32C01C81}"/>
    <cellStyle name="Normal 7 4 3 4 2 4" xfId="42163" xr:uid="{BFEBCD0A-0E9E-4744-B7D1-C76DDDC8BE3F}"/>
    <cellStyle name="Normal 7 4 3 4 3" xfId="14483" xr:uid="{00000000-0005-0000-0000-000074040000}"/>
    <cellStyle name="Normal 7 4 3 4 4" xfId="23949" xr:uid="{7A0503E6-581B-4D43-8D82-C73EF9DDA98C}"/>
    <cellStyle name="Normal 7 4 3 4 5" xfId="37918" xr:uid="{6D8797BB-8122-4538-AC07-F278191E0ECA}"/>
    <cellStyle name="Normal 7 4 3 5" xfId="6253" xr:uid="{00000000-0005-0000-0000-000074040000}"/>
    <cellStyle name="Normal 7 4 3 5 2" xfId="15087" xr:uid="{00000000-0005-0000-0000-000074040000}"/>
    <cellStyle name="Normal 7 4 3 5 3" xfId="24546" xr:uid="{7955E5EB-F465-4DA6-ACF8-3B67BA961A3B}"/>
    <cellStyle name="Normal 7 4 3 5 4" xfId="38500" xr:uid="{B225150D-517F-4395-BBC5-D2F07FF8FA53}"/>
    <cellStyle name="Normal 7 4 3 6" xfId="10691" xr:uid="{00000000-0005-0000-0000-000074040000}"/>
    <cellStyle name="Normal 7 4 3 7" xfId="20100" xr:uid="{866428E4-F21E-464D-8248-75D025E735D8}"/>
    <cellStyle name="Normal 7 4 3 8" xfId="34253" xr:uid="{41D40D22-C921-4C5E-967E-411DF76F1CC5}"/>
    <cellStyle name="Normal 7 4 4" xfId="1165" xr:uid="{00000000-0005-0000-0000-000075040000}"/>
    <cellStyle name="Normal 7 4 4 2" xfId="3610" xr:uid="{00000000-0005-0000-0000-000076040000}"/>
    <cellStyle name="Normal 7 4 4 2 2" xfId="8032" xr:uid="{00000000-0005-0000-0000-000076040000}"/>
    <cellStyle name="Normal 7 4 4 2 2 2" xfId="16855" xr:uid="{00000000-0005-0000-0000-000076040000}"/>
    <cellStyle name="Normal 7 4 4 2 2 3" xfId="26240" xr:uid="{6FB8A5AF-4DC8-4C48-BE40-48EE1AF95C43}"/>
    <cellStyle name="Normal 7 4 4 2 2 4" xfId="40195" xr:uid="{711958F4-68C3-4CEA-A0C3-D3D1F2B9EFB5}"/>
    <cellStyle name="Normal 7 4 4 2 3" xfId="12504" xr:uid="{00000000-0005-0000-0000-000076040000}"/>
    <cellStyle name="Normal 7 4 4 2 4" xfId="21971" xr:uid="{49A652AC-E780-4515-AB9A-7EB69D04D543}"/>
    <cellStyle name="Normal 7 4 4 2 5" xfId="35954" xr:uid="{EA74248B-77A1-482F-8F4A-C57CF11D5D80}"/>
    <cellStyle name="Normal 7 4 4 3" xfId="5619" xr:uid="{00000000-0005-0000-0000-000075040000}"/>
    <cellStyle name="Normal 7 4 4 3 2" xfId="10017" xr:uid="{00000000-0005-0000-0000-000075040000}"/>
    <cellStyle name="Normal 7 4 4 3 2 2" xfId="18837" xr:uid="{00000000-0005-0000-0000-000075040000}"/>
    <cellStyle name="Normal 7 4 4 3 2 3" xfId="28206" xr:uid="{AF8069A6-4A9C-4964-8A2A-C226C160C1E9}"/>
    <cellStyle name="Normal 7 4 4 3 2 4" xfId="42162" xr:uid="{9E169F27-F62A-4980-8AB2-6851F0DC631F}"/>
    <cellStyle name="Normal 7 4 4 3 3" xfId="14482" xr:uid="{00000000-0005-0000-0000-000075040000}"/>
    <cellStyle name="Normal 7 4 4 3 4" xfId="23948" xr:uid="{DC625779-64AF-4314-BF04-8A4462F95945}"/>
    <cellStyle name="Normal 7 4 4 3 5" xfId="37917" xr:uid="{1BDCDAF3-F299-4C00-A195-D895E5F923EF}"/>
    <cellStyle name="Normal 7 4 4 4" xfId="6251" xr:uid="{00000000-0005-0000-0000-000075040000}"/>
    <cellStyle name="Normal 7 4 4 4 2" xfId="15085" xr:uid="{00000000-0005-0000-0000-000075040000}"/>
    <cellStyle name="Normal 7 4 4 4 3" xfId="24544" xr:uid="{4A738F59-A893-4887-ADBD-7AA38B4B931E}"/>
    <cellStyle name="Normal 7 4 4 4 4" xfId="38498" xr:uid="{06EAD38F-A535-4E92-B589-0D07FED42FE0}"/>
    <cellStyle name="Normal 7 4 4 5" xfId="10689" xr:uid="{00000000-0005-0000-0000-000075040000}"/>
    <cellStyle name="Normal 7 4 4 6" xfId="20098" xr:uid="{B279B7B4-4134-4087-AFD0-999B1FD758BA}"/>
    <cellStyle name="Normal 7 4 4 7" xfId="34251" xr:uid="{880FB7D3-CC97-4317-8628-0C7E66B16C8F}"/>
    <cellStyle name="Normal 7 4 5" xfId="1649" xr:uid="{00000000-0005-0000-0000-00009D010000}"/>
    <cellStyle name="Normal 7 4 5 2" xfId="6466" xr:uid="{00000000-0005-0000-0000-00009D010000}"/>
    <cellStyle name="Normal 7 4 5 2 2" xfId="15297" xr:uid="{00000000-0005-0000-0000-00009D010000}"/>
    <cellStyle name="Normal 7 4 5 2 3" xfId="24732" xr:uid="{FAB80F43-E4AD-4D9D-BD61-A884569ABF88}"/>
    <cellStyle name="Normal 7 4 5 2 4" xfId="38686" xr:uid="{545AFBD3-BA68-4917-AEDF-AD0EF34EDDFE}"/>
    <cellStyle name="Normal 7 4 5 3" xfId="10907" xr:uid="{00000000-0005-0000-0000-00009D010000}"/>
    <cellStyle name="Normal 7 4 5 4" xfId="20321" xr:uid="{4D40D657-486C-4B8B-9661-B70778F2B58E}"/>
    <cellStyle name="Normal 7 4 5 5" xfId="34450" xr:uid="{56FBC827-C3A0-47FE-AA10-93654B5280C9}"/>
    <cellStyle name="Normal 7 4 6" xfId="3948" xr:uid="{00000000-0005-0000-0000-00009D010000}"/>
    <cellStyle name="Normal 7 4 6 2" xfId="8354" xr:uid="{00000000-0005-0000-0000-00009D010000}"/>
    <cellStyle name="Normal 7 4 6 2 2" xfId="17176" xr:uid="{00000000-0005-0000-0000-00009D010000}"/>
    <cellStyle name="Normal 7 4 6 2 3" xfId="26557" xr:uid="{308A5978-771F-46E7-AE7B-A4B1ED31E65A}"/>
    <cellStyle name="Normal 7 4 6 2 4" xfId="40511" xr:uid="{B19CBD57-1533-4D80-8AD3-60326E79307D}"/>
    <cellStyle name="Normal 7 4 6 3" xfId="12825" xr:uid="{00000000-0005-0000-0000-00009D010000}"/>
    <cellStyle name="Normal 7 4 6 4" xfId="22297" xr:uid="{451738B4-B3C9-4DE6-B7FC-7F90F4A8610F}"/>
    <cellStyle name="Normal 7 4 6 5" xfId="36270" xr:uid="{D1030AC6-8E07-4A3F-98F2-546525D3B423}"/>
    <cellStyle name="Normal 7 4 7" xfId="5887" xr:uid="{00000000-0005-0000-0000-000072040000}"/>
    <cellStyle name="Normal 7 4 7 2" xfId="14728" xr:uid="{00000000-0005-0000-0000-000072040000}"/>
    <cellStyle name="Normal 7 4 7 3" xfId="24201" xr:uid="{96F71722-686B-4D79-B8B7-A9365695B617}"/>
    <cellStyle name="Normal 7 4 7 4" xfId="38155" xr:uid="{FBC1745F-51BC-4C9D-9FF4-9B9846E5E6E4}"/>
    <cellStyle name="Normal 7 4 8" xfId="10274" xr:uid="{00000000-0005-0000-0000-000072040000}"/>
    <cellStyle name="Normal 7 4 8 2" xfId="28378" xr:uid="{E54B9DCF-D633-496F-98BB-2E069829A676}"/>
    <cellStyle name="Normal 7 4 8 3" xfId="42348" xr:uid="{A7AFCA9F-25D7-41B9-A129-179CE96A7624}"/>
    <cellStyle name="Normal 7 4 9" xfId="31071" xr:uid="{B4EC8202-0E72-4F27-9A36-A905B729753E}"/>
    <cellStyle name="Normal 7 4 9 2" xfId="44920" xr:uid="{532930BE-E40F-4ECA-9E0C-CB6825D3D12C}"/>
    <cellStyle name="Normal 7 5" xfId="1603" xr:uid="{00000000-0005-0000-0000-00009F010000}"/>
    <cellStyle name="Normal 7 5 2" xfId="1651" xr:uid="{00000000-0005-0000-0000-0000A0010000}"/>
    <cellStyle name="Normal 7 5 2 2" xfId="1744" xr:uid="{00000000-0005-0000-0000-0000A1010000}"/>
    <cellStyle name="Normal 7 5 2 2 2" xfId="4030" xr:uid="{00000000-0005-0000-0000-0000A1010000}"/>
    <cellStyle name="Normal 7 5 2 2 2 2" xfId="8434" xr:uid="{00000000-0005-0000-0000-0000A1010000}"/>
    <cellStyle name="Normal 7 5 2 2 2 2 2" xfId="17256" xr:uid="{00000000-0005-0000-0000-0000A1010000}"/>
    <cellStyle name="Normal 7 5 2 2 2 2 3" xfId="26637" xr:uid="{A36DF81C-321B-492E-8B0F-8CDA87FC3B85}"/>
    <cellStyle name="Normal 7 5 2 2 2 2 4" xfId="40591" xr:uid="{6E570BD8-34B6-433E-B84D-ADE8B7979100}"/>
    <cellStyle name="Normal 7 5 2 2 2 3" xfId="12905" xr:uid="{00000000-0005-0000-0000-0000A1010000}"/>
    <cellStyle name="Normal 7 5 2 2 2 4" xfId="22377" xr:uid="{D05F4E98-255B-4194-B0D1-037C8E6D9378}"/>
    <cellStyle name="Normal 7 5 2 2 2 5" xfId="36350" xr:uid="{EA3976E5-2A46-4064-84EF-40C27EA491D6}"/>
    <cellStyle name="Normal 7 5 2 2 3" xfId="6546" xr:uid="{00000000-0005-0000-0000-0000A1010000}"/>
    <cellStyle name="Normal 7 5 2 2 3 2" xfId="15377" xr:uid="{00000000-0005-0000-0000-0000A1010000}"/>
    <cellStyle name="Normal 7 5 2 2 3 3" xfId="24812" xr:uid="{8558282F-C47A-466E-81ED-AA4708024262}"/>
    <cellStyle name="Normal 7 5 2 2 3 4" xfId="38766" xr:uid="{E872791D-18C6-4A93-973C-BFB7F4B8C4E6}"/>
    <cellStyle name="Normal 7 5 2 2 4" xfId="10991" xr:uid="{00000000-0005-0000-0000-0000A1010000}"/>
    <cellStyle name="Normal 7 5 2 2 4 2" xfId="28458" xr:uid="{797D2C74-7D74-4425-9104-44A3F7099D1A}"/>
    <cellStyle name="Normal 7 5 2 2 4 3" xfId="42428" xr:uid="{6282EC64-B24C-499D-8F8A-F34B21DBEE86}"/>
    <cellStyle name="Normal 7 5 2 2 5" xfId="31151" xr:uid="{0F2DAD19-3668-41DC-BB62-95A4E7CAD92C}"/>
    <cellStyle name="Normal 7 5 2 2 5 2" xfId="45000" xr:uid="{AC93D3DE-A772-49AA-9481-3A8F8AB79A1A}"/>
    <cellStyle name="Normal 7 5 2 2 6" xfId="20401" xr:uid="{9EFD720B-F731-485F-9F31-983CC24F1B96}"/>
    <cellStyle name="Normal 7 5 2 2 7" xfId="34530" xr:uid="{78CD28CC-A4D8-48D9-ACAE-01137FA650E3}"/>
    <cellStyle name="Normal 7 5 2 3" xfId="3950" xr:uid="{00000000-0005-0000-0000-0000A0010000}"/>
    <cellStyle name="Normal 7 5 2 3 2" xfId="8356" xr:uid="{00000000-0005-0000-0000-0000A0010000}"/>
    <cellStyle name="Normal 7 5 2 3 2 2" xfId="17178" xr:uid="{00000000-0005-0000-0000-0000A0010000}"/>
    <cellStyle name="Normal 7 5 2 3 2 3" xfId="26559" xr:uid="{44113EBC-D77A-429E-8C43-B87C35563797}"/>
    <cellStyle name="Normal 7 5 2 3 2 4" xfId="40513" xr:uid="{59A4F4C6-C58E-4633-AC56-5A751B0FACD9}"/>
    <cellStyle name="Normal 7 5 2 3 3" xfId="12827" xr:uid="{00000000-0005-0000-0000-0000A0010000}"/>
    <cellStyle name="Normal 7 5 2 3 4" xfId="22299" xr:uid="{C292B6CE-E0EC-4E07-807A-8308D8CB6D0F}"/>
    <cellStyle name="Normal 7 5 2 3 5" xfId="36272" xr:uid="{6ECD2B9D-D06F-4F70-9161-31171C676953}"/>
    <cellStyle name="Normal 7 5 2 4" xfId="6468" xr:uid="{00000000-0005-0000-0000-0000A0010000}"/>
    <cellStyle name="Normal 7 5 2 4 2" xfId="15299" xr:uid="{00000000-0005-0000-0000-0000A0010000}"/>
    <cellStyle name="Normal 7 5 2 4 3" xfId="24734" xr:uid="{392E01E3-CC50-4AF9-B282-2D4D98F8911C}"/>
    <cellStyle name="Normal 7 5 2 4 4" xfId="38688" xr:uid="{5053D034-F723-487F-96B3-FDC3EF10BAB6}"/>
    <cellStyle name="Normal 7 5 2 5" xfId="10909" xr:uid="{00000000-0005-0000-0000-0000A0010000}"/>
    <cellStyle name="Normal 7 5 2 5 2" xfId="28380" xr:uid="{744DD7F4-DD2E-4F35-8407-BC12BDD574EC}"/>
    <cellStyle name="Normal 7 5 2 5 3" xfId="42350" xr:uid="{C3F81723-F214-44B1-8C9C-D034681156FB}"/>
    <cellStyle name="Normal 7 5 2 6" xfId="31073" xr:uid="{87BEB40E-3F00-429D-9AF2-E812050B8E77}"/>
    <cellStyle name="Normal 7 5 2 6 2" xfId="44922" xr:uid="{553A291D-8116-4CC0-A86B-8CBFB1D4A5CE}"/>
    <cellStyle name="Normal 7 5 2 7" xfId="20323" xr:uid="{7A11D7C8-7D00-4843-9744-BFA22F1C417B}"/>
    <cellStyle name="Normal 7 5 2 8" xfId="34452" xr:uid="{9D9607EC-0305-40B0-8217-013E788A3F52}"/>
    <cellStyle name="Normal 7 5 3" xfId="1716" xr:uid="{00000000-0005-0000-0000-0000A2010000}"/>
    <cellStyle name="Normal 7 5 3 2" xfId="4002" xr:uid="{00000000-0005-0000-0000-0000A2010000}"/>
    <cellStyle name="Normal 7 5 3 2 2" xfId="8406" xr:uid="{00000000-0005-0000-0000-0000A2010000}"/>
    <cellStyle name="Normal 7 5 3 2 2 2" xfId="17228" xr:uid="{00000000-0005-0000-0000-0000A2010000}"/>
    <cellStyle name="Normal 7 5 3 2 2 3" xfId="26609" xr:uid="{130A5F7E-2AE5-42CE-9265-1066B13648B7}"/>
    <cellStyle name="Normal 7 5 3 2 2 4" xfId="40563" xr:uid="{C2EA3F72-6339-4024-B23E-6D5489B2F78F}"/>
    <cellStyle name="Normal 7 5 3 2 3" xfId="12877" xr:uid="{00000000-0005-0000-0000-0000A2010000}"/>
    <cellStyle name="Normal 7 5 3 2 4" xfId="22349" xr:uid="{176B3E23-AB03-46D5-A080-636CE16D9652}"/>
    <cellStyle name="Normal 7 5 3 2 5" xfId="36322" xr:uid="{9869996D-2E62-47A8-9728-84AD10082BF7}"/>
    <cellStyle name="Normal 7 5 3 3" xfId="6518" xr:uid="{00000000-0005-0000-0000-0000A2010000}"/>
    <cellStyle name="Normal 7 5 3 3 2" xfId="15349" xr:uid="{00000000-0005-0000-0000-0000A2010000}"/>
    <cellStyle name="Normal 7 5 3 3 3" xfId="24784" xr:uid="{6C577422-A1D3-41D9-83F0-06D0D969F8EE}"/>
    <cellStyle name="Normal 7 5 3 3 4" xfId="38738" xr:uid="{2DB34B5C-6D35-4C37-90C9-244786D9A2DF}"/>
    <cellStyle name="Normal 7 5 3 4" xfId="10963" xr:uid="{00000000-0005-0000-0000-0000A2010000}"/>
    <cellStyle name="Normal 7 5 3 4 2" xfId="28430" xr:uid="{0CFE08A7-A5B8-472D-B330-C0EE2A37C098}"/>
    <cellStyle name="Normal 7 5 3 4 3" xfId="42400" xr:uid="{5481FFE9-13E2-4AB6-A0C6-8A6972829EFA}"/>
    <cellStyle name="Normal 7 5 3 5" xfId="31123" xr:uid="{45CB51A8-E3C5-4442-8B28-E5FE7FA8F070}"/>
    <cellStyle name="Normal 7 5 3 5 2" xfId="44972" xr:uid="{25ADA53D-FBBD-43DA-A183-A0E94E469ABB}"/>
    <cellStyle name="Normal 7 5 3 6" xfId="20373" xr:uid="{64980281-6D95-4AA6-AE35-DF0AFF1BD0DE}"/>
    <cellStyle name="Normal 7 5 3 7" xfId="34502" xr:uid="{36D737B5-D8C7-4D1C-A28B-D461C3A916D9}"/>
    <cellStyle name="Normal 7 5 4" xfId="3918" xr:uid="{00000000-0005-0000-0000-00009F010000}"/>
    <cellStyle name="Normal 7 5 4 2" xfId="8325" xr:uid="{00000000-0005-0000-0000-00009F010000}"/>
    <cellStyle name="Normal 7 5 4 2 2" xfId="17147" xr:uid="{00000000-0005-0000-0000-00009F010000}"/>
    <cellStyle name="Normal 7 5 4 2 3" xfId="26528" xr:uid="{C9F53ACA-9905-47B0-BB19-CDAC5D4ED457}"/>
    <cellStyle name="Normal 7 5 4 2 4" xfId="40482" xr:uid="{BBCF27C8-287C-46DF-A428-BA4E69A3D4C3}"/>
    <cellStyle name="Normal 7 5 4 3" xfId="12796" xr:uid="{00000000-0005-0000-0000-00009F010000}"/>
    <cellStyle name="Normal 7 5 4 4" xfId="22268" xr:uid="{189832C0-150C-4D59-85BF-15B9D502B3CC}"/>
    <cellStyle name="Normal 7 5 4 5" xfId="36241" xr:uid="{7969930C-7B64-4519-AAAD-BDBBE551F0E9}"/>
    <cellStyle name="Normal 7 5 5" xfId="6435" xr:uid="{00000000-0005-0000-0000-00009F010000}"/>
    <cellStyle name="Normal 7 5 5 2" xfId="15266" xr:uid="{00000000-0005-0000-0000-00009F010000}"/>
    <cellStyle name="Normal 7 5 5 3" xfId="24705" xr:uid="{5B90E392-4FCC-4741-861C-25227B3A80C7}"/>
    <cellStyle name="Normal 7 5 5 4" xfId="38658" xr:uid="{0A93FD94-C6F2-4E96-81A0-61F01E3DF049}"/>
    <cellStyle name="Normal 7 5 6" xfId="10875" xr:uid="{00000000-0005-0000-0000-00009F010000}"/>
    <cellStyle name="Normal 7 5 6 2" xfId="28349" xr:uid="{0F8136B6-217C-44EF-AF44-1FE879BBFDBE}"/>
    <cellStyle name="Normal 7 5 6 3" xfId="42319" xr:uid="{920A4F0E-2038-434F-8110-557B5E25ED99}"/>
    <cellStyle name="Normal 7 5 7" xfId="31045" xr:uid="{AED9AD98-E305-4FAE-84A6-2BB8B1DF82F8}"/>
    <cellStyle name="Normal 7 5 7 2" xfId="44894" xr:uid="{8113FDB0-F449-4382-804F-B5355F4C6FB2}"/>
    <cellStyle name="Normal 7 5 8" xfId="20293" xr:uid="{40AB4793-ED51-433A-BB1C-5A5BC7DD3E99}"/>
    <cellStyle name="Normal 7 5 9" xfId="34423" xr:uid="{D8CF77B4-A38E-4D2E-A8B7-6C45021789EF}"/>
    <cellStyle name="Normal 7 6" xfId="1601" xr:uid="{00000000-0005-0000-0000-0000A3010000}"/>
    <cellStyle name="Normal 7 6 2" xfId="1714" xr:uid="{00000000-0005-0000-0000-0000A4010000}"/>
    <cellStyle name="Normal 7 6 2 2" xfId="4000" xr:uid="{00000000-0005-0000-0000-0000A4010000}"/>
    <cellStyle name="Normal 7 6 2 2 2" xfId="8404" xr:uid="{00000000-0005-0000-0000-0000A4010000}"/>
    <cellStyle name="Normal 7 6 2 2 2 2" xfId="17226" xr:uid="{00000000-0005-0000-0000-0000A4010000}"/>
    <cellStyle name="Normal 7 6 2 2 2 3" xfId="26607" xr:uid="{C058D0EC-AEEB-4C05-A61E-F0C45B0D8DE5}"/>
    <cellStyle name="Normal 7 6 2 2 2 4" xfId="40561" xr:uid="{1BFF5600-5733-4D08-B586-14E4E1ED1E39}"/>
    <cellStyle name="Normal 7 6 2 2 3" xfId="12875" xr:uid="{00000000-0005-0000-0000-0000A4010000}"/>
    <cellStyle name="Normal 7 6 2 2 4" xfId="22347" xr:uid="{46755531-7C1E-4733-AD52-268061E940FE}"/>
    <cellStyle name="Normal 7 6 2 2 5" xfId="36320" xr:uid="{C610AE35-684D-4A3C-8A9F-D7A617441758}"/>
    <cellStyle name="Normal 7 6 2 3" xfId="6516" xr:uid="{00000000-0005-0000-0000-0000A4010000}"/>
    <cellStyle name="Normal 7 6 2 3 2" xfId="15347" xr:uid="{00000000-0005-0000-0000-0000A4010000}"/>
    <cellStyle name="Normal 7 6 2 3 3" xfId="24782" xr:uid="{0F56080A-DAF3-49B3-BE05-CCC5AF70A48E}"/>
    <cellStyle name="Normal 7 6 2 3 4" xfId="38736" xr:uid="{36D1B8D5-5CCE-4B7F-916A-65AB8D674EF7}"/>
    <cellStyle name="Normal 7 6 2 4" xfId="10961" xr:uid="{00000000-0005-0000-0000-0000A4010000}"/>
    <cellStyle name="Normal 7 6 2 4 2" xfId="28428" xr:uid="{F640433E-40E2-4536-A74E-DB1C88E3092C}"/>
    <cellStyle name="Normal 7 6 2 4 3" xfId="42398" xr:uid="{B4D03C51-E0AD-4A35-B7A3-A66493FABA2F}"/>
    <cellStyle name="Normal 7 6 2 5" xfId="31121" xr:uid="{2CAAC74F-C8A5-4612-89ED-E0CA04E773E6}"/>
    <cellStyle name="Normal 7 6 2 5 2" xfId="44970" xr:uid="{EC2C997A-56FD-4342-B785-D2169F7C0F86}"/>
    <cellStyle name="Normal 7 6 2 6" xfId="20371" xr:uid="{DA56184E-9E7B-438D-BE38-E920F5C6AA17}"/>
    <cellStyle name="Normal 7 6 2 7" xfId="34500" xr:uid="{6A510524-7FAC-4E45-9E84-8A7E774C18EE}"/>
    <cellStyle name="Normal 7 6 3" xfId="3916" xr:uid="{00000000-0005-0000-0000-0000A3010000}"/>
    <cellStyle name="Normal 7 6 3 2" xfId="8323" xr:uid="{00000000-0005-0000-0000-0000A3010000}"/>
    <cellStyle name="Normal 7 6 3 2 2" xfId="17145" xr:uid="{00000000-0005-0000-0000-0000A3010000}"/>
    <cellStyle name="Normal 7 6 3 2 3" xfId="26526" xr:uid="{A098C025-C25B-4420-BE35-DF5A90355AA7}"/>
    <cellStyle name="Normal 7 6 3 2 4" xfId="40480" xr:uid="{88F7C8E2-ED52-44A5-9473-582FECC68016}"/>
    <cellStyle name="Normal 7 6 3 3" xfId="12794" xr:uid="{00000000-0005-0000-0000-0000A3010000}"/>
    <cellStyle name="Normal 7 6 3 4" xfId="22266" xr:uid="{48C90BC0-2BF8-45CE-B736-8BE78D4B04C3}"/>
    <cellStyle name="Normal 7 6 3 5" xfId="36239" xr:uid="{8F1EF5F8-1126-4D2B-9A98-6B43A40B784A}"/>
    <cellStyle name="Normal 7 6 4" xfId="6433" xr:uid="{00000000-0005-0000-0000-0000A3010000}"/>
    <cellStyle name="Normal 7 6 4 2" xfId="15264" xr:uid="{00000000-0005-0000-0000-0000A3010000}"/>
    <cellStyle name="Normal 7 6 4 3" xfId="24703" xr:uid="{8A5CE74D-2444-425A-B9A6-5E6CC1D1E2A5}"/>
    <cellStyle name="Normal 7 6 4 4" xfId="38656" xr:uid="{834A71A0-33CD-4B51-B1B1-B20AF6C16B02}"/>
    <cellStyle name="Normal 7 6 5" xfId="10873" xr:uid="{00000000-0005-0000-0000-0000A3010000}"/>
    <cellStyle name="Normal 7 6 5 2" xfId="28347" xr:uid="{8256F130-06A6-422B-8E19-1B4D95B12C71}"/>
    <cellStyle name="Normal 7 6 5 3" xfId="42317" xr:uid="{F2E6BCC4-BC50-4910-B738-AA03666CD8B6}"/>
    <cellStyle name="Normal 7 6 6" xfId="31043" xr:uid="{5D6800EC-B3E1-4BE2-97D0-E8DC4A75B63C}"/>
    <cellStyle name="Normal 7 6 6 2" xfId="44892" xr:uid="{1B5C91B9-395A-4C0D-9948-D47219FA261D}"/>
    <cellStyle name="Normal 7 6 7" xfId="20291" xr:uid="{BB4E28D5-2FE4-4CF7-9276-9D82C7852730}"/>
    <cellStyle name="Normal 7 6 8" xfId="34421" xr:uid="{788618DE-3CAE-44EE-ACE8-05639201A58F}"/>
    <cellStyle name="Normal 7 7" xfId="1677" xr:uid="{00000000-0005-0000-0000-0000A5010000}"/>
    <cellStyle name="Normal 7 7 2" xfId="3963" xr:uid="{00000000-0005-0000-0000-0000A5010000}"/>
    <cellStyle name="Normal 7 7 2 2" xfId="8367" xr:uid="{00000000-0005-0000-0000-0000A5010000}"/>
    <cellStyle name="Normal 7 7 2 2 2" xfId="17189" xr:uid="{00000000-0005-0000-0000-0000A5010000}"/>
    <cellStyle name="Normal 7 7 2 2 3" xfId="26570" xr:uid="{90BB2B90-9613-4B8A-BCA8-D6AE4AD8AD72}"/>
    <cellStyle name="Normal 7 7 2 2 4" xfId="40524" xr:uid="{BF348C94-6149-440A-B694-5A1A809CAFDF}"/>
    <cellStyle name="Normal 7 7 2 3" xfId="12838" xr:uid="{00000000-0005-0000-0000-0000A5010000}"/>
    <cellStyle name="Normal 7 7 2 4" xfId="22310" xr:uid="{C76D8183-8DAC-4B47-94C1-C692C93B9987}"/>
    <cellStyle name="Normal 7 7 2 5" xfId="36283" xr:uid="{1288703F-23DE-4855-B74D-B47F50C8757E}"/>
    <cellStyle name="Normal 7 7 3" xfId="6479" xr:uid="{00000000-0005-0000-0000-0000A5010000}"/>
    <cellStyle name="Normal 7 7 3 2" xfId="15310" xr:uid="{00000000-0005-0000-0000-0000A5010000}"/>
    <cellStyle name="Normal 7 7 3 3" xfId="24745" xr:uid="{1AE428E7-E77C-41E5-A5F2-B4F144E7C8E1}"/>
    <cellStyle name="Normal 7 7 3 4" xfId="38699" xr:uid="{03DD196D-32B0-4405-BB93-8121FAEBF1E5}"/>
    <cellStyle name="Normal 7 7 4" xfId="10924" xr:uid="{00000000-0005-0000-0000-0000A5010000}"/>
    <cellStyle name="Normal 7 7 4 2" xfId="28391" xr:uid="{9C76E2E6-7B28-4823-B985-193BA86E8E0F}"/>
    <cellStyle name="Normal 7 7 4 3" xfId="42361" xr:uid="{6846CDBF-40FE-46EE-8DB8-2AEF283D67D4}"/>
    <cellStyle name="Normal 7 7 5" xfId="31084" xr:uid="{67F1202B-7998-4FEB-BD99-9A6C79498FED}"/>
    <cellStyle name="Normal 7 7 5 2" xfId="44933" xr:uid="{D340E13B-53A8-4524-9208-B5CD5DAC69F4}"/>
    <cellStyle name="Normal 7 7 6" xfId="20334" xr:uid="{5342EDD8-0354-48AB-A78F-C72CF608838A}"/>
    <cellStyle name="Normal 7 7 7" xfId="34463" xr:uid="{B5EBF352-4921-46C8-8164-625C81EC88C1}"/>
    <cellStyle name="Normal 7 8" xfId="1787" xr:uid="{00000000-0005-0000-0000-0000A6010000}"/>
    <cellStyle name="Normal 7 8 2" xfId="4047" xr:uid="{00000000-0005-0000-0000-0000A6010000}"/>
    <cellStyle name="Normal 7 8 2 2" xfId="8451" xr:uid="{00000000-0005-0000-0000-0000A6010000}"/>
    <cellStyle name="Normal 7 8 2 2 2" xfId="17273" xr:uid="{00000000-0005-0000-0000-0000A6010000}"/>
    <cellStyle name="Normal 7 8 2 2 3" xfId="26654" xr:uid="{CB3E2F19-AE39-40A1-B51E-267CDC5FF7BC}"/>
    <cellStyle name="Normal 7 8 2 2 4" xfId="40608" xr:uid="{5CF8F00D-E28E-4373-80ED-9B02F855E4A1}"/>
    <cellStyle name="Normal 7 8 2 3" xfId="12922" xr:uid="{00000000-0005-0000-0000-0000A6010000}"/>
    <cellStyle name="Normal 7 8 2 4" xfId="22394" xr:uid="{25CF0836-8D33-460F-B5B8-1F1FBCF3281D}"/>
    <cellStyle name="Normal 7 8 2 5" xfId="36367" xr:uid="{618B2CF1-0F5A-4E40-832A-443738EDBA74}"/>
    <cellStyle name="Normal 7 8 3" xfId="6565" xr:uid="{00000000-0005-0000-0000-0000A6010000}"/>
    <cellStyle name="Normal 7 8 3 2" xfId="15396" xr:uid="{00000000-0005-0000-0000-0000A6010000}"/>
    <cellStyle name="Normal 7 8 3 3" xfId="24830" xr:uid="{6EF6D3B3-2674-4597-8D3B-0126B665D618}"/>
    <cellStyle name="Normal 7 8 3 4" xfId="38784" xr:uid="{FD1D769E-B81F-4CEE-89A3-A9B125F64405}"/>
    <cellStyle name="Normal 7 8 4" xfId="11013" xr:uid="{00000000-0005-0000-0000-0000A6010000}"/>
    <cellStyle name="Normal 7 8 4 2" xfId="28476" xr:uid="{96F2F51D-2BBF-4BF1-B111-5FC95DD774E3}"/>
    <cellStyle name="Normal 7 8 4 3" xfId="42446" xr:uid="{127E1574-8299-4469-930F-BBFC911384AF}"/>
    <cellStyle name="Normal 7 8 5" xfId="31168" xr:uid="{9C81C911-66F6-4670-AFE6-C218FDABBFA9}"/>
    <cellStyle name="Normal 7 8 5 2" xfId="45017" xr:uid="{2CB9E815-2DED-40E3-9167-0EB9D156E04D}"/>
    <cellStyle name="Normal 7 8 6" xfId="20419" xr:uid="{849F5977-1C1F-4DD8-9B47-C353C1DB0412}"/>
    <cellStyle name="Normal 7 8 7" xfId="34548" xr:uid="{A80EB6CF-561B-4FA2-B79F-57345947F34E}"/>
    <cellStyle name="Normal 7 9" xfId="2017" xr:uid="{00000000-0005-0000-0000-000051000000}"/>
    <cellStyle name="Normal 70" xfId="3209" xr:uid="{00000000-0005-0000-0000-0000DF040000}"/>
    <cellStyle name="Normal 70 2" xfId="5213" xr:uid="{00000000-0005-0000-0000-0000DF040000}"/>
    <cellStyle name="Normal 70 2 2" xfId="9611" xr:uid="{00000000-0005-0000-0000-0000DF040000}"/>
    <cellStyle name="Normal 70 2 2 2" xfId="18433" xr:uid="{00000000-0005-0000-0000-0000DF040000}"/>
    <cellStyle name="Normal 70 2 2 3" xfId="27811" xr:uid="{EBB98C9E-6F7D-4D38-82E8-A9696313E2C1}"/>
    <cellStyle name="Normal 70 2 2 4" xfId="41767" xr:uid="{85538BAB-6769-4680-8BB9-0534DF3E276D}"/>
    <cellStyle name="Normal 70 2 3" xfId="14080" xr:uid="{00000000-0005-0000-0000-0000DF040000}"/>
    <cellStyle name="Normal 70 2 3 2" xfId="30887" xr:uid="{B0EF6987-AA26-450E-B569-DCEE39E0BC6A}"/>
    <cellStyle name="Normal 70 2 3 3" xfId="44761" xr:uid="{25ADE1D3-CF5C-4362-8D9F-7BCD8A792869}"/>
    <cellStyle name="Normal 70 2 4" xfId="33479" xr:uid="{CB124FBA-E3E2-42B9-8BCA-AF378C7A5EE4}"/>
    <cellStyle name="Normal 70 2 4 2" xfId="47346" xr:uid="{0B6BD27D-8168-4639-A8D3-4372287B48C3}"/>
    <cellStyle name="Normal 70 2 5" xfId="23553" xr:uid="{474E1981-E8FF-4D72-9DE2-27CC492BFB85}"/>
    <cellStyle name="Normal 70 2 6" xfId="37524" xr:uid="{81EEC78E-16B0-442C-977D-D3EE861C289D}"/>
    <cellStyle name="Normal 70 3" xfId="7716" xr:uid="{00000000-0005-0000-0000-0000DF040000}"/>
    <cellStyle name="Normal 70 3 2" xfId="16542" xr:uid="{00000000-0005-0000-0000-0000DF040000}"/>
    <cellStyle name="Normal 70 3 3" xfId="25968" xr:uid="{2DDBECED-4E16-4ECA-B304-3A8A09C5ECA7}"/>
    <cellStyle name="Normal 70 3 4" xfId="39920" xr:uid="{56EB4D8B-552F-42E6-BD7C-F28201FD8092}"/>
    <cellStyle name="Normal 70 4" xfId="12188" xr:uid="{00000000-0005-0000-0000-0000DF040000}"/>
    <cellStyle name="Normal 70 4 2" xfId="29699" xr:uid="{FDDC265E-C4F8-4A2A-9511-5DDF4C3498E1}"/>
    <cellStyle name="Normal 70 4 3" xfId="43580" xr:uid="{EFF8B91F-0FEC-4929-A458-09C86307CC59}"/>
    <cellStyle name="Normal 70 5" xfId="32301" xr:uid="{DF4B7285-5E10-4323-9664-D4BBE4816DF8}"/>
    <cellStyle name="Normal 70 5 2" xfId="46168" xr:uid="{0652914E-A319-4320-8C43-1C005D7966E6}"/>
    <cellStyle name="Normal 70 6" xfId="21651" xr:uid="{5C4579D2-F085-4012-962D-F5B37A7A1A4A}"/>
    <cellStyle name="Normal 70 7" xfId="35683" xr:uid="{D3AAC18D-6AAD-4FB6-9F07-D77233D42B60}"/>
    <cellStyle name="Normal 71" xfId="3210" xr:uid="{00000000-0005-0000-0000-0000E0040000}"/>
    <cellStyle name="Normal 71 2" xfId="5214" xr:uid="{00000000-0005-0000-0000-0000E0040000}"/>
    <cellStyle name="Normal 71 2 2" xfId="9612" xr:uid="{00000000-0005-0000-0000-0000E0040000}"/>
    <cellStyle name="Normal 71 2 2 2" xfId="18434" xr:uid="{00000000-0005-0000-0000-0000E0040000}"/>
    <cellStyle name="Normal 71 2 2 3" xfId="27812" xr:uid="{791D86FD-BE69-48E8-AC42-1CD00B0079EA}"/>
    <cellStyle name="Normal 71 2 2 4" xfId="41768" xr:uid="{888C1DA4-5AD7-4B08-A6DD-F36FDF2C2296}"/>
    <cellStyle name="Normal 71 2 3" xfId="14081" xr:uid="{00000000-0005-0000-0000-0000E0040000}"/>
    <cellStyle name="Normal 71 2 3 2" xfId="30888" xr:uid="{9F711B6F-1F98-47ED-AA74-C7CA5881BBF0}"/>
    <cellStyle name="Normal 71 2 3 3" xfId="44762" xr:uid="{18065925-D3E3-4652-BF58-955F008D6FFE}"/>
    <cellStyle name="Normal 71 2 4" xfId="33480" xr:uid="{351B92BC-3383-45F0-97CD-CFFC010B49A9}"/>
    <cellStyle name="Normal 71 2 4 2" xfId="47347" xr:uid="{06311EE7-65F7-4407-93DC-A59E4F50FBA4}"/>
    <cellStyle name="Normal 71 2 5" xfId="23554" xr:uid="{8FA93B43-84FA-4166-9440-5B3B1CC6649C}"/>
    <cellStyle name="Normal 71 2 6" xfId="37525" xr:uid="{D7F1BEEF-22FB-4FDC-B0C9-977D02C70F8E}"/>
    <cellStyle name="Normal 71 3" xfId="7717" xr:uid="{00000000-0005-0000-0000-0000E0040000}"/>
    <cellStyle name="Normal 71 3 2" xfId="16543" xr:uid="{00000000-0005-0000-0000-0000E0040000}"/>
    <cellStyle name="Normal 71 3 3" xfId="25969" xr:uid="{6EAC896C-02AB-4548-A095-44C90436017D}"/>
    <cellStyle name="Normal 71 3 4" xfId="39921" xr:uid="{8AD2A47E-B371-401D-BDF0-341EE36BC98F}"/>
    <cellStyle name="Normal 71 4" xfId="12189" xr:uid="{00000000-0005-0000-0000-0000E0040000}"/>
    <cellStyle name="Normal 71 4 2" xfId="29700" xr:uid="{27BFA8BD-4D20-4657-8552-9EB44181E6BC}"/>
    <cellStyle name="Normal 71 4 3" xfId="43581" xr:uid="{FA7E7FA4-A704-407A-8265-E5B8FBDC2621}"/>
    <cellStyle name="Normal 71 5" xfId="32302" xr:uid="{BC8E0467-1643-4C47-9545-1F4F8F6AEA6C}"/>
    <cellStyle name="Normal 71 5 2" xfId="46169" xr:uid="{15D2D1C3-925D-4589-83C6-421402CE4E93}"/>
    <cellStyle name="Normal 71 6" xfId="21652" xr:uid="{1FCA36B8-A25F-4147-83B3-A8EAD9330976}"/>
    <cellStyle name="Normal 71 7" xfId="35684" xr:uid="{7B4FABF3-7BDB-4930-B0F2-40C55F831C20}"/>
    <cellStyle name="Normal 72" xfId="3211" xr:uid="{00000000-0005-0000-0000-0000E1040000}"/>
    <cellStyle name="Normal 72 2" xfId="5215" xr:uid="{00000000-0005-0000-0000-0000E1040000}"/>
    <cellStyle name="Normal 72 2 2" xfId="9613" xr:uid="{00000000-0005-0000-0000-0000E1040000}"/>
    <cellStyle name="Normal 72 2 2 2" xfId="18435" xr:uid="{00000000-0005-0000-0000-0000E1040000}"/>
    <cellStyle name="Normal 72 2 2 3" xfId="27813" xr:uid="{5F89EE54-68CF-4BC7-BC83-B5816E1F2063}"/>
    <cellStyle name="Normal 72 2 2 4" xfId="41769" xr:uid="{0685A00E-8600-45AA-893F-BDD06625171F}"/>
    <cellStyle name="Normal 72 2 3" xfId="14082" xr:uid="{00000000-0005-0000-0000-0000E1040000}"/>
    <cellStyle name="Normal 72 2 3 2" xfId="30889" xr:uid="{C0C916F4-23E0-4E81-B9E6-63F02D365480}"/>
    <cellStyle name="Normal 72 2 3 3" xfId="44763" xr:uid="{E09209D2-2386-422E-96A5-206C3E5723D8}"/>
    <cellStyle name="Normal 72 2 4" xfId="33481" xr:uid="{B33246D6-1619-45F6-864F-9DBF5F95AE21}"/>
    <cellStyle name="Normal 72 2 4 2" xfId="47348" xr:uid="{D1832668-03E1-49DD-BAAD-58FA6863C8E2}"/>
    <cellStyle name="Normal 72 2 5" xfId="23555" xr:uid="{281B67BF-6C12-4358-8188-8698426D1552}"/>
    <cellStyle name="Normal 72 2 6" xfId="37526" xr:uid="{E89AECB5-F815-48C2-B819-F8106EE707BF}"/>
    <cellStyle name="Normal 72 3" xfId="7718" xr:uid="{00000000-0005-0000-0000-0000E1040000}"/>
    <cellStyle name="Normal 72 3 2" xfId="16544" xr:uid="{00000000-0005-0000-0000-0000E1040000}"/>
    <cellStyle name="Normal 72 3 3" xfId="25970" xr:uid="{D41EF3A2-04A2-46E8-A484-84CFBAF7F6FC}"/>
    <cellStyle name="Normal 72 3 4" xfId="39922" xr:uid="{EC28A088-BAAE-4ADB-AC84-C06A553EAA99}"/>
    <cellStyle name="Normal 72 4" xfId="12190" xr:uid="{00000000-0005-0000-0000-0000E1040000}"/>
    <cellStyle name="Normal 72 4 2" xfId="29701" xr:uid="{EF16B3A7-0DCF-4468-8BFD-46915C5ABD40}"/>
    <cellStyle name="Normal 72 4 3" xfId="43582" xr:uid="{D648DA18-80EC-419C-83CC-8E964E4EB89C}"/>
    <cellStyle name="Normal 72 5" xfId="32303" xr:uid="{923F2093-E8E3-475F-928A-9049F407452D}"/>
    <cellStyle name="Normal 72 5 2" xfId="46170" xr:uid="{7A18C9FC-A1B7-4924-B26F-B481387E7C54}"/>
    <cellStyle name="Normal 72 6" xfId="21653" xr:uid="{56AECB7F-CAD3-43A7-9B35-44F2EBCD2F7B}"/>
    <cellStyle name="Normal 72 7" xfId="35685" xr:uid="{A4D5AB7A-B073-434D-A38B-4C14E69F16DB}"/>
    <cellStyle name="Normal 73" xfId="3212" xr:uid="{00000000-0005-0000-0000-0000E2040000}"/>
    <cellStyle name="Normal 73 2" xfId="5216" xr:uid="{00000000-0005-0000-0000-0000E2040000}"/>
    <cellStyle name="Normal 73 2 2" xfId="9614" xr:uid="{00000000-0005-0000-0000-0000E2040000}"/>
    <cellStyle name="Normal 73 2 2 2" xfId="18436" xr:uid="{00000000-0005-0000-0000-0000E2040000}"/>
    <cellStyle name="Normal 73 2 2 3" xfId="27814" xr:uid="{031DE2E0-318B-43EC-90B1-D17661B9E8CA}"/>
    <cellStyle name="Normal 73 2 2 4" xfId="41770" xr:uid="{2FE51A21-FD55-4614-9E89-E98EE118E6A3}"/>
    <cellStyle name="Normal 73 2 3" xfId="14083" xr:uid="{00000000-0005-0000-0000-0000E2040000}"/>
    <cellStyle name="Normal 73 2 3 2" xfId="30890" xr:uid="{DE1B88C5-BA83-4D93-AFEB-A91FFBEC5CD4}"/>
    <cellStyle name="Normal 73 2 3 3" xfId="44764" xr:uid="{3651F5A2-6240-4B30-AE22-B512DD2962EE}"/>
    <cellStyle name="Normal 73 2 4" xfId="33482" xr:uid="{80CAAA1F-9221-4C4B-8EB8-39880BA44C0E}"/>
    <cellStyle name="Normal 73 2 4 2" xfId="47349" xr:uid="{56D20E0F-AF89-4266-BC6B-FC8D93E54371}"/>
    <cellStyle name="Normal 73 2 5" xfId="23556" xr:uid="{284BF56A-1E42-4743-B4A8-724AF18231E1}"/>
    <cellStyle name="Normal 73 2 6" xfId="37527" xr:uid="{94F56466-7E72-4081-9654-817C09D3D75C}"/>
    <cellStyle name="Normal 73 3" xfId="7719" xr:uid="{00000000-0005-0000-0000-0000E2040000}"/>
    <cellStyle name="Normal 73 3 2" xfId="16545" xr:uid="{00000000-0005-0000-0000-0000E2040000}"/>
    <cellStyle name="Normal 73 3 3" xfId="25971" xr:uid="{7597876E-A0C1-4BA1-90A6-09F13FAD499A}"/>
    <cellStyle name="Normal 73 3 4" xfId="39923" xr:uid="{2668060A-FBE8-454E-878B-8A41865E3F2D}"/>
    <cellStyle name="Normal 73 4" xfId="12191" xr:uid="{00000000-0005-0000-0000-0000E2040000}"/>
    <cellStyle name="Normal 73 4 2" xfId="29702" xr:uid="{33EE9F3D-C220-4B2C-B651-8FE21D268C5E}"/>
    <cellStyle name="Normal 73 4 3" xfId="43583" xr:uid="{18F60E7F-D710-4F0A-BED6-5CD06504B2AA}"/>
    <cellStyle name="Normal 73 5" xfId="32304" xr:uid="{44EAAFE6-2D79-4AD3-BF5D-E3448D0EF63D}"/>
    <cellStyle name="Normal 73 5 2" xfId="46171" xr:uid="{7EA65653-DDA4-42DE-9401-CC08448D8AB6}"/>
    <cellStyle name="Normal 73 6" xfId="21654" xr:uid="{601E0D29-0D7A-43C4-AD20-D5D7E5FB0B08}"/>
    <cellStyle name="Normal 73 7" xfId="35686" xr:uid="{AC88BBA3-FE9C-4505-BD05-93C85A093B5E}"/>
    <cellStyle name="Normal 74" xfId="3213" xr:uid="{00000000-0005-0000-0000-0000E3040000}"/>
    <cellStyle name="Normal 74 2" xfId="5217" xr:uid="{00000000-0005-0000-0000-0000E3040000}"/>
    <cellStyle name="Normal 74 2 2" xfId="9615" xr:uid="{00000000-0005-0000-0000-0000E3040000}"/>
    <cellStyle name="Normal 74 2 2 2" xfId="18437" xr:uid="{00000000-0005-0000-0000-0000E3040000}"/>
    <cellStyle name="Normal 74 2 2 3" xfId="27815" xr:uid="{328D15B3-8562-4E40-91C8-FBC76595B89E}"/>
    <cellStyle name="Normal 74 2 2 4" xfId="41771" xr:uid="{352FC5DA-0D82-4265-935E-4C25322C392E}"/>
    <cellStyle name="Normal 74 2 3" xfId="14084" xr:uid="{00000000-0005-0000-0000-0000E3040000}"/>
    <cellStyle name="Normal 74 2 3 2" xfId="30891" xr:uid="{A37EE3E2-0831-47AC-9FF1-F376DC9C2ACA}"/>
    <cellStyle name="Normal 74 2 3 3" xfId="44765" xr:uid="{7396FC92-78E4-47E4-A367-01BDD9DF31E0}"/>
    <cellStyle name="Normal 74 2 4" xfId="33483" xr:uid="{F5D3E021-B441-42F5-B83E-0090FFAB0DB8}"/>
    <cellStyle name="Normal 74 2 4 2" xfId="47350" xr:uid="{AF604FEC-BC23-4202-86B6-24454A9C5707}"/>
    <cellStyle name="Normal 74 2 5" xfId="23557" xr:uid="{3802484B-8C90-471F-974B-5C09143FF76C}"/>
    <cellStyle name="Normal 74 2 6" xfId="37528" xr:uid="{1A53F2AA-E3D5-476C-B951-F12CF9AE8F56}"/>
    <cellStyle name="Normal 74 3" xfId="7720" xr:uid="{00000000-0005-0000-0000-0000E3040000}"/>
    <cellStyle name="Normal 74 3 2" xfId="16546" xr:uid="{00000000-0005-0000-0000-0000E3040000}"/>
    <cellStyle name="Normal 74 3 3" xfId="25972" xr:uid="{75EF4FEB-17CD-430F-8FAF-F49E4AE2698F}"/>
    <cellStyle name="Normal 74 3 4" xfId="39924" xr:uid="{E25FCF4F-DF78-449C-90BD-CEC4FC646F6C}"/>
    <cellStyle name="Normal 74 4" xfId="12192" xr:uid="{00000000-0005-0000-0000-0000E3040000}"/>
    <cellStyle name="Normal 74 4 2" xfId="29703" xr:uid="{A4DE4A7E-266B-49BF-8188-44998358170C}"/>
    <cellStyle name="Normal 74 4 3" xfId="43584" xr:uid="{1DA78CA5-34FB-4A99-A25D-E64D14835C2C}"/>
    <cellStyle name="Normal 74 5" xfId="32305" xr:uid="{1845853C-3D46-4E59-89FB-090D23D35DC8}"/>
    <cellStyle name="Normal 74 5 2" xfId="46172" xr:uid="{810DF2A5-488A-4348-8819-36198892391C}"/>
    <cellStyle name="Normal 74 6" xfId="21655" xr:uid="{1661B90D-1F72-464E-8134-659DDE9CE11A}"/>
    <cellStyle name="Normal 74 7" xfId="35687" xr:uid="{4CB80868-3819-4D6C-AEB9-3D540D0F6612}"/>
    <cellStyle name="Normal 75" xfId="3316" xr:uid="{00000000-0005-0000-0000-0000E4040000}"/>
    <cellStyle name="Normal 76" xfId="3337" xr:uid="{00000000-0005-0000-0000-0000E5040000}"/>
    <cellStyle name="Normal 76 2" xfId="3346" xr:uid="{00000000-0005-0000-0000-0000E6040000}"/>
    <cellStyle name="Normal 77" xfId="2045" xr:uid="{00000000-0005-0000-0000-000084060000}"/>
    <cellStyle name="Normal 77 2" xfId="4143" xr:uid="{00000000-0005-0000-0000-000084060000}"/>
    <cellStyle name="Normal 77 2 2" xfId="8543" xr:uid="{00000000-0005-0000-0000-000084060000}"/>
    <cellStyle name="Normal 77 2 2 2" xfId="17365" xr:uid="{00000000-0005-0000-0000-000084060000}"/>
    <cellStyle name="Normal 77 2 2 3" xfId="26743" xr:uid="{61376EBD-CCF3-4C47-87C8-BC831A9B0CA5}"/>
    <cellStyle name="Normal 77 2 2 4" xfId="40699" xr:uid="{16EE9093-3430-4C54-8F9E-204A49221663}"/>
    <cellStyle name="Normal 77 2 3" xfId="13012" xr:uid="{00000000-0005-0000-0000-000084060000}"/>
    <cellStyle name="Normal 77 2 4" xfId="22485" xr:uid="{BF883E4B-02FF-4ECC-A1B3-379BA3792D11}"/>
    <cellStyle name="Normal 77 2 5" xfId="36456" xr:uid="{8CCB5736-E9B4-4674-97B6-77D99361B567}"/>
    <cellStyle name="Normal 77 3" xfId="6659" xr:uid="{00000000-0005-0000-0000-000084060000}"/>
    <cellStyle name="Normal 77 3 2" xfId="15487" xr:uid="{00000000-0005-0000-0000-000084060000}"/>
    <cellStyle name="Normal 77 3 3" xfId="24911" xr:uid="{5FA7325B-4BEC-49B5-8C74-EA979F4B1B96}"/>
    <cellStyle name="Normal 77 3 4" xfId="38865" xr:uid="{F64BF71D-150B-4890-8EDF-E52B5BDC97B1}"/>
    <cellStyle name="Normal 77 4" xfId="11119" xr:uid="{00000000-0005-0000-0000-000084060000}"/>
    <cellStyle name="Normal 77 4 2" xfId="28619" xr:uid="{E66DDE2B-1178-4076-99C6-0849881EB70A}"/>
    <cellStyle name="Normal 77 4 3" xfId="42526" xr:uid="{BD06A38F-3FD3-4C97-AC5E-D6D54BDC2F21}"/>
    <cellStyle name="Normal 77 5" xfId="31247" xr:uid="{9F31AB17-21EB-452B-9124-5C38F39AEA64}"/>
    <cellStyle name="Normal 77 5 2" xfId="45114" xr:uid="{F8302919-A92A-4EDA-8621-82093C63A156}"/>
    <cellStyle name="Normal 77 6" xfId="20566" xr:uid="{530D90C6-95CF-4637-B566-C2D6E3F7D11D}"/>
    <cellStyle name="Normal 77 7" xfId="34628" xr:uid="{9908A3B3-B128-40A2-92DB-2D3ABE773C19}"/>
    <cellStyle name="Normal 78" xfId="1499" xr:uid="{00000000-0005-0000-0000-00000F0B0000}"/>
    <cellStyle name="Normal 78 2" xfId="5322" xr:uid="{B56FC21D-522F-4D43-9AB2-83DF38562402}"/>
    <cellStyle name="Normal 78 2 2" xfId="9720" xr:uid="{B56FC21D-522F-4D43-9AB2-83DF38562402}"/>
    <cellStyle name="Normal 78 2 2 2" xfId="18540" xr:uid="{B56FC21D-522F-4D43-9AB2-83DF38562402}"/>
    <cellStyle name="Normal 78 2 2 3" xfId="27910" xr:uid="{C14A0EBB-6EB5-40B8-8783-B18FEA9F0197}"/>
    <cellStyle name="Normal 78 2 2 4" xfId="41865" xr:uid="{3AD9CC98-971A-4804-BAA1-758E5F13EFFC}"/>
    <cellStyle name="Normal 78 2 3" xfId="14186" xr:uid="{B56FC21D-522F-4D43-9AB2-83DF38562402}"/>
    <cellStyle name="Normal 78 2 4" xfId="23651" xr:uid="{B99A8878-96EA-4F37-A55B-88A413F7E863}"/>
    <cellStyle name="Normal 78 2 5" xfId="37621" xr:uid="{751C0E5B-B7A1-4182-94A9-E419BF1E1B7A}"/>
    <cellStyle name="Normal 78 3" xfId="6385" xr:uid="{00000000-0005-0000-0000-00000F0B0000}"/>
    <cellStyle name="Normal 78 4" xfId="29796" xr:uid="{EF60BD3B-8A07-4AB6-919E-EB8EE8DDF892}"/>
    <cellStyle name="Normal 78 4 2" xfId="43677" xr:uid="{1003163B-EAD4-46F4-A48D-F35AF3FBF033}"/>
    <cellStyle name="Normal 78 5" xfId="32396" xr:uid="{2CD865AE-67FE-4164-89DE-A9ACD3162000}"/>
    <cellStyle name="Normal 78 5 2" xfId="46263" xr:uid="{B94F9F88-B1D4-43D4-8298-5C0F0647D3B5}"/>
    <cellStyle name="Normal 79" xfId="1948" xr:uid="{00000000-0005-0000-0000-0000210D0000}"/>
    <cellStyle name="Normal 79 2" xfId="6599" xr:uid="{00000000-0005-0000-0000-0000210D0000}"/>
    <cellStyle name="Normal 79 3" xfId="29797" xr:uid="{D87EDC39-7CF9-4043-8A74-E1F2D0C50EA6}"/>
    <cellStyle name="Normal 79 3 2" xfId="43678" xr:uid="{058316E1-4DE2-4C5B-824E-BFC5DF3362B7}"/>
    <cellStyle name="Normal 79 4" xfId="32397" xr:uid="{FFDEBFAA-575B-4760-AEE5-50900BBD1165}"/>
    <cellStyle name="Normal 79 4 2" xfId="46264" xr:uid="{FE1EC19A-BF8F-4829-A0FC-28FC255CA390}"/>
    <cellStyle name="Normal 8" xfId="70" xr:uid="{00000000-0005-0000-0000-000076040000}"/>
    <cellStyle name="Normal 8 10" xfId="5798" xr:uid="{00000000-0005-0000-0000-000076040000}"/>
    <cellStyle name="Normal 8 10 2" xfId="14641" xr:uid="{00000000-0005-0000-0000-000076040000}"/>
    <cellStyle name="Normal 8 10 3" xfId="24121" xr:uid="{DA9261DF-FAFA-431C-B60A-C3024663065F}"/>
    <cellStyle name="Normal 8 10 4" xfId="38075" xr:uid="{1DF11A0D-69F3-4209-9D09-77CBB5F630BF}"/>
    <cellStyle name="Normal 8 11" xfId="10181" xr:uid="{00000000-0005-0000-0000-000076040000}"/>
    <cellStyle name="Normal 8 11 2" xfId="28325" xr:uid="{B58D6C0C-331C-46C6-9141-FE71DF457545}"/>
    <cellStyle name="Normal 8 11 3" xfId="42295" xr:uid="{E5C47E3F-E62E-4D41-9F11-823C80B43182}"/>
    <cellStyle name="Normal 8 12" xfId="31034" xr:uid="{D1C380F6-848B-4415-8BA2-CDCC278B1BE6}"/>
    <cellStyle name="Normal 8 12 2" xfId="44883" xr:uid="{68AB8399-C6B4-4E50-97DE-6829B8747670}"/>
    <cellStyle name="Normal 8 13" xfId="19646" xr:uid="{A7D32D8B-EEE1-4453-A7AB-289BF7397647}"/>
    <cellStyle name="Normal 8 14" xfId="33830" xr:uid="{6785D954-7FAC-4CEA-A403-C5B30B19659E}"/>
    <cellStyle name="Normal 8 2" xfId="71" xr:uid="{00000000-0005-0000-0000-000077040000}"/>
    <cellStyle name="Normal 8 2 10" xfId="33831" xr:uid="{96A68815-1B99-444F-AFED-5D84DC08BD00}"/>
    <cellStyle name="Normal 8 2 2" xfId="121" xr:uid="{00000000-0005-0000-0000-000078040000}"/>
    <cellStyle name="Normal 8 2 2 10" xfId="19667" xr:uid="{F4527868-8170-401E-AA8E-8948947AB989}"/>
    <cellStyle name="Normal 8 2 2 11" xfId="33845" xr:uid="{9446EA2B-9500-468A-9881-FE1EE0C119E8}"/>
    <cellStyle name="Normal 8 2 2 2" xfId="248" xr:uid="{00000000-0005-0000-0000-000079040000}"/>
    <cellStyle name="Normal 8 2 2 2 2" xfId="1171" xr:uid="{00000000-0005-0000-0000-00007A040000}"/>
    <cellStyle name="Normal 8 2 2 2 2 2" xfId="3605" xr:uid="{00000000-0005-0000-0000-00007B040000}"/>
    <cellStyle name="Normal 8 2 2 2 2 2 2" xfId="8027" xr:uid="{00000000-0005-0000-0000-00007B040000}"/>
    <cellStyle name="Normal 8 2 2 2 2 2 2 2" xfId="16850" xr:uid="{00000000-0005-0000-0000-00007B040000}"/>
    <cellStyle name="Normal 8 2 2 2 2 2 2 3" xfId="26235" xr:uid="{53D27B28-EF78-46C5-8C89-397F164EF8DA}"/>
    <cellStyle name="Normal 8 2 2 2 2 2 2 4" xfId="40190" xr:uid="{181E3FD0-3CEF-4567-99B9-B90D4F8E503A}"/>
    <cellStyle name="Normal 8 2 2 2 2 2 3" xfId="12499" xr:uid="{00000000-0005-0000-0000-00007B040000}"/>
    <cellStyle name="Normal 8 2 2 2 2 2 4" xfId="21966" xr:uid="{BD5DD8D0-F9AE-4BE9-8CCE-93D47ACBB23D}"/>
    <cellStyle name="Normal 8 2 2 2 2 2 5" xfId="35949" xr:uid="{C80FFEDB-A087-47E9-8E3F-F1F5AE6C5395}"/>
    <cellStyle name="Normal 8 2 2 2 2 3" xfId="5624" xr:uid="{00000000-0005-0000-0000-00007A040000}"/>
    <cellStyle name="Normal 8 2 2 2 2 3 2" xfId="10022" xr:uid="{00000000-0005-0000-0000-00007A040000}"/>
    <cellStyle name="Normal 8 2 2 2 2 3 2 2" xfId="18842" xr:uid="{00000000-0005-0000-0000-00007A040000}"/>
    <cellStyle name="Normal 8 2 2 2 2 3 2 3" xfId="28211" xr:uid="{63FD06EF-3FC2-4676-81B8-046CB4A32477}"/>
    <cellStyle name="Normal 8 2 2 2 2 3 2 4" xfId="42167" xr:uid="{38134D44-A653-41E9-BF3B-F01089D98527}"/>
    <cellStyle name="Normal 8 2 2 2 2 3 3" xfId="14487" xr:uid="{00000000-0005-0000-0000-00007A040000}"/>
    <cellStyle name="Normal 8 2 2 2 2 3 4" xfId="23953" xr:uid="{BEF86C68-84EF-4DAE-BF28-ED7B3D3C44A9}"/>
    <cellStyle name="Normal 8 2 2 2 2 3 5" xfId="37922" xr:uid="{DF7BC18F-1DB5-472A-BC0D-236DD2E0CCF2}"/>
    <cellStyle name="Normal 8 2 2 2 2 4" xfId="6257" xr:uid="{00000000-0005-0000-0000-00007A040000}"/>
    <cellStyle name="Normal 8 2 2 2 2 4 2" xfId="15091" xr:uid="{00000000-0005-0000-0000-00007A040000}"/>
    <cellStyle name="Normal 8 2 2 2 2 4 3" xfId="24550" xr:uid="{25FF7D6B-153F-4862-A10F-B16F10DA8F69}"/>
    <cellStyle name="Normal 8 2 2 2 2 4 4" xfId="38504" xr:uid="{48996A64-2A59-4270-A757-F16C5C041C1B}"/>
    <cellStyle name="Normal 8 2 2 2 2 5" xfId="10695" xr:uid="{00000000-0005-0000-0000-00007A040000}"/>
    <cellStyle name="Normal 8 2 2 2 2 6" xfId="20104" xr:uid="{19C12206-A61B-4FB1-B8A6-D5E709E8E2C2}"/>
    <cellStyle name="Normal 8 2 2 2 2 7" xfId="34257" xr:uid="{6BFA6F07-65D6-4D26-8AF7-41B0283C07BF}"/>
    <cellStyle name="Normal 8 2 2 2 3" xfId="3375" xr:uid="{00000000-0005-0000-0000-00007A040000}"/>
    <cellStyle name="Normal 8 2 2 2 3 2" xfId="7839" xr:uid="{00000000-0005-0000-0000-00007A040000}"/>
    <cellStyle name="Normal 8 2 2 2 3 2 2" xfId="16665" xr:uid="{00000000-0005-0000-0000-00007A040000}"/>
    <cellStyle name="Normal 8 2 2 2 3 2 3" xfId="26080" xr:uid="{7B89411E-FACE-408E-9A1C-2DAA74607838}"/>
    <cellStyle name="Normal 8 2 2 2 3 2 4" xfId="40033" xr:uid="{998FBE30-E7F9-40B2-A794-94477CE7C500}"/>
    <cellStyle name="Normal 8 2 2 2 3 3" xfId="12318" xr:uid="{00000000-0005-0000-0000-00007A040000}"/>
    <cellStyle name="Normal 8 2 2 2 3 4" xfId="21775" xr:uid="{885DF781-9C6C-41FB-8EEF-E6EA2AA07A02}"/>
    <cellStyle name="Normal 8 2 2 2 3 5" xfId="35796" xr:uid="{9D2DCA24-D1C1-4C98-A1A2-ADD724D6C421}"/>
    <cellStyle name="Normal 8 2 2 2 4" xfId="3909" xr:uid="{00000000-0005-0000-0000-000079040000}"/>
    <cellStyle name="Normal 8 2 2 2 4 2" xfId="8316" xr:uid="{00000000-0005-0000-0000-000079040000}"/>
    <cellStyle name="Normal 8 2 2 2 4 2 2" xfId="17138" xr:uid="{00000000-0005-0000-0000-000079040000}"/>
    <cellStyle name="Normal 8 2 2 2 4 2 3" xfId="26519" xr:uid="{6884B725-7079-459B-BE06-13B62F4EF09D}"/>
    <cellStyle name="Normal 8 2 2 2 4 2 4" xfId="40473" xr:uid="{76CFB8D8-3FDE-45A4-A413-CE1C87087494}"/>
    <cellStyle name="Normal 8 2 2 2 4 3" xfId="12787" xr:uid="{00000000-0005-0000-0000-000079040000}"/>
    <cellStyle name="Normal 8 2 2 2 4 4" xfId="22259" xr:uid="{6D81383B-851F-46AC-A3FC-E9FB22929078}"/>
    <cellStyle name="Normal 8 2 2 2 4 5" xfId="36232" xr:uid="{F00A850A-D636-45CA-B851-617C56F57F5B}"/>
    <cellStyle name="Normal 8 2 2 2 5" xfId="5890" xr:uid="{00000000-0005-0000-0000-000079040000}"/>
    <cellStyle name="Normal 8 2 2 2 5 2" xfId="14731" xr:uid="{00000000-0005-0000-0000-000079040000}"/>
    <cellStyle name="Normal 8 2 2 2 5 3" xfId="24204" xr:uid="{C176928D-3CFE-4AB8-BEEF-C2C08630A9A2}"/>
    <cellStyle name="Normal 8 2 2 2 5 4" xfId="38158" xr:uid="{A97C5D24-D227-43B9-BA5C-E50F95C242BA}"/>
    <cellStyle name="Normal 8 2 2 2 6" xfId="10277" xr:uid="{00000000-0005-0000-0000-000079040000}"/>
    <cellStyle name="Normal 8 2 2 2 7" xfId="19738" xr:uid="{CD293189-FB1D-4FE2-A402-C23329BA82FC}"/>
    <cellStyle name="Normal 8 2 2 2 8" xfId="33913" xr:uid="{BC8F3BF7-6E77-497D-B915-957271DFCB3B}"/>
    <cellStyle name="Normal 8 2 2 3" xfId="1172" xr:uid="{00000000-0005-0000-0000-00007B040000}"/>
    <cellStyle name="Normal 8 2 2 3 2" xfId="3604" xr:uid="{00000000-0005-0000-0000-00007C040000}"/>
    <cellStyle name="Normal 8 2 2 3 2 2" xfId="8026" xr:uid="{00000000-0005-0000-0000-00007C040000}"/>
    <cellStyle name="Normal 8 2 2 3 2 2 2" xfId="16849" xr:uid="{00000000-0005-0000-0000-00007C040000}"/>
    <cellStyle name="Normal 8 2 2 3 2 2 3" xfId="26234" xr:uid="{CC996CEF-05A3-441A-B338-EDF997C54DFC}"/>
    <cellStyle name="Normal 8 2 2 3 2 2 4" xfId="40189" xr:uid="{139D34E7-11F5-4C2A-AF1F-BCCA0AF5FEDA}"/>
    <cellStyle name="Normal 8 2 2 3 2 3" xfId="12498" xr:uid="{00000000-0005-0000-0000-00007C040000}"/>
    <cellStyle name="Normal 8 2 2 3 2 4" xfId="21965" xr:uid="{75B0282C-944A-47C9-8E2F-3AD8C6895195}"/>
    <cellStyle name="Normal 8 2 2 3 2 5" xfId="35948" xr:uid="{5B049C2A-30EA-48C0-A866-3C61DF0D570B}"/>
    <cellStyle name="Normal 8 2 2 3 3" xfId="5625" xr:uid="{00000000-0005-0000-0000-00007B040000}"/>
    <cellStyle name="Normal 8 2 2 3 3 2" xfId="10023" xr:uid="{00000000-0005-0000-0000-00007B040000}"/>
    <cellStyle name="Normal 8 2 2 3 3 2 2" xfId="18843" xr:uid="{00000000-0005-0000-0000-00007B040000}"/>
    <cellStyle name="Normal 8 2 2 3 3 2 3" xfId="28212" xr:uid="{1CB6ECCD-704F-4A0F-A512-270E855BABB5}"/>
    <cellStyle name="Normal 8 2 2 3 3 2 4" xfId="42168" xr:uid="{ED88578A-D480-4413-AB51-CAE157D35150}"/>
    <cellStyle name="Normal 8 2 2 3 3 3" xfId="14488" xr:uid="{00000000-0005-0000-0000-00007B040000}"/>
    <cellStyle name="Normal 8 2 2 3 3 4" xfId="23954" xr:uid="{61DA38F7-E1AB-4C39-9CD1-157E706272E6}"/>
    <cellStyle name="Normal 8 2 2 3 3 5" xfId="37923" xr:uid="{68B0A009-F0FC-453E-9D57-1B419755EA1C}"/>
    <cellStyle name="Normal 8 2 2 3 4" xfId="6258" xr:uid="{00000000-0005-0000-0000-00007B040000}"/>
    <cellStyle name="Normal 8 2 2 3 4 2" xfId="15092" xr:uid="{00000000-0005-0000-0000-00007B040000}"/>
    <cellStyle name="Normal 8 2 2 3 4 3" xfId="24551" xr:uid="{D057F2B6-9227-4904-B309-43E5E66F12AA}"/>
    <cellStyle name="Normal 8 2 2 3 4 4" xfId="38505" xr:uid="{A0206853-C1EA-490F-87BA-C252E70D2ECC}"/>
    <cellStyle name="Normal 8 2 2 3 5" xfId="10696" xr:uid="{00000000-0005-0000-0000-00007B040000}"/>
    <cellStyle name="Normal 8 2 2 3 6" xfId="20105" xr:uid="{2FCC6304-8A78-4E97-A130-883E0B99E2B5}"/>
    <cellStyle name="Normal 8 2 2 3 7" xfId="34258" xr:uid="{989E915C-B47C-4D85-8E51-7313C4C4E489}"/>
    <cellStyle name="Normal 8 2 2 4" xfId="1170" xr:uid="{00000000-0005-0000-0000-00007C040000}"/>
    <cellStyle name="Normal 8 2 2 4 2" xfId="3606" xr:uid="{00000000-0005-0000-0000-00007D040000}"/>
    <cellStyle name="Normal 8 2 2 4 2 2" xfId="8028" xr:uid="{00000000-0005-0000-0000-00007D040000}"/>
    <cellStyle name="Normal 8 2 2 4 2 2 2" xfId="16851" xr:uid="{00000000-0005-0000-0000-00007D040000}"/>
    <cellStyle name="Normal 8 2 2 4 2 2 3" xfId="26236" xr:uid="{A186186B-D024-4800-9125-2E363CEC2C6A}"/>
    <cellStyle name="Normal 8 2 2 4 2 2 4" xfId="40191" xr:uid="{79D26AD2-901B-4676-A55F-E575C464194D}"/>
    <cellStyle name="Normal 8 2 2 4 2 3" xfId="12500" xr:uid="{00000000-0005-0000-0000-00007D040000}"/>
    <cellStyle name="Normal 8 2 2 4 2 4" xfId="21967" xr:uid="{DF2B29D2-6474-4FFA-9CAC-35FCC0FFBE90}"/>
    <cellStyle name="Normal 8 2 2 4 2 5" xfId="35950" xr:uid="{F16BA7DC-4627-4EA3-9410-C3971FD9F387}"/>
    <cellStyle name="Normal 8 2 2 4 3" xfId="5623" xr:uid="{00000000-0005-0000-0000-00007C040000}"/>
    <cellStyle name="Normal 8 2 2 4 3 2" xfId="10021" xr:uid="{00000000-0005-0000-0000-00007C040000}"/>
    <cellStyle name="Normal 8 2 2 4 3 2 2" xfId="18841" xr:uid="{00000000-0005-0000-0000-00007C040000}"/>
    <cellStyle name="Normal 8 2 2 4 3 2 3" xfId="28210" xr:uid="{829DBE36-1708-4046-A822-AB7B6BAC5B49}"/>
    <cellStyle name="Normal 8 2 2 4 3 2 4" xfId="42166" xr:uid="{FBD8F64F-5ECC-48B0-AA93-84B4B5EDF702}"/>
    <cellStyle name="Normal 8 2 2 4 3 3" xfId="14486" xr:uid="{00000000-0005-0000-0000-00007C040000}"/>
    <cellStyle name="Normal 8 2 2 4 3 4" xfId="23952" xr:uid="{BE22C1E2-D77D-40FA-BCC6-FC58CDC62ED0}"/>
    <cellStyle name="Normal 8 2 2 4 3 5" xfId="37921" xr:uid="{198D6D71-713F-4487-9869-3C6017996CE4}"/>
    <cellStyle name="Normal 8 2 2 4 4" xfId="6256" xr:uid="{00000000-0005-0000-0000-00007C040000}"/>
    <cellStyle name="Normal 8 2 2 4 4 2" xfId="15090" xr:uid="{00000000-0005-0000-0000-00007C040000}"/>
    <cellStyle name="Normal 8 2 2 4 4 3" xfId="24549" xr:uid="{BA03DB95-8FBB-4BE6-A3F6-3E9357CACE8C}"/>
    <cellStyle name="Normal 8 2 2 4 4 4" xfId="38503" xr:uid="{47736F38-134A-4A36-9992-6C65E9B0271C}"/>
    <cellStyle name="Normal 8 2 2 4 5" xfId="10694" xr:uid="{00000000-0005-0000-0000-00007C040000}"/>
    <cellStyle name="Normal 8 2 2 4 6" xfId="20103" xr:uid="{8F376494-D061-4795-AA48-44F2E082CB30}"/>
    <cellStyle name="Normal 8 2 2 4 7" xfId="34256" xr:uid="{5C4E710F-4AE9-47D3-868E-81F4FF37DBE3}"/>
    <cellStyle name="Normal 8 2 2 5" xfId="1940" xr:uid="{00000000-0005-0000-0000-0000A9010000}"/>
    <cellStyle name="Normal 8 2 2 5 2" xfId="6595" xr:uid="{00000000-0005-0000-0000-0000A9010000}"/>
    <cellStyle name="Normal 8 2 2 5 2 2" xfId="15424" xr:uid="{00000000-0005-0000-0000-0000A9010000}"/>
    <cellStyle name="Normal 8 2 2 5 2 3" xfId="24853" xr:uid="{5E69AD3E-A09F-4AF7-A1D8-500BE5B3B83F}"/>
    <cellStyle name="Normal 8 2 2 5 2 4" xfId="38806" xr:uid="{3ADEBA8C-9C10-4D62-88D5-BBEB729EC6A5}"/>
    <cellStyle name="Normal 8 2 2 5 3" xfId="11051" xr:uid="{00000000-0005-0000-0000-0000A9010000}"/>
    <cellStyle name="Normal 8 2 2 5 4" xfId="20488" xr:uid="{5F9AEA2E-B281-4B3F-A497-A3B5BD32FA45}"/>
    <cellStyle name="Normal 8 2 2 5 5" xfId="34569" xr:uid="{D3C64798-B4F5-4453-BD5A-9AD977DA3922}"/>
    <cellStyle name="Normal 8 2 2 6" xfId="4078" xr:uid="{00000000-0005-0000-0000-0000A9010000}"/>
    <cellStyle name="Normal 8 2 2 6 2" xfId="8478" xr:uid="{00000000-0005-0000-0000-0000A9010000}"/>
    <cellStyle name="Normal 8 2 2 6 2 2" xfId="17300" xr:uid="{00000000-0005-0000-0000-0000A9010000}"/>
    <cellStyle name="Normal 8 2 2 6 2 3" xfId="26680" xr:uid="{4BC5FB1F-E353-4F99-A35C-B26223C33A43}"/>
    <cellStyle name="Normal 8 2 2 6 2 4" xfId="40635" xr:uid="{6EB38615-97CD-4CF8-949D-5C67E1358AF5}"/>
    <cellStyle name="Normal 8 2 2 6 3" xfId="12948" xr:uid="{00000000-0005-0000-0000-0000A9010000}"/>
    <cellStyle name="Normal 8 2 2 6 4" xfId="22421" xr:uid="{280AE5CC-C144-4FD2-ADA6-C63ECEFDA343}"/>
    <cellStyle name="Normal 8 2 2 6 5" xfId="36393" xr:uid="{97F2083F-D039-422E-AC8A-0AC775F69622}"/>
    <cellStyle name="Normal 8 2 2 7" xfId="5820" xr:uid="{00000000-0005-0000-0000-000078040000}"/>
    <cellStyle name="Normal 8 2 2 7 2" xfId="14661" xr:uid="{00000000-0005-0000-0000-000078040000}"/>
    <cellStyle name="Normal 8 2 2 7 3" xfId="24136" xr:uid="{341202A2-913A-451B-8180-800EE204107A}"/>
    <cellStyle name="Normal 8 2 2 7 4" xfId="38090" xr:uid="{8BD6402A-9F25-4E40-B926-32FB12B1AD3D}"/>
    <cellStyle name="Normal 8 2 2 8" xfId="10201" xr:uid="{00000000-0005-0000-0000-000078040000}"/>
    <cellStyle name="Normal 8 2 2 8 2" xfId="28542" xr:uid="{B9EC39B7-36EB-46B0-9C9A-BEDCE5F394B5}"/>
    <cellStyle name="Normal 8 2 2 8 3" xfId="42467" xr:uid="{B22320AE-EDD1-4E68-830F-801110EEF841}"/>
    <cellStyle name="Normal 8 2 2 9" xfId="31186" xr:uid="{F76D673B-2C0F-4B50-A303-4E0D69D4294C}"/>
    <cellStyle name="Normal 8 2 2 9 2" xfId="45044" xr:uid="{CD1A75B7-ACC0-423E-83CF-55CA8869C4D5}"/>
    <cellStyle name="Normal 8 2 3" xfId="247" xr:uid="{00000000-0005-0000-0000-00007D040000}"/>
    <cellStyle name="Normal 8 2 3 2" xfId="1173" xr:uid="{00000000-0005-0000-0000-00007E040000}"/>
    <cellStyle name="Normal 8 2 3 2 2" xfId="3603" xr:uid="{00000000-0005-0000-0000-00007F040000}"/>
    <cellStyle name="Normal 8 2 3 2 2 2" xfId="8025" xr:uid="{00000000-0005-0000-0000-00007F040000}"/>
    <cellStyle name="Normal 8 2 3 2 2 2 2" xfId="16848" xr:uid="{00000000-0005-0000-0000-00007F040000}"/>
    <cellStyle name="Normal 8 2 3 2 2 2 3" xfId="26233" xr:uid="{B6BAC3C5-BA06-4ECE-9E64-F0B7ACB895EF}"/>
    <cellStyle name="Normal 8 2 3 2 2 2 4" xfId="40188" xr:uid="{5B1DA5F8-3CEA-4073-B40E-ACB893477CB1}"/>
    <cellStyle name="Normal 8 2 3 2 2 3" xfId="12497" xr:uid="{00000000-0005-0000-0000-00007F040000}"/>
    <cellStyle name="Normal 8 2 3 2 2 4" xfId="21964" xr:uid="{4660CC32-FBD7-4C84-838B-051B7176C367}"/>
    <cellStyle name="Normal 8 2 3 2 2 5" xfId="35947" xr:uid="{16631FD0-DB62-4884-85FC-4F039426087D}"/>
    <cellStyle name="Normal 8 2 3 2 3" xfId="5626" xr:uid="{00000000-0005-0000-0000-00007E040000}"/>
    <cellStyle name="Normal 8 2 3 2 3 2" xfId="10024" xr:uid="{00000000-0005-0000-0000-00007E040000}"/>
    <cellStyle name="Normal 8 2 3 2 3 2 2" xfId="18844" xr:uid="{00000000-0005-0000-0000-00007E040000}"/>
    <cellStyle name="Normal 8 2 3 2 3 2 3" xfId="28213" xr:uid="{764105A9-FAFD-4A70-8120-F6B8BDFDCA3D}"/>
    <cellStyle name="Normal 8 2 3 2 3 2 4" xfId="42169" xr:uid="{31053997-5FE5-4993-AF8B-B5C347201859}"/>
    <cellStyle name="Normal 8 2 3 2 3 3" xfId="14489" xr:uid="{00000000-0005-0000-0000-00007E040000}"/>
    <cellStyle name="Normal 8 2 3 2 3 4" xfId="23955" xr:uid="{86920369-ED91-4288-9856-8E60A86DFD5E}"/>
    <cellStyle name="Normal 8 2 3 2 3 5" xfId="37924" xr:uid="{D530B7F3-5587-4C09-B0E1-AF468A01639F}"/>
    <cellStyle name="Normal 8 2 3 2 4" xfId="6259" xr:uid="{00000000-0005-0000-0000-00007E040000}"/>
    <cellStyle name="Normal 8 2 3 2 4 2" xfId="15093" xr:uid="{00000000-0005-0000-0000-00007E040000}"/>
    <cellStyle name="Normal 8 2 3 2 4 3" xfId="24552" xr:uid="{CB378B07-BD5D-4936-ACC9-CFA53A6FA6D8}"/>
    <cellStyle name="Normal 8 2 3 2 4 4" xfId="38506" xr:uid="{743E5473-F390-42B0-B4F0-43265625B101}"/>
    <cellStyle name="Normal 8 2 3 2 5" xfId="10697" xr:uid="{00000000-0005-0000-0000-00007E040000}"/>
    <cellStyle name="Normal 8 2 3 2 6" xfId="20106" xr:uid="{557A2659-475B-4B8B-8830-92910135E79C}"/>
    <cellStyle name="Normal 8 2 3 2 7" xfId="34259" xr:uid="{36197964-FC42-4510-B70A-403A643F44B9}"/>
    <cellStyle name="Normal 8 2 3 3" xfId="3215" xr:uid="{00000000-0005-0000-0000-0000E8040000}"/>
    <cellStyle name="Normal 8 2 3 3 2" xfId="7722" xr:uid="{00000000-0005-0000-0000-0000E8040000}"/>
    <cellStyle name="Normal 8 2 3 3 2 2" xfId="16548" xr:uid="{00000000-0005-0000-0000-0000E8040000}"/>
    <cellStyle name="Normal 8 2 3 3 2 3" xfId="25974" xr:uid="{458F84CF-5683-4B0A-B0AD-5022DF16A522}"/>
    <cellStyle name="Normal 8 2 3 3 2 4" xfId="39926" xr:uid="{2B0F3924-740C-4B1B-B194-4B625544AB1F}"/>
    <cellStyle name="Normal 8 2 3 3 3" xfId="12194" xr:uid="{00000000-0005-0000-0000-0000E8040000}"/>
    <cellStyle name="Normal 8 2 3 3 4" xfId="21657" xr:uid="{E9A49C8E-7852-4395-A990-8553236E4596}"/>
    <cellStyle name="Normal 8 2 3 3 5" xfId="35689" xr:uid="{904F4B96-5330-4587-8416-757F42716CB9}"/>
    <cellStyle name="Normal 8 2 3 4" xfId="5219" xr:uid="{00000000-0005-0000-0000-0000E8040000}"/>
    <cellStyle name="Normal 8 2 3 4 2" xfId="9617" xr:uid="{00000000-0005-0000-0000-0000E8040000}"/>
    <cellStyle name="Normal 8 2 3 4 2 2" xfId="18439" xr:uid="{00000000-0005-0000-0000-0000E8040000}"/>
    <cellStyle name="Normal 8 2 3 4 2 3" xfId="27817" xr:uid="{A2D9672B-69A4-45C8-99B3-B6836A7D2663}"/>
    <cellStyle name="Normal 8 2 3 4 2 4" xfId="41773" xr:uid="{7A1124BB-708C-41D8-8617-A157A81DFC42}"/>
    <cellStyle name="Normal 8 2 3 4 3" xfId="14086" xr:uid="{00000000-0005-0000-0000-0000E8040000}"/>
    <cellStyle name="Normal 8 2 3 4 4" xfId="23559" xr:uid="{509CC7BD-964D-4758-898B-7A9DE55DDADD}"/>
    <cellStyle name="Normal 8 2 3 4 5" xfId="37530" xr:uid="{087A7F9E-6443-408B-9AB4-11B7151972B3}"/>
    <cellStyle name="Normal 8 2 3 5" xfId="5889" xr:uid="{00000000-0005-0000-0000-00007D040000}"/>
    <cellStyle name="Normal 8 2 3 5 2" xfId="14730" xr:uid="{00000000-0005-0000-0000-00007D040000}"/>
    <cellStyle name="Normal 8 2 3 5 3" xfId="24203" xr:uid="{264B0B6A-618E-4311-8113-67F4113488FA}"/>
    <cellStyle name="Normal 8 2 3 5 4" xfId="38157" xr:uid="{F96FFA85-BC99-415D-BA3C-76AFB86B4240}"/>
    <cellStyle name="Normal 8 2 3 6" xfId="10276" xr:uid="{00000000-0005-0000-0000-00007D040000}"/>
    <cellStyle name="Normal 8 2 3 6 2" xfId="29705" xr:uid="{E4B45262-156F-451B-BE6E-96AE0A5446E5}"/>
    <cellStyle name="Normal 8 2 3 6 3" xfId="43586" xr:uid="{40237598-BE39-42FB-A40B-4B2479FB72E7}"/>
    <cellStyle name="Normal 8 2 3 7" xfId="32307" xr:uid="{1375C7A4-96DE-453B-8FD6-DFE7CBCEAB8F}"/>
    <cellStyle name="Normal 8 2 3 7 2" xfId="46174" xr:uid="{732FD80C-FF2D-4A17-AF21-C363E099F628}"/>
    <cellStyle name="Normal 8 2 3 8" xfId="19737" xr:uid="{537BF6C7-FF90-44A6-803E-59BD13E9B4F8}"/>
    <cellStyle name="Normal 8 2 3 9" xfId="33912" xr:uid="{6701D460-D63B-44B4-96C6-6CC603E02098}"/>
    <cellStyle name="Normal 8 2 4" xfId="1174" xr:uid="{00000000-0005-0000-0000-00007F040000}"/>
    <cellStyle name="Normal 8 2 4 2" xfId="3602" xr:uid="{00000000-0005-0000-0000-000080040000}"/>
    <cellStyle name="Normal 8 2 4 2 2" xfId="8024" xr:uid="{00000000-0005-0000-0000-000080040000}"/>
    <cellStyle name="Normal 8 2 4 2 2 2" xfId="16847" xr:uid="{00000000-0005-0000-0000-000080040000}"/>
    <cellStyle name="Normal 8 2 4 2 2 3" xfId="26232" xr:uid="{38A599DF-C07C-489B-A01D-EE63E213EEF9}"/>
    <cellStyle name="Normal 8 2 4 2 2 4" xfId="40187" xr:uid="{AE5323EF-3EBD-497C-9AD8-7F4637699BFE}"/>
    <cellStyle name="Normal 8 2 4 2 3" xfId="12496" xr:uid="{00000000-0005-0000-0000-000080040000}"/>
    <cellStyle name="Normal 8 2 4 2 4" xfId="21963" xr:uid="{407C8ED3-B383-4E1C-9867-50BA628AC1F5}"/>
    <cellStyle name="Normal 8 2 4 2 5" xfId="35946" xr:uid="{07AFE3DA-A868-4D05-BEB7-5D72E84D533D}"/>
    <cellStyle name="Normal 8 2 4 3" xfId="5627" xr:uid="{00000000-0005-0000-0000-00007F040000}"/>
    <cellStyle name="Normal 8 2 4 3 2" xfId="10025" xr:uid="{00000000-0005-0000-0000-00007F040000}"/>
    <cellStyle name="Normal 8 2 4 3 2 2" xfId="18845" xr:uid="{00000000-0005-0000-0000-00007F040000}"/>
    <cellStyle name="Normal 8 2 4 3 2 3" xfId="28214" xr:uid="{12CB3EA0-2494-4875-9376-2634B76D8C9D}"/>
    <cellStyle name="Normal 8 2 4 3 2 4" xfId="42170" xr:uid="{EA6099F1-EBF3-45CF-86D6-4A00385A99C9}"/>
    <cellStyle name="Normal 8 2 4 3 3" xfId="14490" xr:uid="{00000000-0005-0000-0000-00007F040000}"/>
    <cellStyle name="Normal 8 2 4 3 4" xfId="23956" xr:uid="{DF0ED180-8F58-4538-84FE-3503CB65B919}"/>
    <cellStyle name="Normal 8 2 4 3 5" xfId="37925" xr:uid="{76694089-77D9-4055-98A5-3F573335DF54}"/>
    <cellStyle name="Normal 8 2 4 4" xfId="6260" xr:uid="{00000000-0005-0000-0000-00007F040000}"/>
    <cellStyle name="Normal 8 2 4 4 2" xfId="15094" xr:uid="{00000000-0005-0000-0000-00007F040000}"/>
    <cellStyle name="Normal 8 2 4 4 3" xfId="24553" xr:uid="{C3B9E1BF-4645-487A-88FC-F2A689CB87EE}"/>
    <cellStyle name="Normal 8 2 4 4 4" xfId="38507" xr:uid="{1660F4F0-481F-43CE-A929-9A509591B779}"/>
    <cellStyle name="Normal 8 2 4 5" xfId="10698" xr:uid="{00000000-0005-0000-0000-00007F040000}"/>
    <cellStyle name="Normal 8 2 4 5 2" xfId="30893" xr:uid="{CBB8EDB7-1107-4E77-BE1B-39981C84F161}"/>
    <cellStyle name="Normal 8 2 4 5 3" xfId="44767" xr:uid="{384D8B41-9D79-40BE-8A28-BD06C856A022}"/>
    <cellStyle name="Normal 8 2 4 6" xfId="33485" xr:uid="{0FA7C188-EB9E-46CD-A228-745743BB7B93}"/>
    <cellStyle name="Normal 8 2 4 6 2" xfId="47352" xr:uid="{09E70976-B565-4903-8BD0-1AA3D04D0B8E}"/>
    <cellStyle name="Normal 8 2 4 7" xfId="20107" xr:uid="{BE8807BF-32F5-4F94-909F-AFC765FDC268}"/>
    <cellStyle name="Normal 8 2 4 8" xfId="34260" xr:uid="{993CA111-1352-4393-A722-DE9914011FBE}"/>
    <cellStyle name="Normal 8 2 5" xfId="1169" xr:uid="{00000000-0005-0000-0000-000080040000}"/>
    <cellStyle name="Normal 8 2 5 2" xfId="3607" xr:uid="{00000000-0005-0000-0000-000081040000}"/>
    <cellStyle name="Normal 8 2 5 2 2" xfId="8029" xr:uid="{00000000-0005-0000-0000-000081040000}"/>
    <cellStyle name="Normal 8 2 5 2 2 2" xfId="16852" xr:uid="{00000000-0005-0000-0000-000081040000}"/>
    <cellStyle name="Normal 8 2 5 2 2 3" xfId="26237" xr:uid="{62D3AF20-CE22-41A5-8825-A3CE2ADF7FDC}"/>
    <cellStyle name="Normal 8 2 5 2 2 4" xfId="40192" xr:uid="{B8A01456-F249-48F3-9C01-49B873BA798B}"/>
    <cellStyle name="Normal 8 2 5 2 3" xfId="12501" xr:uid="{00000000-0005-0000-0000-000081040000}"/>
    <cellStyle name="Normal 8 2 5 2 4" xfId="21968" xr:uid="{09CC22AD-CFA4-456B-9F33-0AE5C3D4C3E8}"/>
    <cellStyle name="Normal 8 2 5 2 5" xfId="35951" xr:uid="{E392006C-8820-4101-AD37-B3374B862105}"/>
    <cellStyle name="Normal 8 2 5 3" xfId="5622" xr:uid="{00000000-0005-0000-0000-000080040000}"/>
    <cellStyle name="Normal 8 2 5 3 2" xfId="10020" xr:uid="{00000000-0005-0000-0000-000080040000}"/>
    <cellStyle name="Normal 8 2 5 3 2 2" xfId="18840" xr:uid="{00000000-0005-0000-0000-000080040000}"/>
    <cellStyle name="Normal 8 2 5 3 2 3" xfId="28209" xr:uid="{060A48F9-0173-4102-B1D2-B058AF1F66B7}"/>
    <cellStyle name="Normal 8 2 5 3 2 4" xfId="42165" xr:uid="{E1E1815A-C40B-453C-A359-A82B1A70F120}"/>
    <cellStyle name="Normal 8 2 5 3 3" xfId="14485" xr:uid="{00000000-0005-0000-0000-000080040000}"/>
    <cellStyle name="Normal 8 2 5 3 4" xfId="23951" xr:uid="{63DAB2CB-1598-44F4-AFE9-B3A9B8ACB9C2}"/>
    <cellStyle name="Normal 8 2 5 3 5" xfId="37920" xr:uid="{803CCF49-DB05-4D9F-B17D-7F99A814E26C}"/>
    <cellStyle name="Normal 8 2 5 4" xfId="6255" xr:uid="{00000000-0005-0000-0000-000080040000}"/>
    <cellStyle name="Normal 8 2 5 4 2" xfId="15089" xr:uid="{00000000-0005-0000-0000-000080040000}"/>
    <cellStyle name="Normal 8 2 5 4 3" xfId="24548" xr:uid="{DC001C11-991B-4C9A-8555-0DA7F50BDD9F}"/>
    <cellStyle name="Normal 8 2 5 4 4" xfId="38502" xr:uid="{8FCC3418-E708-4F86-ADBB-C43E81CDAB52}"/>
    <cellStyle name="Normal 8 2 5 5" xfId="10693" xr:uid="{00000000-0005-0000-0000-000080040000}"/>
    <cellStyle name="Normal 8 2 5 6" xfId="20102" xr:uid="{0603F668-21E3-4809-8DC2-A29121372E07}"/>
    <cellStyle name="Normal 8 2 5 7" xfId="34255" xr:uid="{4267B2EF-505D-4647-BE3E-2EC1A1B390E5}"/>
    <cellStyle name="Normal 8 2 6" xfId="1531" xr:uid="{00000000-0005-0000-0000-0000A8010000}"/>
    <cellStyle name="Normal 8 2 7" xfId="5799" xr:uid="{00000000-0005-0000-0000-000077040000}"/>
    <cellStyle name="Normal 8 2 7 2" xfId="14642" xr:uid="{00000000-0005-0000-0000-000077040000}"/>
    <cellStyle name="Normal 8 2 7 3" xfId="24122" xr:uid="{0E8C4095-5946-4595-AA3E-EE94843BE462}"/>
    <cellStyle name="Normal 8 2 7 4" xfId="38076" xr:uid="{ABBA4DDC-DBDC-46FC-8A76-C463F83304F3}"/>
    <cellStyle name="Normal 8 2 8" xfId="10182" xr:uid="{00000000-0005-0000-0000-000077040000}"/>
    <cellStyle name="Normal 8 2 9" xfId="19647" xr:uid="{BCD8F8CA-B83A-47AE-8123-10594A8C38BD}"/>
    <cellStyle name="Normal 8 3" xfId="72" xr:uid="{00000000-0005-0000-0000-000081040000}"/>
    <cellStyle name="Normal 8 3 2" xfId="249" xr:uid="{00000000-0005-0000-0000-000082040000}"/>
    <cellStyle name="Normal 8 3 2 2" xfId="1176" xr:uid="{00000000-0005-0000-0000-000083040000}"/>
    <cellStyle name="Normal 8 3 2 2 2" xfId="3601" xr:uid="{00000000-0005-0000-0000-000084040000}"/>
    <cellStyle name="Normal 8 3 2 2 2 2" xfId="8023" xr:uid="{00000000-0005-0000-0000-000084040000}"/>
    <cellStyle name="Normal 8 3 2 2 2 2 2" xfId="16846" xr:uid="{00000000-0005-0000-0000-000084040000}"/>
    <cellStyle name="Normal 8 3 2 2 2 2 3" xfId="26231" xr:uid="{5D9ED323-57CB-41F7-B24F-09D0A5979B25}"/>
    <cellStyle name="Normal 8 3 2 2 2 2 4" xfId="40186" xr:uid="{1E45AAC0-488F-4890-991B-0E598C3D9976}"/>
    <cellStyle name="Normal 8 3 2 2 2 3" xfId="12495" xr:uid="{00000000-0005-0000-0000-000084040000}"/>
    <cellStyle name="Normal 8 3 2 2 2 4" xfId="21962" xr:uid="{EB3726C3-6FD6-4D78-83A8-C1DF7EEED1A8}"/>
    <cellStyle name="Normal 8 3 2 2 2 5" xfId="35945" xr:uid="{AB799B16-AD9B-4B5A-A06D-145BE78ED93B}"/>
    <cellStyle name="Normal 8 3 2 2 3" xfId="5629" xr:uid="{00000000-0005-0000-0000-000083040000}"/>
    <cellStyle name="Normal 8 3 2 2 3 2" xfId="10027" xr:uid="{00000000-0005-0000-0000-000083040000}"/>
    <cellStyle name="Normal 8 3 2 2 3 2 2" xfId="18847" xr:uid="{00000000-0005-0000-0000-000083040000}"/>
    <cellStyle name="Normal 8 3 2 2 3 2 3" xfId="28216" xr:uid="{57941233-DC20-4B4C-9D16-8EE53D7495D2}"/>
    <cellStyle name="Normal 8 3 2 2 3 2 4" xfId="42172" xr:uid="{843914C5-43EE-46F8-9392-18D0E8B8930E}"/>
    <cellStyle name="Normal 8 3 2 2 3 3" xfId="14492" xr:uid="{00000000-0005-0000-0000-000083040000}"/>
    <cellStyle name="Normal 8 3 2 2 3 4" xfId="23958" xr:uid="{8955F573-8EB2-4A47-BDAD-AF0693F96D2C}"/>
    <cellStyle name="Normal 8 3 2 2 3 5" xfId="37927" xr:uid="{BB470119-C5D2-4F75-A6EC-719D7D6FDD33}"/>
    <cellStyle name="Normal 8 3 2 2 4" xfId="6262" xr:uid="{00000000-0005-0000-0000-000083040000}"/>
    <cellStyle name="Normal 8 3 2 2 4 2" xfId="15096" xr:uid="{00000000-0005-0000-0000-000083040000}"/>
    <cellStyle name="Normal 8 3 2 2 4 3" xfId="24555" xr:uid="{C2A3EC63-1857-475A-AB57-99EEF7F8119F}"/>
    <cellStyle name="Normal 8 3 2 2 4 4" xfId="38509" xr:uid="{BBA8953C-46DA-4BF5-BA45-209127CE0F6B}"/>
    <cellStyle name="Normal 8 3 2 2 5" xfId="10700" xr:uid="{00000000-0005-0000-0000-000083040000}"/>
    <cellStyle name="Normal 8 3 2 2 6" xfId="20109" xr:uid="{CF0EC0D8-0CF6-4400-B172-BE8CF95ECC6B}"/>
    <cellStyle name="Normal 8 3 2 2 7" xfId="34262" xr:uid="{6E0C2A29-412F-4AE2-BB4C-0BDAAE5048FE}"/>
    <cellStyle name="Normal 8 3 2 3" xfId="3214" xr:uid="{00000000-0005-0000-0000-0000E9040000}"/>
    <cellStyle name="Normal 8 3 2 3 2" xfId="7721" xr:uid="{00000000-0005-0000-0000-0000E9040000}"/>
    <cellStyle name="Normal 8 3 2 3 2 2" xfId="16547" xr:uid="{00000000-0005-0000-0000-0000E9040000}"/>
    <cellStyle name="Normal 8 3 2 3 2 3" xfId="25973" xr:uid="{FAF9341E-AD07-482E-8393-70D3883D2EB8}"/>
    <cellStyle name="Normal 8 3 2 3 2 4" xfId="39925" xr:uid="{4F23217A-C969-4103-9C66-7710814446D7}"/>
    <cellStyle name="Normal 8 3 2 3 3" xfId="12193" xr:uid="{00000000-0005-0000-0000-0000E9040000}"/>
    <cellStyle name="Normal 8 3 2 3 4" xfId="21656" xr:uid="{3F567541-939C-426C-A8E5-6AF5FED81C53}"/>
    <cellStyle name="Normal 8 3 2 3 5" xfId="35688" xr:uid="{E920CEEC-0ECA-411B-B214-2A642A90863F}"/>
    <cellStyle name="Normal 8 3 2 4" xfId="5218" xr:uid="{00000000-0005-0000-0000-0000E9040000}"/>
    <cellStyle name="Normal 8 3 2 4 2" xfId="9616" xr:uid="{00000000-0005-0000-0000-0000E9040000}"/>
    <cellStyle name="Normal 8 3 2 4 2 2" xfId="18438" xr:uid="{00000000-0005-0000-0000-0000E9040000}"/>
    <cellStyle name="Normal 8 3 2 4 2 3" xfId="27816" xr:uid="{D77EE595-172C-427E-897C-A4A2FA83639C}"/>
    <cellStyle name="Normal 8 3 2 4 2 4" xfId="41772" xr:uid="{DDA4CC98-8A65-476F-A959-F05C7CCA0DFA}"/>
    <cellStyle name="Normal 8 3 2 4 3" xfId="14085" xr:uid="{00000000-0005-0000-0000-0000E9040000}"/>
    <cellStyle name="Normal 8 3 2 4 4" xfId="23558" xr:uid="{7FCBD1F7-5FBF-4431-9C07-B3EF0ABE8DFD}"/>
    <cellStyle name="Normal 8 3 2 4 5" xfId="37529" xr:uid="{FDEA7DA5-215F-4FB2-A0FD-9B81C07C2009}"/>
    <cellStyle name="Normal 8 3 2 5" xfId="5891" xr:uid="{00000000-0005-0000-0000-000082040000}"/>
    <cellStyle name="Normal 8 3 2 5 2" xfId="14732" xr:uid="{00000000-0005-0000-0000-000082040000}"/>
    <cellStyle name="Normal 8 3 2 5 3" xfId="24205" xr:uid="{30621B87-B1C9-418A-BF28-66C8F95F6008}"/>
    <cellStyle name="Normal 8 3 2 5 4" xfId="38159" xr:uid="{5EB44E69-4515-4C13-8EB6-AB70E70533D1}"/>
    <cellStyle name="Normal 8 3 2 6" xfId="10278" xr:uid="{00000000-0005-0000-0000-000082040000}"/>
    <cellStyle name="Normal 8 3 2 6 2" xfId="29704" xr:uid="{F1C1D393-E17B-442A-9747-508C72AECE60}"/>
    <cellStyle name="Normal 8 3 2 6 3" xfId="43585" xr:uid="{9510DC21-16A6-46AB-9F17-B68D4F97069B}"/>
    <cellStyle name="Normal 8 3 2 7" xfId="32306" xr:uid="{C963E071-7729-4446-870E-890E05C94C3B}"/>
    <cellStyle name="Normal 8 3 2 7 2" xfId="46173" xr:uid="{5C759828-53BA-40B9-BE00-ABF1FC753282}"/>
    <cellStyle name="Normal 8 3 2 8" xfId="19739" xr:uid="{87BF264C-5031-4A3B-B8BB-31D52A9AA732}"/>
    <cellStyle name="Normal 8 3 2 9" xfId="33914" xr:uid="{FD4FD97E-FBB0-41FA-AB73-49670E06D15F}"/>
    <cellStyle name="Normal 8 3 3" xfId="1177" xr:uid="{00000000-0005-0000-0000-000084040000}"/>
    <cellStyle name="Normal 8 3 3 2" xfId="3445" xr:uid="{00000000-0005-0000-0000-000085040000}"/>
    <cellStyle name="Normal 8 3 3 2 2" xfId="7891" xr:uid="{00000000-0005-0000-0000-000085040000}"/>
    <cellStyle name="Normal 8 3 3 2 2 2" xfId="16716" xr:uid="{00000000-0005-0000-0000-000085040000}"/>
    <cellStyle name="Normal 8 3 3 2 2 3" xfId="26127" xr:uid="{14670D20-8D58-4012-9465-984B4196F533}"/>
    <cellStyle name="Normal 8 3 3 2 2 4" xfId="40080" xr:uid="{DA15F652-50F0-4131-86CE-4ED0A295F892}"/>
    <cellStyle name="Normal 8 3 3 2 3" xfId="12369" xr:uid="{00000000-0005-0000-0000-000085040000}"/>
    <cellStyle name="Normal 8 3 3 2 4" xfId="21831" xr:uid="{DD0EF103-338D-49DF-AD96-988A03A6AD10}"/>
    <cellStyle name="Normal 8 3 3 2 5" xfId="35843" xr:uid="{971E65F0-71AF-498A-A9B4-2F545B59AC96}"/>
    <cellStyle name="Normal 8 3 3 3" xfId="5630" xr:uid="{00000000-0005-0000-0000-000084040000}"/>
    <cellStyle name="Normal 8 3 3 3 2" xfId="10028" xr:uid="{00000000-0005-0000-0000-000084040000}"/>
    <cellStyle name="Normal 8 3 3 3 2 2" xfId="18848" xr:uid="{00000000-0005-0000-0000-000084040000}"/>
    <cellStyle name="Normal 8 3 3 3 2 3" xfId="28217" xr:uid="{65886D11-376B-4DF7-B936-8C8ECCC554EB}"/>
    <cellStyle name="Normal 8 3 3 3 2 4" xfId="42173" xr:uid="{5B7E3D6B-6FCE-439A-BF72-50C51123AD85}"/>
    <cellStyle name="Normal 8 3 3 3 3" xfId="14493" xr:uid="{00000000-0005-0000-0000-000084040000}"/>
    <cellStyle name="Normal 8 3 3 3 4" xfId="23959" xr:uid="{C7CDB3B0-0543-402F-BCC1-8F99956DA864}"/>
    <cellStyle name="Normal 8 3 3 3 5" xfId="37928" xr:uid="{24104FE7-EFB3-40DC-813E-52E2232DCA97}"/>
    <cellStyle name="Normal 8 3 3 4" xfId="6263" xr:uid="{00000000-0005-0000-0000-000084040000}"/>
    <cellStyle name="Normal 8 3 3 4 2" xfId="15097" xr:uid="{00000000-0005-0000-0000-000084040000}"/>
    <cellStyle name="Normal 8 3 3 4 3" xfId="24556" xr:uid="{F9482575-FE39-49CC-B6BB-77BF7318F223}"/>
    <cellStyle name="Normal 8 3 3 4 4" xfId="38510" xr:uid="{89011287-3301-4C33-B4AF-B31EAC7231BE}"/>
    <cellStyle name="Normal 8 3 3 5" xfId="10701" xr:uid="{00000000-0005-0000-0000-000084040000}"/>
    <cellStyle name="Normal 8 3 3 5 2" xfId="30892" xr:uid="{8E4720B5-D76E-4CCB-B27D-B5010AD1A2AE}"/>
    <cellStyle name="Normal 8 3 3 5 3" xfId="44766" xr:uid="{086CA852-E8CF-450C-84D4-56F6535F82C9}"/>
    <cellStyle name="Normal 8 3 3 6" xfId="33484" xr:uid="{79587BB5-1EF1-40C0-8192-0F114BEC91AC}"/>
    <cellStyle name="Normal 8 3 3 6 2" xfId="47351" xr:uid="{12B9F012-27B4-43D1-9BB7-9EAEE7167F8B}"/>
    <cellStyle name="Normal 8 3 3 7" xfId="20110" xr:uid="{0BB2B5BC-3339-488C-9B44-15D774ADF960}"/>
    <cellStyle name="Normal 8 3 3 8" xfId="34263" xr:uid="{D7C4350B-3ECC-47BA-AFD1-47A3268EFB91}"/>
    <cellStyle name="Normal 8 3 4" xfId="1175" xr:uid="{00000000-0005-0000-0000-000085040000}"/>
    <cellStyle name="Normal 8 3 4 2" xfId="3600" xr:uid="{00000000-0005-0000-0000-000086040000}"/>
    <cellStyle name="Normal 8 3 4 2 2" xfId="8022" xr:uid="{00000000-0005-0000-0000-000086040000}"/>
    <cellStyle name="Normal 8 3 4 2 2 2" xfId="16845" xr:uid="{00000000-0005-0000-0000-000086040000}"/>
    <cellStyle name="Normal 8 3 4 2 2 3" xfId="26230" xr:uid="{69AD6525-C50D-4F25-B93E-DB8F488ED1F6}"/>
    <cellStyle name="Normal 8 3 4 2 2 4" xfId="40185" xr:uid="{F77A65E6-A560-4C02-A717-90B6898A6761}"/>
    <cellStyle name="Normal 8 3 4 2 3" xfId="12494" xr:uid="{00000000-0005-0000-0000-000086040000}"/>
    <cellStyle name="Normal 8 3 4 2 4" xfId="21961" xr:uid="{6A208645-FBE2-485A-B969-80384091655D}"/>
    <cellStyle name="Normal 8 3 4 2 5" xfId="35944" xr:uid="{E08220A3-663E-4D83-AEC9-AEB652F1EA30}"/>
    <cellStyle name="Normal 8 3 4 3" xfId="5628" xr:uid="{00000000-0005-0000-0000-000085040000}"/>
    <cellStyle name="Normal 8 3 4 3 2" xfId="10026" xr:uid="{00000000-0005-0000-0000-000085040000}"/>
    <cellStyle name="Normal 8 3 4 3 2 2" xfId="18846" xr:uid="{00000000-0005-0000-0000-000085040000}"/>
    <cellStyle name="Normal 8 3 4 3 2 3" xfId="28215" xr:uid="{2AD3F7BA-ABB7-4DE5-94FB-147470D91DBB}"/>
    <cellStyle name="Normal 8 3 4 3 2 4" xfId="42171" xr:uid="{309BDFC5-4E7F-4181-85EC-7796DA98FF28}"/>
    <cellStyle name="Normal 8 3 4 3 3" xfId="14491" xr:uid="{00000000-0005-0000-0000-000085040000}"/>
    <cellStyle name="Normal 8 3 4 3 4" xfId="23957" xr:uid="{9197B487-0201-4EF3-A1F3-432D33B6CFBC}"/>
    <cellStyle name="Normal 8 3 4 3 5" xfId="37926" xr:uid="{5F5CC84D-F043-43B5-89D2-DF767FEC75BA}"/>
    <cellStyle name="Normal 8 3 4 4" xfId="6261" xr:uid="{00000000-0005-0000-0000-000085040000}"/>
    <cellStyle name="Normal 8 3 4 4 2" xfId="15095" xr:uid="{00000000-0005-0000-0000-000085040000}"/>
    <cellStyle name="Normal 8 3 4 4 3" xfId="24554" xr:uid="{1A3B948A-DA06-4C0A-B992-732A90C9380F}"/>
    <cellStyle name="Normal 8 3 4 4 4" xfId="38508" xr:uid="{96FFC837-5341-4AD0-8273-B7717FBDCB0F}"/>
    <cellStyle name="Normal 8 3 4 5" xfId="10699" xr:uid="{00000000-0005-0000-0000-000085040000}"/>
    <cellStyle name="Normal 8 3 4 6" xfId="20108" xr:uid="{0B9C0E55-3E88-4255-A80B-B707793AC9DE}"/>
    <cellStyle name="Normal 8 3 4 7" xfId="34261" xr:uid="{2E19023A-9151-4831-8262-6E1ED0CB4EA6}"/>
    <cellStyle name="Normal 8 3 5" xfId="1604" xr:uid="{00000000-0005-0000-0000-0000AA010000}"/>
    <cellStyle name="Normal 8 3 6" xfId="5800" xr:uid="{00000000-0005-0000-0000-000081040000}"/>
    <cellStyle name="Normal 8 3 6 2" xfId="14643" xr:uid="{00000000-0005-0000-0000-000081040000}"/>
    <cellStyle name="Normal 8 3 6 3" xfId="24123" xr:uid="{9F38216E-6EF7-4F2C-A949-EE24D831D72F}"/>
    <cellStyle name="Normal 8 3 6 4" xfId="38077" xr:uid="{71810458-E27C-4D2F-8A41-CA896273321C}"/>
    <cellStyle name="Normal 8 3 7" xfId="10183" xr:uid="{00000000-0005-0000-0000-000081040000}"/>
    <cellStyle name="Normal 8 3 8" xfId="19648" xr:uid="{3FFFBEE4-B690-4C77-BE6C-BE3E468FF0DF}"/>
    <cellStyle name="Normal 8 3 9" xfId="33832" xr:uid="{26AA7097-92B5-4187-97BE-17D13C3409D6}"/>
    <cellStyle name="Normal 8 4" xfId="122" xr:uid="{00000000-0005-0000-0000-000086040000}"/>
    <cellStyle name="Normal 8 4 2" xfId="1681" xr:uid="{00000000-0005-0000-0000-0000AB010000}"/>
    <cellStyle name="Normal 8 4 2 2" xfId="6483" xr:uid="{00000000-0005-0000-0000-0000AB010000}"/>
    <cellStyle name="Normal 8 4 2 2 2" xfId="15314" xr:uid="{00000000-0005-0000-0000-0000AB010000}"/>
    <cellStyle name="Normal 8 4 2 2 3" xfId="24749" xr:uid="{B06BBA74-1613-4298-A584-44E2C8B13218}"/>
    <cellStyle name="Normal 8 4 2 2 4" xfId="38703" xr:uid="{B979442C-630A-49AA-B010-5F011DBB5D5F}"/>
    <cellStyle name="Normal 8 4 2 3" xfId="10928" xr:uid="{00000000-0005-0000-0000-0000AB010000}"/>
    <cellStyle name="Normal 8 4 2 4" xfId="20338" xr:uid="{60298202-E17F-4D5B-83C5-989171AAD492}"/>
    <cellStyle name="Normal 8 4 2 5" xfId="34467" xr:uid="{EEC7F99C-1445-43F6-A549-AFEA29D67D9A}"/>
    <cellStyle name="Normal 8 4 3" xfId="3967" xr:uid="{00000000-0005-0000-0000-0000AB010000}"/>
    <cellStyle name="Normal 8 4 3 2" xfId="8371" xr:uid="{00000000-0005-0000-0000-0000AB010000}"/>
    <cellStyle name="Normal 8 4 3 2 2" xfId="17193" xr:uid="{00000000-0005-0000-0000-0000AB010000}"/>
    <cellStyle name="Normal 8 4 3 2 3" xfId="26574" xr:uid="{2E71300A-455C-4185-AFE7-49C1D3449802}"/>
    <cellStyle name="Normal 8 4 3 2 4" xfId="40528" xr:uid="{F5460BC3-B947-4BA0-A211-E4DF3376DF56}"/>
    <cellStyle name="Normal 8 4 3 3" xfId="12842" xr:uid="{00000000-0005-0000-0000-0000AB010000}"/>
    <cellStyle name="Normal 8 4 3 4" xfId="22314" xr:uid="{5B9A5D04-6AEE-4793-B3D2-430FFB681A24}"/>
    <cellStyle name="Normal 8 4 3 5" xfId="36287" xr:uid="{A6A5D1AC-1936-4C55-9DCE-0D776A81DCB5}"/>
    <cellStyle name="Normal 8 4 4" xfId="28395" xr:uid="{FD8F2BD6-F763-4150-AEC3-BB118B3D057F}"/>
    <cellStyle name="Normal 8 4 4 2" xfId="42365" xr:uid="{8313F71E-0358-4894-9B85-BC022090A106}"/>
    <cellStyle name="Normal 8 4 5" xfId="31088" xr:uid="{058CB77A-D64B-45F3-926E-00C05E23D931}"/>
    <cellStyle name="Normal 8 4 5 2" xfId="44937" xr:uid="{58AACF75-E4DB-4581-8C09-4AC1195081CF}"/>
    <cellStyle name="Normal 8 5" xfId="246" xr:uid="{00000000-0005-0000-0000-000087040000}"/>
    <cellStyle name="Normal 8 5 2" xfId="1178" xr:uid="{00000000-0005-0000-0000-000088040000}"/>
    <cellStyle name="Normal 8 5 2 2" xfId="3599" xr:uid="{00000000-0005-0000-0000-000089040000}"/>
    <cellStyle name="Normal 8 5 2 2 2" xfId="8021" xr:uid="{00000000-0005-0000-0000-000089040000}"/>
    <cellStyle name="Normal 8 5 2 2 2 2" xfId="16844" xr:uid="{00000000-0005-0000-0000-000089040000}"/>
    <cellStyle name="Normal 8 5 2 2 2 3" xfId="26229" xr:uid="{61EAE36D-B40E-4390-AF31-3E8064F7F5CC}"/>
    <cellStyle name="Normal 8 5 2 2 2 4" xfId="40184" xr:uid="{9066E8E2-C2BC-4627-ABD6-1C0CFD2FE6B8}"/>
    <cellStyle name="Normal 8 5 2 2 3" xfId="12493" xr:uid="{00000000-0005-0000-0000-000089040000}"/>
    <cellStyle name="Normal 8 5 2 2 4" xfId="21960" xr:uid="{A1E06ABF-AF59-4962-84F1-807FA8EA8FF2}"/>
    <cellStyle name="Normal 8 5 2 2 5" xfId="35943" xr:uid="{61C83857-0A10-446D-A391-5FDBC4E88D4F}"/>
    <cellStyle name="Normal 8 5 2 3" xfId="5631" xr:uid="{00000000-0005-0000-0000-000088040000}"/>
    <cellStyle name="Normal 8 5 2 3 2" xfId="10029" xr:uid="{00000000-0005-0000-0000-000088040000}"/>
    <cellStyle name="Normal 8 5 2 3 2 2" xfId="18849" xr:uid="{00000000-0005-0000-0000-000088040000}"/>
    <cellStyle name="Normal 8 5 2 3 2 3" xfId="28218" xr:uid="{9063B884-5DC4-4832-AAB5-9FCE9E508D50}"/>
    <cellStyle name="Normal 8 5 2 3 2 4" xfId="42174" xr:uid="{BC123AF5-499D-445F-8108-E49FCF0F88C3}"/>
    <cellStyle name="Normal 8 5 2 3 3" xfId="14494" xr:uid="{00000000-0005-0000-0000-000088040000}"/>
    <cellStyle name="Normal 8 5 2 3 4" xfId="23960" xr:uid="{AE07B329-9D15-4A1A-9188-819F17028FF9}"/>
    <cellStyle name="Normal 8 5 2 3 5" xfId="37929" xr:uid="{68BB41D1-4B8A-4D6D-AFDA-3471C9213534}"/>
    <cellStyle name="Normal 8 5 2 4" xfId="6264" xr:uid="{00000000-0005-0000-0000-000088040000}"/>
    <cellStyle name="Normal 8 5 2 4 2" xfId="15098" xr:uid="{00000000-0005-0000-0000-000088040000}"/>
    <cellStyle name="Normal 8 5 2 4 3" xfId="24557" xr:uid="{7193FA80-4046-4BBF-AC3C-BE1DF5D73640}"/>
    <cellStyle name="Normal 8 5 2 4 4" xfId="38511" xr:uid="{670400F4-12B4-4132-8425-AFEE2DA2EFF3}"/>
    <cellStyle name="Normal 8 5 2 5" xfId="10702" xr:uid="{00000000-0005-0000-0000-000088040000}"/>
    <cellStyle name="Normal 8 5 2 6" xfId="20111" xr:uid="{E0349F24-6D5B-4B50-BB3E-2549C2A53EEC}"/>
    <cellStyle name="Normal 8 5 2 7" xfId="34264" xr:uid="{881341AF-3DF2-4043-9966-1CCD6D16D9C7}"/>
    <cellStyle name="Normal 8 5 3" xfId="3390" xr:uid="{00000000-0005-0000-0000-000088040000}"/>
    <cellStyle name="Normal 8 5 3 2" xfId="7850" xr:uid="{00000000-0005-0000-0000-000088040000}"/>
    <cellStyle name="Normal 8 5 3 2 2" xfId="16676" xr:uid="{00000000-0005-0000-0000-000088040000}"/>
    <cellStyle name="Normal 8 5 3 2 3" xfId="26091" xr:uid="{2777DD54-7A7D-47AC-BD21-7C7A51E13A05}"/>
    <cellStyle name="Normal 8 5 3 2 4" xfId="40044" xr:uid="{F37E4F39-AECF-4D42-AFC2-098C66E6F180}"/>
    <cellStyle name="Normal 8 5 3 3" xfId="12329" xr:uid="{00000000-0005-0000-0000-000088040000}"/>
    <cellStyle name="Normal 8 5 3 4" xfId="21788" xr:uid="{1D54587E-B07D-455D-9AA9-EFE6D7A44E50}"/>
    <cellStyle name="Normal 8 5 3 5" xfId="35807" xr:uid="{B35625B6-D547-4610-90BC-F0326FA844F5}"/>
    <cellStyle name="Normal 8 5 4" xfId="3894" xr:uid="{00000000-0005-0000-0000-000087040000}"/>
    <cellStyle name="Normal 8 5 4 2" xfId="8301" xr:uid="{00000000-0005-0000-0000-000087040000}"/>
    <cellStyle name="Normal 8 5 4 2 2" xfId="17123" xr:uid="{00000000-0005-0000-0000-000087040000}"/>
    <cellStyle name="Normal 8 5 4 2 3" xfId="26504" xr:uid="{7624AC20-39EA-4611-AB2E-EF324C3055F2}"/>
    <cellStyle name="Normal 8 5 4 2 4" xfId="40458" xr:uid="{3AA06653-E47B-424A-9697-D4C04A1F4488}"/>
    <cellStyle name="Normal 8 5 4 3" xfId="12772" xr:uid="{00000000-0005-0000-0000-000087040000}"/>
    <cellStyle name="Normal 8 5 4 4" xfId="22244" xr:uid="{77BD760D-1F54-47E2-AD5B-EAE73491DFA6}"/>
    <cellStyle name="Normal 8 5 4 5" xfId="36217" xr:uid="{4CABB66D-36B2-488F-AC32-83C7DEB88748}"/>
    <cellStyle name="Normal 8 5 5" xfId="5888" xr:uid="{00000000-0005-0000-0000-000087040000}"/>
    <cellStyle name="Normal 8 5 5 2" xfId="14729" xr:uid="{00000000-0005-0000-0000-000087040000}"/>
    <cellStyle name="Normal 8 5 5 3" xfId="24202" xr:uid="{E6CDA6BD-E81D-49ED-A5AA-D1C057EE8FB1}"/>
    <cellStyle name="Normal 8 5 5 4" xfId="38156" xr:uid="{9C06A13C-5B67-4A9E-93A5-E147805E0BE1}"/>
    <cellStyle name="Normal 8 5 6" xfId="10275" xr:uid="{00000000-0005-0000-0000-000087040000}"/>
    <cellStyle name="Normal 8 5 7" xfId="19736" xr:uid="{29887086-92BC-4BFB-91C3-F382F049A5A6}"/>
    <cellStyle name="Normal 8 5 8" xfId="33911" xr:uid="{AD7FC6CB-369D-43C0-9A86-F3BE5A155531}"/>
    <cellStyle name="Normal 8 6" xfId="1179" xr:uid="{00000000-0005-0000-0000-000089040000}"/>
    <cellStyle name="Normal 8 6 2" xfId="3598" xr:uid="{00000000-0005-0000-0000-00008A040000}"/>
    <cellStyle name="Normal 8 6 2 2" xfId="8020" xr:uid="{00000000-0005-0000-0000-00008A040000}"/>
    <cellStyle name="Normal 8 6 2 2 2" xfId="16843" xr:uid="{00000000-0005-0000-0000-00008A040000}"/>
    <cellStyle name="Normal 8 6 2 2 3" xfId="26228" xr:uid="{D01C7315-A04A-4ED1-BFC5-6CDDD9AC969E}"/>
    <cellStyle name="Normal 8 6 2 2 4" xfId="40183" xr:uid="{B2482684-01FB-46DD-9A4F-4EA7F6799F41}"/>
    <cellStyle name="Normal 8 6 2 3" xfId="12492" xr:uid="{00000000-0005-0000-0000-00008A040000}"/>
    <cellStyle name="Normal 8 6 2 4" xfId="21959" xr:uid="{0551AD87-FBB4-4E1A-B5D0-D06D5DD939E3}"/>
    <cellStyle name="Normal 8 6 2 5" xfId="35942" xr:uid="{BC8F9406-BDFC-4D7C-9034-88FDD2148295}"/>
    <cellStyle name="Normal 8 6 3" xfId="5632" xr:uid="{00000000-0005-0000-0000-000089040000}"/>
    <cellStyle name="Normal 8 6 3 2" xfId="10030" xr:uid="{00000000-0005-0000-0000-000089040000}"/>
    <cellStyle name="Normal 8 6 3 2 2" xfId="18850" xr:uid="{00000000-0005-0000-0000-000089040000}"/>
    <cellStyle name="Normal 8 6 3 2 3" xfId="28219" xr:uid="{CC12E753-BFC9-4D7A-808F-01237B8F0A45}"/>
    <cellStyle name="Normal 8 6 3 2 4" xfId="42175" xr:uid="{96B9D60B-D07F-4232-87FD-D76554B3EDC8}"/>
    <cellStyle name="Normal 8 6 3 3" xfId="14495" xr:uid="{00000000-0005-0000-0000-000089040000}"/>
    <cellStyle name="Normal 8 6 3 4" xfId="23961" xr:uid="{0B04F2E5-338D-44CF-8D03-63907F0FA1E6}"/>
    <cellStyle name="Normal 8 6 3 5" xfId="37930" xr:uid="{1CF7062E-98F7-461F-94A2-B0E74FAE7C5B}"/>
    <cellStyle name="Normal 8 6 4" xfId="6265" xr:uid="{00000000-0005-0000-0000-000089040000}"/>
    <cellStyle name="Normal 8 6 4 2" xfId="15099" xr:uid="{00000000-0005-0000-0000-000089040000}"/>
    <cellStyle name="Normal 8 6 4 3" xfId="24558" xr:uid="{780F1B1A-8D7F-48B3-A4C2-85D3C276A06A}"/>
    <cellStyle name="Normal 8 6 4 4" xfId="38512" xr:uid="{C0ECB88D-F854-4108-B038-6AD0F95AD116}"/>
    <cellStyle name="Normal 8 6 5" xfId="10703" xr:uid="{00000000-0005-0000-0000-000089040000}"/>
    <cellStyle name="Normal 8 6 6" xfId="20112" xr:uid="{4E9EF52F-6E34-4140-A11B-21712A045B8D}"/>
    <cellStyle name="Normal 8 6 7" xfId="34265" xr:uid="{93177280-E400-4761-BBAA-FA299CF0EF61}"/>
    <cellStyle name="Normal 8 7" xfId="1168" xr:uid="{00000000-0005-0000-0000-00008A040000}"/>
    <cellStyle name="Normal 8 7 2" xfId="3608" xr:uid="{00000000-0005-0000-0000-00008B040000}"/>
    <cellStyle name="Normal 8 7 2 2" xfId="8030" xr:uid="{00000000-0005-0000-0000-00008B040000}"/>
    <cellStyle name="Normal 8 7 2 2 2" xfId="16853" xr:uid="{00000000-0005-0000-0000-00008B040000}"/>
    <cellStyle name="Normal 8 7 2 2 3" xfId="26238" xr:uid="{BC4D993F-558D-49A7-B56A-02ED8B39B2E7}"/>
    <cellStyle name="Normal 8 7 2 2 4" xfId="40193" xr:uid="{3E9CC12D-B52B-45B6-969D-2C6F01CA09FD}"/>
    <cellStyle name="Normal 8 7 2 3" xfId="12502" xr:uid="{00000000-0005-0000-0000-00008B040000}"/>
    <cellStyle name="Normal 8 7 2 4" xfId="21969" xr:uid="{8CF9A276-C86B-4B33-99E3-4AA53A65B394}"/>
    <cellStyle name="Normal 8 7 2 5" xfId="35952" xr:uid="{86DAEA9C-2949-47F5-95A6-69C14CC72EE1}"/>
    <cellStyle name="Normal 8 7 3" xfId="5621" xr:uid="{00000000-0005-0000-0000-00008A040000}"/>
    <cellStyle name="Normal 8 7 3 2" xfId="10019" xr:uid="{00000000-0005-0000-0000-00008A040000}"/>
    <cellStyle name="Normal 8 7 3 2 2" xfId="18839" xr:uid="{00000000-0005-0000-0000-00008A040000}"/>
    <cellStyle name="Normal 8 7 3 2 3" xfId="28208" xr:uid="{B650A6E5-96A9-4069-B435-8FF9165112D7}"/>
    <cellStyle name="Normal 8 7 3 2 4" xfId="42164" xr:uid="{073786F1-F6F2-44E1-A821-8BABEC8606CE}"/>
    <cellStyle name="Normal 8 7 3 3" xfId="14484" xr:uid="{00000000-0005-0000-0000-00008A040000}"/>
    <cellStyle name="Normal 8 7 3 4" xfId="23950" xr:uid="{600334C1-B841-4F81-A08D-7F67D24BEFE0}"/>
    <cellStyle name="Normal 8 7 3 5" xfId="37919" xr:uid="{6FBBE79C-B573-4B5E-89A4-E708437DBACD}"/>
    <cellStyle name="Normal 8 7 4" xfId="6254" xr:uid="{00000000-0005-0000-0000-00008A040000}"/>
    <cellStyle name="Normal 8 7 4 2" xfId="15088" xr:uid="{00000000-0005-0000-0000-00008A040000}"/>
    <cellStyle name="Normal 8 7 4 3" xfId="24547" xr:uid="{D5AB463D-CCCA-4881-9C4A-DAF180A094F3}"/>
    <cellStyle name="Normal 8 7 4 4" xfId="38501" xr:uid="{57E7E5C1-83D8-4ECA-B54D-D39709B7BDA3}"/>
    <cellStyle name="Normal 8 7 5" xfId="10692" xr:uid="{00000000-0005-0000-0000-00008A040000}"/>
    <cellStyle name="Normal 8 7 6" xfId="20101" xr:uid="{5C214ACD-596A-4483-9CBD-AADB753D5ECD}"/>
    <cellStyle name="Normal 8 7 7" xfId="34254" xr:uid="{5A291DD2-5134-4148-8D2E-AC96A97FC7E7}"/>
    <cellStyle name="Normal 8 8" xfId="1519" xr:uid="{00000000-0005-0000-0000-0000A7010000}"/>
    <cellStyle name="Normal 8 8 2" xfId="6394" xr:uid="{00000000-0005-0000-0000-0000A7010000}"/>
    <cellStyle name="Normal 8 8 2 2" xfId="15225" xr:uid="{00000000-0005-0000-0000-0000A7010000}"/>
    <cellStyle name="Normal 8 8 2 3" xfId="24665" xr:uid="{1CC1D045-BE0C-4BB7-B0D3-FDB0DAB01005}"/>
    <cellStyle name="Normal 8 8 2 4" xfId="38617" xr:uid="{BF1DE1EA-4CA3-487D-B3D5-C1475E24D696}"/>
    <cellStyle name="Normal 8 8 3" xfId="10833" xr:uid="{00000000-0005-0000-0000-0000A7010000}"/>
    <cellStyle name="Normal 8 8 4" xfId="20242" xr:uid="{782320C2-65D5-4821-AFC3-E17DF43A31DA}"/>
    <cellStyle name="Normal 8 8 5" xfId="34383" xr:uid="{9E2D4A7C-3F6E-4172-A1F6-583C1E201ED1}"/>
    <cellStyle name="Normal 8 9" xfId="3887" xr:uid="{00000000-0005-0000-0000-0000A7010000}"/>
    <cellStyle name="Normal 8 9 2" xfId="8294" xr:uid="{00000000-0005-0000-0000-0000A7010000}"/>
    <cellStyle name="Normal 8 9 2 2" xfId="17117" xr:uid="{00000000-0005-0000-0000-0000A7010000}"/>
    <cellStyle name="Normal 8 9 2 3" xfId="26497" xr:uid="{6A6F40B5-5275-4CC9-AE00-2E4E95D59753}"/>
    <cellStyle name="Normal 8 9 2 4" xfId="40452" xr:uid="{1275FC2C-488D-48B1-9D78-53200F219B58}"/>
    <cellStyle name="Normal 8 9 3" xfId="12766" xr:uid="{00000000-0005-0000-0000-0000A7010000}"/>
    <cellStyle name="Normal 8 9 4" xfId="22238" xr:uid="{2BB56EF1-137D-45C9-ADC7-299AF95A2ECD}"/>
    <cellStyle name="Normal 8 9 5" xfId="36211" xr:uid="{4C3763C0-D8F9-400A-A20D-933CB129B331}"/>
    <cellStyle name="Normal 8_SFA" xfId="1547" xr:uid="{00000000-0005-0000-0000-0000AC010000}"/>
    <cellStyle name="Normal 80" xfId="3426" xr:uid="{00000000-0005-0000-0000-0000260D0000}"/>
    <cellStyle name="Normal 80 2" xfId="7878" xr:uid="{00000000-0005-0000-0000-0000260D0000}"/>
    <cellStyle name="Normal 80 2 2" xfId="16703" xr:uid="{00000000-0005-0000-0000-0000260D0000}"/>
    <cellStyle name="Normal 80 2 3" xfId="26114" xr:uid="{11E8D448-387E-43B8-AEDE-85B33D39C003}"/>
    <cellStyle name="Normal 80 2 4" xfId="40067" xr:uid="{584E24DC-E7FB-46B4-B1B4-4AD0105D71EB}"/>
    <cellStyle name="Normal 80 3" xfId="12356" xr:uid="{00000000-0005-0000-0000-0000260D0000}"/>
    <cellStyle name="Normal 80 3 2" xfId="29798" xr:uid="{103C2E6A-CB97-4318-BE05-CDC621B393A9}"/>
    <cellStyle name="Normal 80 3 3" xfId="43679" xr:uid="{D82FA617-9FD1-4187-9EC9-59137061713C}"/>
    <cellStyle name="Normal 80 4" xfId="32398" xr:uid="{5B89BF07-D751-4133-8D54-CCE83BBC4DB0}"/>
    <cellStyle name="Normal 80 4 2" xfId="46265" xr:uid="{0C6307A4-C364-4E78-95EB-CBBE8E13C877}"/>
    <cellStyle name="Normal 80 5" xfId="21817" xr:uid="{E6ECAFC8-B69A-4CBF-B7A5-5E5ABC004301}"/>
    <cellStyle name="Normal 80 6" xfId="35830" xr:uid="{FCAF8CE9-E0CA-423B-A6AC-92A915945D1F}"/>
    <cellStyle name="Normal 81" xfId="3471" xr:uid="{00000000-0005-0000-0000-0000660F0000}"/>
    <cellStyle name="Normal 81 2" xfId="7914" xr:uid="{00000000-0005-0000-0000-0000660F0000}"/>
    <cellStyle name="Normal 81 3" xfId="29806" xr:uid="{3D3A38CC-555E-4F13-A1EF-383BDF68C0CA}"/>
    <cellStyle name="Normal 81 3 2" xfId="43687" xr:uid="{FB23D2F0-AA2B-440B-8BB8-200012D72454}"/>
    <cellStyle name="Normal 81 4" xfId="32406" xr:uid="{4FB897EC-0C6D-4188-99FD-CEC189AFCC1D}"/>
    <cellStyle name="Normal 81 4 2" xfId="46273" xr:uid="{1B238339-6CF6-49AF-995D-FDDE956DDAFA}"/>
    <cellStyle name="Normal 82" xfId="5744" xr:uid="{00000000-0005-0000-0000-0000E71F0000}"/>
    <cellStyle name="Normal 82 2" xfId="14593" xr:uid="{00000000-0005-0000-0000-0000E71F0000}"/>
    <cellStyle name="Normal 82 2 2" xfId="29819" xr:uid="{98006AED-1531-4462-A9E8-1B2D6422E1B4}"/>
    <cellStyle name="Normal 82 2 3" xfId="43700" xr:uid="{5CE26972-64D2-454B-9F8C-44F776F9F6D2}"/>
    <cellStyle name="Normal 82 3" xfId="32419" xr:uid="{66591527-6151-40BE-8A80-B0A4EEBDF1D6}"/>
    <cellStyle name="Normal 82 3 2" xfId="46286" xr:uid="{C19AABD9-526A-4B64-8B94-D15808256087}"/>
    <cellStyle name="Normal 82 4" xfId="24073" xr:uid="{4B99DBCC-EFF6-45C5-AB6F-C9B312E39FA0}"/>
    <cellStyle name="Normal 82 5" xfId="38028" xr:uid="{C6B9F035-1B93-4651-8E72-24227600AA28}"/>
    <cellStyle name="Normal 83" xfId="10142" xr:uid="{AB45D7D7-24AD-4582-BEA4-5ECC8065291C}"/>
    <cellStyle name="Normal 83 2" xfId="18962" xr:uid="{AB45D7D7-24AD-4582-BEA4-5ECC8065291C}"/>
    <cellStyle name="Normal 83 2 2" xfId="29821" xr:uid="{3A73C90A-B6B7-4531-8381-AF321BBAFA29}"/>
    <cellStyle name="Normal 83 2 3" xfId="43702" xr:uid="{C7B3E442-3124-4D3E-847C-20100C5DF482}"/>
    <cellStyle name="Normal 83 3" xfId="32421" xr:uid="{594283B8-22BB-4126-920D-1689F979F3D2}"/>
    <cellStyle name="Normal 83 3 2" xfId="46288" xr:uid="{C66D24D2-0522-47B5-9925-066BF3CDD6C0}"/>
    <cellStyle name="Normal 83 4" xfId="28317" xr:uid="{FF44DFD7-8E0B-430A-BE93-E2B962C13D87}"/>
    <cellStyle name="Normal 83 5" xfId="42287" xr:uid="{7ECA48F7-6312-49E9-BE59-842796B7B31D}"/>
    <cellStyle name="Normal 84" xfId="29820" xr:uid="{049DCA5F-0CBE-43FD-BDCF-FD919D9EADBF}"/>
    <cellStyle name="Normal 84 2" xfId="32420" xr:uid="{D6FC809B-4658-43E2-826A-BBFF981B3E52}"/>
    <cellStyle name="Normal 84 2 2" xfId="46287" xr:uid="{DB7445BB-AC17-47D1-B4B8-784C3B8FF66D}"/>
    <cellStyle name="Normal 84 3" xfId="43701" xr:uid="{A1315CFF-85C0-4AA2-9744-BCB70DAE68BE}"/>
    <cellStyle name="Normal 85" xfId="29826" xr:uid="{854BA06A-DCAB-4C67-B1B8-CA7EEF94C66F}"/>
    <cellStyle name="Normal 86" xfId="29833" xr:uid="{1FEBBC58-EC0F-49A1-BBFB-23FD8840BE96}"/>
    <cellStyle name="Normal 86 2" xfId="32425" xr:uid="{B926FC51-1CFD-4684-A69B-BF8EEE66DC7F}"/>
    <cellStyle name="Normal 86 2 2" xfId="46292" xr:uid="{205BA391-7FD1-4905-B2FE-25B657B21E65}"/>
    <cellStyle name="Normal 86 3" xfId="43707" xr:uid="{B6B9420D-01E4-4153-B3EE-C53ACA6CCC8D}"/>
    <cellStyle name="Normal 87" xfId="31024" xr:uid="{30F99D13-3EF4-4714-AD9E-1BEAE6CF9BAD}"/>
    <cellStyle name="Normal 87 2" xfId="33593" xr:uid="{2FE8C3B3-3037-4D17-B3A3-3B13052FDAE2}"/>
    <cellStyle name="Normal 87 2 2" xfId="47460" xr:uid="{810B4718-FCC4-4817-8D7B-5E98522B0DF5}"/>
    <cellStyle name="Normal 87 3" xfId="33592" xr:uid="{E1868F6D-5278-49C1-8487-C058529FCDCC}"/>
    <cellStyle name="Normal 87 3 2" xfId="47459" xr:uid="{BB0FCA07-5347-42D0-BDB5-8F742D86D2F6}"/>
    <cellStyle name="Normal 87 4" xfId="44874" xr:uid="{4BBE5F40-5024-48D9-B4D2-57038AEFC39D}"/>
    <cellStyle name="Normal 88" xfId="31025" xr:uid="{843CB154-3CF1-4474-AAF0-1223EBA4FAEA}"/>
    <cellStyle name="Normal 88 2" xfId="31026" xr:uid="{820B1ED8-AC16-4881-8DAD-38E1E5CDFA3D}"/>
    <cellStyle name="Normal 88 2 2" xfId="44876" xr:uid="{D24BA55A-A3F3-457C-B81A-272852BDBB0E}"/>
    <cellStyle name="Normal 88 3" xfId="33613" xr:uid="{762ADB3A-7BAB-4004-836D-7CEA5A9BB39E}"/>
    <cellStyle name="Normal 88 3 2" xfId="47478" xr:uid="{83C29866-59BF-4D74-B8DF-189F214EFBD6}"/>
    <cellStyle name="Normal 88 4" xfId="44875" xr:uid="{B4D37491-0B3C-4A06-A153-D3BFDDEB3887}"/>
    <cellStyle name="Normal 89" xfId="31028" xr:uid="{B070743E-0D34-473F-86BA-94989FC3F96D}"/>
    <cellStyle name="Normal 9" xfId="73" xr:uid="{00000000-0005-0000-0000-00008B040000}"/>
    <cellStyle name="Normal 9 2" xfId="74" xr:uid="{00000000-0005-0000-0000-00008C040000}"/>
    <cellStyle name="Normal 9 2 2" xfId="1652" xr:uid="{00000000-0005-0000-0000-0000AF010000}"/>
    <cellStyle name="Normal 9 2 2 2" xfId="1745" xr:uid="{00000000-0005-0000-0000-0000B0010000}"/>
    <cellStyle name="Normal 9 2 2 2 2" xfId="4031" xr:uid="{00000000-0005-0000-0000-0000B0010000}"/>
    <cellStyle name="Normal 9 2 2 2 2 2" xfId="8435" xr:uid="{00000000-0005-0000-0000-0000B0010000}"/>
    <cellStyle name="Normal 9 2 2 2 2 2 2" xfId="17257" xr:uid="{00000000-0005-0000-0000-0000B0010000}"/>
    <cellStyle name="Normal 9 2 2 2 2 2 3" xfId="26638" xr:uid="{A6D15F2D-B9D8-4C9F-A3EC-D24B18A72EEA}"/>
    <cellStyle name="Normal 9 2 2 2 2 2 4" xfId="40592" xr:uid="{8EE8BFF0-963E-48CA-904D-66151F7F4F18}"/>
    <cellStyle name="Normal 9 2 2 2 2 3" xfId="12906" xr:uid="{00000000-0005-0000-0000-0000B0010000}"/>
    <cellStyle name="Normal 9 2 2 2 2 4" xfId="22378" xr:uid="{4C8A21F3-8447-4270-ADBE-58022B80D603}"/>
    <cellStyle name="Normal 9 2 2 2 2 5" xfId="36351" xr:uid="{6032A1DD-1967-482C-8791-DBB030BCEDF3}"/>
    <cellStyle name="Normal 9 2 2 2 3" xfId="6547" xr:uid="{00000000-0005-0000-0000-0000B0010000}"/>
    <cellStyle name="Normal 9 2 2 2 3 2" xfId="15378" xr:uid="{00000000-0005-0000-0000-0000B0010000}"/>
    <cellStyle name="Normal 9 2 2 2 3 3" xfId="24813" xr:uid="{A8D1D7B4-9959-4039-AA45-29EE99491FB5}"/>
    <cellStyle name="Normal 9 2 2 2 3 4" xfId="38767" xr:uid="{E7DBB65A-C4EB-41B5-B71D-DDE01390C87F}"/>
    <cellStyle name="Normal 9 2 2 2 4" xfId="10992" xr:uid="{00000000-0005-0000-0000-0000B0010000}"/>
    <cellStyle name="Normal 9 2 2 2 4 2" xfId="28459" xr:uid="{FF40071D-E8B3-4D04-A0F3-B5BB42A36160}"/>
    <cellStyle name="Normal 9 2 2 2 4 3" xfId="42429" xr:uid="{33A4E361-3FF9-4BAB-8005-CEEC7CBB73D7}"/>
    <cellStyle name="Normal 9 2 2 2 5" xfId="31152" xr:uid="{DADB9E2E-A614-46E4-BDFB-707CF7C31608}"/>
    <cellStyle name="Normal 9 2 2 2 5 2" xfId="45001" xr:uid="{18A47138-2A76-4BC4-991F-AF26CA8615AE}"/>
    <cellStyle name="Normal 9 2 2 2 6" xfId="20402" xr:uid="{79D6957F-F1BD-4C05-AA79-19E925FFB5ED}"/>
    <cellStyle name="Normal 9 2 2 2 7" xfId="34531" xr:uid="{B2502119-3DD4-4C5D-8971-9A72140C17EB}"/>
    <cellStyle name="Normal 9 2 2 3" xfId="3951" xr:uid="{00000000-0005-0000-0000-0000AF010000}"/>
    <cellStyle name="Normal 9 2 2 3 2" xfId="8357" xr:uid="{00000000-0005-0000-0000-0000AF010000}"/>
    <cellStyle name="Normal 9 2 2 3 2 2" xfId="17179" xr:uid="{00000000-0005-0000-0000-0000AF010000}"/>
    <cellStyle name="Normal 9 2 2 3 2 3" xfId="26560" xr:uid="{996D7DDB-F807-431A-9F26-B7F2F57CB9FA}"/>
    <cellStyle name="Normal 9 2 2 3 2 4" xfId="40514" xr:uid="{1E735757-12E1-492B-9A1B-C077A753FDE8}"/>
    <cellStyle name="Normal 9 2 2 3 3" xfId="12828" xr:uid="{00000000-0005-0000-0000-0000AF010000}"/>
    <cellStyle name="Normal 9 2 2 3 4" xfId="22300" xr:uid="{C61D2D17-49F7-401F-95C7-800A94BC0AC8}"/>
    <cellStyle name="Normal 9 2 2 3 5" xfId="36273" xr:uid="{8B12D8ED-93D1-4F0D-8C33-CE5679E13621}"/>
    <cellStyle name="Normal 9 2 2 4" xfId="6469" xr:uid="{00000000-0005-0000-0000-0000AF010000}"/>
    <cellStyle name="Normal 9 2 2 4 2" xfId="15300" xr:uid="{00000000-0005-0000-0000-0000AF010000}"/>
    <cellStyle name="Normal 9 2 2 4 3" xfId="24735" xr:uid="{D8089C2E-436D-4D05-B395-545008972C82}"/>
    <cellStyle name="Normal 9 2 2 4 4" xfId="38689" xr:uid="{E4D8A88C-1CB7-443E-BDE8-D138F37C326B}"/>
    <cellStyle name="Normal 9 2 2 5" xfId="10910" xr:uid="{00000000-0005-0000-0000-0000AF010000}"/>
    <cellStyle name="Normal 9 2 2 5 2" xfId="28381" xr:uid="{CD6D2B33-A43B-4685-8B92-0FD96F8BDF8E}"/>
    <cellStyle name="Normal 9 2 2 5 3" xfId="42351" xr:uid="{F0E82001-14F7-4C7E-BB3D-33FE7C68B1D9}"/>
    <cellStyle name="Normal 9 2 2 6" xfId="31074" xr:uid="{E4887074-DB32-4ABF-9BD4-B399D7051E56}"/>
    <cellStyle name="Normal 9 2 2 6 2" xfId="44923" xr:uid="{7A99FA29-5A32-4D92-B8EC-19952454214A}"/>
    <cellStyle name="Normal 9 2 2 7" xfId="20324" xr:uid="{1BBC81B7-B3AF-41FB-B73E-0BB9F6751BFC}"/>
    <cellStyle name="Normal 9 2 2 8" xfId="34453" xr:uid="{3EFE6BD3-7EED-434F-86C4-E3F045942DD5}"/>
    <cellStyle name="Normal 9 2 3" xfId="3217" xr:uid="{00000000-0005-0000-0000-0000EB040000}"/>
    <cellStyle name="Normal 9 2 3 2" xfId="5221" xr:uid="{00000000-0005-0000-0000-0000EB040000}"/>
    <cellStyle name="Normal 9 2 3 2 2" xfId="9619" xr:uid="{00000000-0005-0000-0000-0000EB040000}"/>
    <cellStyle name="Normal 9 2 3 2 2 2" xfId="18441" xr:uid="{00000000-0005-0000-0000-0000EB040000}"/>
    <cellStyle name="Normal 9 2 3 2 2 3" xfId="27819" xr:uid="{F8304048-5A39-496A-90EA-99532DB5A388}"/>
    <cellStyle name="Normal 9 2 3 2 2 4" xfId="41775" xr:uid="{4E6BDC1E-4B53-40CA-A2A5-7FD30A9758B4}"/>
    <cellStyle name="Normal 9 2 3 2 3" xfId="14088" xr:uid="{00000000-0005-0000-0000-0000EB040000}"/>
    <cellStyle name="Normal 9 2 3 2 4" xfId="23561" xr:uid="{747A3659-4BA2-4F27-B197-338F6BB29C04}"/>
    <cellStyle name="Normal 9 2 3 2 5" xfId="37532" xr:uid="{6D4AF6BD-35B7-4BD1-BB02-B2AA2F886EA3}"/>
    <cellStyle name="Normal 9 2 3 3" xfId="7724" xr:uid="{00000000-0005-0000-0000-0000EB040000}"/>
    <cellStyle name="Normal 9 2 3 3 2" xfId="16550" xr:uid="{00000000-0005-0000-0000-0000EB040000}"/>
    <cellStyle name="Normal 9 2 3 3 3" xfId="25976" xr:uid="{204661A8-DED5-44C3-AC2E-7AA4438814D3}"/>
    <cellStyle name="Normal 9 2 3 3 4" xfId="39928" xr:uid="{0BEBDB02-35E0-4FDC-85C6-E21F6C85BAEB}"/>
    <cellStyle name="Normal 9 2 3 4" xfId="12196" xr:uid="{00000000-0005-0000-0000-0000EB040000}"/>
    <cellStyle name="Normal 9 2 3 4 2" xfId="29707" xr:uid="{EBBC9BE2-FF26-40E6-8708-75550B96D4E2}"/>
    <cellStyle name="Normal 9 2 3 4 3" xfId="43588" xr:uid="{BEEF181F-941B-4126-8C85-1E4A288DB082}"/>
    <cellStyle name="Normal 9 2 3 5" xfId="32309" xr:uid="{0B7EEFCE-376E-4D0D-821C-505DB27F2A56}"/>
    <cellStyle name="Normal 9 2 3 5 2" xfId="46176" xr:uid="{3A784DF5-8345-453F-926E-22A7EF3C5D99}"/>
    <cellStyle name="Normal 9 2 3 6" xfId="21659" xr:uid="{989264D8-F6B3-4960-8A8B-1054F9E72727}"/>
    <cellStyle name="Normal 9 2 3 7" xfId="35691" xr:uid="{757FD070-F6B3-492C-A782-5E1E4737FDCE}"/>
    <cellStyle name="Normal 9 2 4" xfId="1533" xr:uid="{00000000-0005-0000-0000-0000AE010000}"/>
    <cellStyle name="Normal 9 2 4 2" xfId="30895" xr:uid="{F1854D73-1A88-407C-893D-3BE6C29C6469}"/>
    <cellStyle name="Normal 9 2 4 2 2" xfId="44769" xr:uid="{8C3F5B2D-BAF4-445E-8EE4-3B943A0864F4}"/>
    <cellStyle name="Normal 9 2 4 3" xfId="33487" xr:uid="{C83A0304-5D0A-4C8D-B50F-3E6A96A287D1}"/>
    <cellStyle name="Normal 9 2 4 3 2" xfId="47354" xr:uid="{40EDF2DE-42DB-46EF-8343-D5449B8FEC62}"/>
    <cellStyle name="Normal 9 3" xfId="123" xr:uid="{00000000-0005-0000-0000-00008D040000}"/>
    <cellStyle name="Normal 9 3 2" xfId="1717" xr:uid="{00000000-0005-0000-0000-0000B2010000}"/>
    <cellStyle name="Normal 9 3 2 2" xfId="4003" xr:uid="{00000000-0005-0000-0000-0000B2010000}"/>
    <cellStyle name="Normal 9 3 2 2 2" xfId="8407" xr:uid="{00000000-0005-0000-0000-0000B2010000}"/>
    <cellStyle name="Normal 9 3 2 2 2 2" xfId="17229" xr:uid="{00000000-0005-0000-0000-0000B2010000}"/>
    <cellStyle name="Normal 9 3 2 2 2 3" xfId="26610" xr:uid="{26EFFD3D-93BE-4445-ACE6-242E2AE0DFDB}"/>
    <cellStyle name="Normal 9 3 2 2 2 4" xfId="40564" xr:uid="{CC0A1A4F-04B6-45C8-B2EE-979F06342A86}"/>
    <cellStyle name="Normal 9 3 2 2 3" xfId="12878" xr:uid="{00000000-0005-0000-0000-0000B2010000}"/>
    <cellStyle name="Normal 9 3 2 2 4" xfId="22350" xr:uid="{232F6ADA-D3CE-402B-A752-1BC6D7576F11}"/>
    <cellStyle name="Normal 9 3 2 2 5" xfId="36323" xr:uid="{CB0DC154-F8D8-4C49-B1B5-754F9BADB880}"/>
    <cellStyle name="Normal 9 3 2 3" xfId="6519" xr:uid="{00000000-0005-0000-0000-0000B2010000}"/>
    <cellStyle name="Normal 9 3 2 3 2" xfId="15350" xr:uid="{00000000-0005-0000-0000-0000B2010000}"/>
    <cellStyle name="Normal 9 3 2 3 3" xfId="24785" xr:uid="{9B56C209-7D20-4DC1-BA02-381CA678719E}"/>
    <cellStyle name="Normal 9 3 2 3 4" xfId="38739" xr:uid="{297C7973-1124-4770-9FCE-DD4964A35CA6}"/>
    <cellStyle name="Normal 9 3 2 4" xfId="10964" xr:uid="{00000000-0005-0000-0000-0000B2010000}"/>
    <cellStyle name="Normal 9 3 2 4 2" xfId="28431" xr:uid="{21422067-22C5-48E4-8A5D-3DA6470F082C}"/>
    <cellStyle name="Normal 9 3 2 4 3" xfId="42401" xr:uid="{E965A0DB-FDE1-46B3-A4A1-E6A276197D09}"/>
    <cellStyle name="Normal 9 3 2 5" xfId="31124" xr:uid="{0E831709-BB09-4AB5-86A9-EC75B6B4FD4D}"/>
    <cellStyle name="Normal 9 3 2 5 2" xfId="44973" xr:uid="{947E5B24-363B-420D-A8EF-1776AFA857C0}"/>
    <cellStyle name="Normal 9 3 2 6" xfId="20374" xr:uid="{0C681604-5862-4D1D-BD54-31CA0441B920}"/>
    <cellStyle name="Normal 9 3 2 7" xfId="34503" xr:uid="{2DE000CF-59FB-4769-A0A7-E054C3560BCD}"/>
    <cellStyle name="Normal 9 3 3" xfId="3216" xr:uid="{00000000-0005-0000-0000-0000EC040000}"/>
    <cellStyle name="Normal 9 3 3 2" xfId="5220" xr:uid="{00000000-0005-0000-0000-0000EC040000}"/>
    <cellStyle name="Normal 9 3 3 2 2" xfId="9618" xr:uid="{00000000-0005-0000-0000-0000EC040000}"/>
    <cellStyle name="Normal 9 3 3 2 2 2" xfId="18440" xr:uid="{00000000-0005-0000-0000-0000EC040000}"/>
    <cellStyle name="Normal 9 3 3 2 2 3" xfId="27818" xr:uid="{2C8D3AAA-CE91-4BDD-BFC6-46BB61C313CB}"/>
    <cellStyle name="Normal 9 3 3 2 2 4" xfId="41774" xr:uid="{AB16F9D6-EFA1-44EA-A97B-9859BE88C7E8}"/>
    <cellStyle name="Normal 9 3 3 2 3" xfId="14087" xr:uid="{00000000-0005-0000-0000-0000EC040000}"/>
    <cellStyle name="Normal 9 3 3 2 4" xfId="23560" xr:uid="{CF2B5356-9B45-453E-BE13-5C401B4B3C64}"/>
    <cellStyle name="Normal 9 3 3 2 5" xfId="37531" xr:uid="{E07FE577-E85D-468F-B808-748AE37ABB81}"/>
    <cellStyle name="Normal 9 3 3 3" xfId="7723" xr:uid="{00000000-0005-0000-0000-0000EC040000}"/>
    <cellStyle name="Normal 9 3 3 3 2" xfId="16549" xr:uid="{00000000-0005-0000-0000-0000EC040000}"/>
    <cellStyle name="Normal 9 3 3 3 3" xfId="25975" xr:uid="{F36BA75B-B228-4C27-A609-3003D6105E32}"/>
    <cellStyle name="Normal 9 3 3 3 4" xfId="39927" xr:uid="{CD3E2717-9858-4D17-8E67-0F1AFEA3779B}"/>
    <cellStyle name="Normal 9 3 3 4" xfId="12195" xr:uid="{00000000-0005-0000-0000-0000EC040000}"/>
    <cellStyle name="Normal 9 3 3 4 2" xfId="29706" xr:uid="{57922CA5-3352-4557-925C-AE86BB19B5D7}"/>
    <cellStyle name="Normal 9 3 3 4 3" xfId="43587" xr:uid="{2B5EDB37-D51A-4CB4-A0A5-FD2B838966AB}"/>
    <cellStyle name="Normal 9 3 3 5" xfId="32308" xr:uid="{BC40859C-B890-4EE9-A254-25A1220549AD}"/>
    <cellStyle name="Normal 9 3 3 5 2" xfId="46175" xr:uid="{F7AE8486-AE9C-49EA-A308-357472D2FF16}"/>
    <cellStyle name="Normal 9 3 3 6" xfId="21658" xr:uid="{D81D743B-F7D2-4111-B831-2AA52CA684BE}"/>
    <cellStyle name="Normal 9 3 3 7" xfId="35690" xr:uid="{567748AA-782C-42B8-A808-7A364CC4CFD4}"/>
    <cellStyle name="Normal 9 3 4" xfId="1613" xr:uid="{00000000-0005-0000-0000-0000B1010000}"/>
    <cellStyle name="Normal 9 3 4 2" xfId="6441" xr:uid="{00000000-0005-0000-0000-0000B1010000}"/>
    <cellStyle name="Normal 9 3 4 2 2" xfId="15272" xr:uid="{00000000-0005-0000-0000-0000B1010000}"/>
    <cellStyle name="Normal 9 3 4 2 3" xfId="24707" xr:uid="{36CC0472-FFCF-4114-A511-47D154DA3A73}"/>
    <cellStyle name="Normal 9 3 4 2 4" xfId="38661" xr:uid="{F01231B1-3D54-433C-A1CF-4B95C11295F4}"/>
    <cellStyle name="Normal 9 3 4 3" xfId="10880" xr:uid="{00000000-0005-0000-0000-0000B1010000}"/>
    <cellStyle name="Normal 9 3 4 3 2" xfId="30894" xr:uid="{88E4C5C1-4633-4EE8-9112-8C3E703DB788}"/>
    <cellStyle name="Normal 9 3 4 3 3" xfId="44768" xr:uid="{4CF93300-D77C-4495-9587-1CE7A1160BD7}"/>
    <cellStyle name="Normal 9 3 4 4" xfId="33486" xr:uid="{B51129D3-1652-4DBF-8C60-F4D2EA8723E2}"/>
    <cellStyle name="Normal 9 3 4 4 2" xfId="47353" xr:uid="{CFEE1CBB-0290-4F18-9328-C9C4973F50E9}"/>
    <cellStyle name="Normal 9 3 4 5" xfId="20296" xr:uid="{716794B0-5739-42B1-ADA1-ADC7D4FC28D6}"/>
    <cellStyle name="Normal 9 3 4 6" xfId="34425" xr:uid="{CCEB6B15-6E98-4891-A0FB-75FC803D09B8}"/>
    <cellStyle name="Normal 9 3 5" xfId="3921" xr:uid="{00000000-0005-0000-0000-0000B1010000}"/>
    <cellStyle name="Normal 9 3 5 2" xfId="8328" xr:uid="{00000000-0005-0000-0000-0000B1010000}"/>
    <cellStyle name="Normal 9 3 5 2 2" xfId="17150" xr:uid="{00000000-0005-0000-0000-0000B1010000}"/>
    <cellStyle name="Normal 9 3 5 2 3" xfId="26531" xr:uid="{1F9EB781-6969-4363-8490-2E8D79FF0291}"/>
    <cellStyle name="Normal 9 3 5 2 4" xfId="40485" xr:uid="{7474EB50-C103-4C62-97E2-73D6CB6BC308}"/>
    <cellStyle name="Normal 9 3 5 3" xfId="12799" xr:uid="{00000000-0005-0000-0000-0000B1010000}"/>
    <cellStyle name="Normal 9 3 5 4" xfId="22271" xr:uid="{DF8EA3A5-227D-442B-95E4-4023D44C021F}"/>
    <cellStyle name="Normal 9 3 5 5" xfId="36244" xr:uid="{554DB1EA-09DF-4297-81D8-9348B7EF7C81}"/>
    <cellStyle name="Normal 9 3 6" xfId="28353" xr:uid="{A2425874-D893-410B-A89B-8B6776497A05}"/>
    <cellStyle name="Normal 9 3 6 2" xfId="42323" xr:uid="{C6EE8E29-59A4-4132-AB73-ADF5FA60E53E}"/>
    <cellStyle name="Normal 9 3 7" xfId="31046" xr:uid="{C504E1E0-E75C-4158-A086-412C7CEE793F}"/>
    <cellStyle name="Normal 9 3 7 2" xfId="44895" xr:uid="{43FD3665-4357-4AA9-B02E-DF72B6AEB298}"/>
    <cellStyle name="Normal 9 4" xfId="1789" xr:uid="{00000000-0005-0000-0000-0000B3010000}"/>
    <cellStyle name="Normal 9 5" xfId="1532" xr:uid="{00000000-0005-0000-0000-0000AD010000}"/>
    <cellStyle name="Normal Bold" xfId="1180" xr:uid="{00000000-0005-0000-0000-00008E040000}"/>
    <cellStyle name="Normalny_koszt" xfId="1181" xr:uid="{00000000-0005-0000-0000-000091040000}"/>
    <cellStyle name="Nota 10" xfId="1182" xr:uid="{00000000-0005-0000-0000-000092040000}"/>
    <cellStyle name="Nota 10 10" xfId="32310" xr:uid="{1663EC29-3753-4F49-85F5-0E55CBF1C6FC}"/>
    <cellStyle name="Nota 10 10 2" xfId="46177" xr:uid="{DCF135ED-267D-46A8-8108-A19DE2272E63}"/>
    <cellStyle name="Nota 10 11" xfId="20113" xr:uid="{6F465CF4-8A4F-481B-9FAF-4668E9154917}"/>
    <cellStyle name="Nota 10 12" xfId="34266" xr:uid="{5ECAEEA9-9385-403C-B245-A915BF8313C1}"/>
    <cellStyle name="Nota 10 2" xfId="1183" xr:uid="{00000000-0005-0000-0000-000093040000}"/>
    <cellStyle name="Nota 10 2 10" xfId="34267" xr:uid="{BDD2A7BF-ECD4-4288-BDDC-EE1360EFA8EB}"/>
    <cellStyle name="Nota 10 2 2" xfId="3219" xr:uid="{00000000-0005-0000-0000-0000F0040000}"/>
    <cellStyle name="Nota 10 2 2 2" xfId="7726" xr:uid="{00000000-0005-0000-0000-0000F0040000}"/>
    <cellStyle name="Nota 10 2 2 2 2" xfId="16552" xr:uid="{00000000-0005-0000-0000-0000F0040000}"/>
    <cellStyle name="Nota 10 2 2 2 3" xfId="25978" xr:uid="{04248161-4D69-41DD-AE83-11B6D00DF6A2}"/>
    <cellStyle name="Nota 10 2 2 2 4" xfId="39930" xr:uid="{F3370D4F-9D23-4355-A35F-F7B2EAF76FA2}"/>
    <cellStyle name="Nota 10 2 2 3" xfId="12198" xr:uid="{00000000-0005-0000-0000-0000F0040000}"/>
    <cellStyle name="Nota 10 2 2 3 2" xfId="30897" xr:uid="{5EBB9D54-269F-4FF4-B15A-8C65D3CD0BE6}"/>
    <cellStyle name="Nota 10 2 2 3 3" xfId="44771" xr:uid="{DB3A44DF-68B1-4F9E-AC0C-280CB2F97CA7}"/>
    <cellStyle name="Nota 10 2 2 4" xfId="33489" xr:uid="{2909C35D-A1B0-4C5C-A182-4F7E87AE4B63}"/>
    <cellStyle name="Nota 10 2 2 4 2" xfId="47356" xr:uid="{49BFD08C-E495-4723-8F8E-6546E0FC54E5}"/>
    <cellStyle name="Nota 10 2 2 5" xfId="21661" xr:uid="{0A4A4EB1-1F44-4D9F-AB40-B8BE79B3B3BD}"/>
    <cellStyle name="Nota 10 2 2 6" xfId="35693" xr:uid="{5C6A9CA9-5688-4942-B942-8186C9BE402F}"/>
    <cellStyle name="Nota 10 2 3" xfId="3596" xr:uid="{00000000-0005-0000-0000-000095040000}"/>
    <cellStyle name="Nota 10 2 3 2" xfId="8018" xr:uid="{00000000-0005-0000-0000-000095040000}"/>
    <cellStyle name="Nota 10 2 3 2 2" xfId="16841" xr:uid="{00000000-0005-0000-0000-000095040000}"/>
    <cellStyle name="Nota 10 2 3 2 3" xfId="26226" xr:uid="{5FC93B75-8B10-4B2A-A30E-41E60B667DC3}"/>
    <cellStyle name="Nota 10 2 3 2 4" xfId="40181" xr:uid="{EA113237-0BE9-4798-9DDB-919413B0A1E0}"/>
    <cellStyle name="Nota 10 2 3 3" xfId="12490" xr:uid="{00000000-0005-0000-0000-000095040000}"/>
    <cellStyle name="Nota 10 2 3 4" xfId="21957" xr:uid="{A4D36D65-B932-472F-82A0-007275EE95EE}"/>
    <cellStyle name="Nota 10 2 3 5" xfId="35940" xr:uid="{7F199AAE-F2EF-4751-A645-B9FEFC5347FC}"/>
    <cellStyle name="Nota 10 2 4" xfId="5223" xr:uid="{00000000-0005-0000-0000-0000F0040000}"/>
    <cellStyle name="Nota 10 2 4 2" xfId="9621" xr:uid="{00000000-0005-0000-0000-0000F0040000}"/>
    <cellStyle name="Nota 10 2 4 2 2" xfId="18443" xr:uid="{00000000-0005-0000-0000-0000F0040000}"/>
    <cellStyle name="Nota 10 2 4 2 3" xfId="27821" xr:uid="{AC089807-C202-4739-B3F1-15E60964381D}"/>
    <cellStyle name="Nota 10 2 4 2 4" xfId="41777" xr:uid="{60B7750B-CD9F-437B-9F05-6DC1FE14C039}"/>
    <cellStyle name="Nota 10 2 4 3" xfId="14090" xr:uid="{00000000-0005-0000-0000-0000F0040000}"/>
    <cellStyle name="Nota 10 2 4 4" xfId="23563" xr:uid="{C75B30C1-F3A5-410D-99D1-92642B7883A4}"/>
    <cellStyle name="Nota 10 2 4 5" xfId="37534" xr:uid="{9E2321DA-6756-4B6E-8A3B-D9E55792E619}"/>
    <cellStyle name="Nota 10 2 5" xfId="5634" xr:uid="{00000000-0005-0000-0000-000093040000}"/>
    <cellStyle name="Nota 10 2 5 2" xfId="10032" xr:uid="{00000000-0005-0000-0000-000093040000}"/>
    <cellStyle name="Nota 10 2 5 2 2" xfId="18852" xr:uid="{00000000-0005-0000-0000-000093040000}"/>
    <cellStyle name="Nota 10 2 5 2 3" xfId="28221" xr:uid="{B7DC0334-7669-44BB-A9D5-CC844E27CFCF}"/>
    <cellStyle name="Nota 10 2 5 2 4" xfId="42177" xr:uid="{CCEDD7A2-801D-481F-A087-CD926AFE7766}"/>
    <cellStyle name="Nota 10 2 5 3" xfId="14497" xr:uid="{00000000-0005-0000-0000-000093040000}"/>
    <cellStyle name="Nota 10 2 5 4" xfId="23963" xr:uid="{4DEA5336-282B-4AB6-950D-81E3F47E28CB}"/>
    <cellStyle name="Nota 10 2 5 5" xfId="37932" xr:uid="{749172D5-68CA-4618-9721-AFA8153AA0AF}"/>
    <cellStyle name="Nota 10 2 6" xfId="6267" xr:uid="{00000000-0005-0000-0000-000093040000}"/>
    <cellStyle name="Nota 10 2 6 2" xfId="15101" xr:uid="{00000000-0005-0000-0000-000093040000}"/>
    <cellStyle name="Nota 10 2 6 3" xfId="24560" xr:uid="{7EBA210E-4C1F-43EE-84C8-499DE59C8447}"/>
    <cellStyle name="Nota 10 2 6 4" xfId="38514" xr:uid="{C006A542-9308-4D81-B34B-9669AE8CCBD6}"/>
    <cellStyle name="Nota 10 2 7" xfId="10705" xr:uid="{00000000-0005-0000-0000-000093040000}"/>
    <cellStyle name="Nota 10 2 7 2" xfId="29709" xr:uid="{A5B3A642-F147-4C1E-93CD-B0657C501E60}"/>
    <cellStyle name="Nota 10 2 7 3" xfId="43590" xr:uid="{A36386DB-7A65-4083-B35E-A185E338ED1E}"/>
    <cellStyle name="Nota 10 2 8" xfId="32311" xr:uid="{D7A9CCEE-E6CB-47B3-857B-92E79233CC25}"/>
    <cellStyle name="Nota 10 2 8 2" xfId="46178" xr:uid="{D53CC35E-FD83-4747-9A5F-138D3C0DC328}"/>
    <cellStyle name="Nota 10 2 9" xfId="20114" xr:uid="{C0E9C8C9-A0F5-4513-BB19-4419D7C7B529}"/>
    <cellStyle name="Nota 10 3" xfId="1184" xr:uid="{00000000-0005-0000-0000-000094040000}"/>
    <cellStyle name="Nota 10 3 2" xfId="3595" xr:uid="{00000000-0005-0000-0000-000096040000}"/>
    <cellStyle name="Nota 10 3 2 2" xfId="8017" xr:uid="{00000000-0005-0000-0000-000096040000}"/>
    <cellStyle name="Nota 10 3 2 2 2" xfId="16840" xr:uid="{00000000-0005-0000-0000-000096040000}"/>
    <cellStyle name="Nota 10 3 2 2 3" xfId="26225" xr:uid="{B90A5D81-F63D-4884-ADF3-D8D1BE928412}"/>
    <cellStyle name="Nota 10 3 2 2 4" xfId="40180" xr:uid="{77B980E6-6F2B-45A9-B374-74F3AAC25057}"/>
    <cellStyle name="Nota 10 3 2 3" xfId="12489" xr:uid="{00000000-0005-0000-0000-000096040000}"/>
    <cellStyle name="Nota 10 3 2 4" xfId="21956" xr:uid="{2A099EC2-8794-461D-B02A-AD5321D51B1C}"/>
    <cellStyle name="Nota 10 3 2 5" xfId="35939" xr:uid="{1C85D737-407C-4600-94B9-0E865AA3552D}"/>
    <cellStyle name="Nota 10 3 3" xfId="5635" xr:uid="{00000000-0005-0000-0000-000094040000}"/>
    <cellStyle name="Nota 10 3 3 2" xfId="10033" xr:uid="{00000000-0005-0000-0000-000094040000}"/>
    <cellStyle name="Nota 10 3 3 2 2" xfId="18853" xr:uid="{00000000-0005-0000-0000-000094040000}"/>
    <cellStyle name="Nota 10 3 3 2 3" xfId="28222" xr:uid="{3031A0B1-5A27-46CF-8D5B-7CE66F3EE4F4}"/>
    <cellStyle name="Nota 10 3 3 2 4" xfId="42178" xr:uid="{9AC39C45-321C-499C-B08D-295381A448D4}"/>
    <cellStyle name="Nota 10 3 3 3" xfId="14498" xr:uid="{00000000-0005-0000-0000-000094040000}"/>
    <cellStyle name="Nota 10 3 3 4" xfId="23964" xr:uid="{6A8F5AD4-FFD4-4998-BE9B-DB57432B4F01}"/>
    <cellStyle name="Nota 10 3 3 5" xfId="37933" xr:uid="{0B4AEAD1-AC5A-4BC7-A191-D1774B2F7599}"/>
    <cellStyle name="Nota 10 3 4" xfId="6268" xr:uid="{00000000-0005-0000-0000-000094040000}"/>
    <cellStyle name="Nota 10 3 4 2" xfId="15102" xr:uid="{00000000-0005-0000-0000-000094040000}"/>
    <cellStyle name="Nota 10 3 4 3" xfId="24561" xr:uid="{27746CF0-7790-4E89-B04B-DCB01AA8CDBD}"/>
    <cellStyle name="Nota 10 3 4 4" xfId="38515" xr:uid="{D266A09F-63CD-4DD8-AA9E-3FACF46ABCB7}"/>
    <cellStyle name="Nota 10 3 5" xfId="10706" xr:uid="{00000000-0005-0000-0000-000094040000}"/>
    <cellStyle name="Nota 10 3 5 2" xfId="30896" xr:uid="{7EB63917-32C2-43E5-B223-405B8C81DF83}"/>
    <cellStyle name="Nota 10 3 5 3" xfId="44770" xr:uid="{59907EB7-EE36-477A-A0D0-A841D673B67E}"/>
    <cellStyle name="Nota 10 3 6" xfId="33488" xr:uid="{EF933921-1E72-4A77-8C66-50003DDAF2AF}"/>
    <cellStyle name="Nota 10 3 6 2" xfId="47355" xr:uid="{74D928C8-BA2A-42E8-BB40-6D3A693F2049}"/>
    <cellStyle name="Nota 10 3 7" xfId="20115" xr:uid="{CB33E67E-A2D9-47B9-968C-E4E6860C1643}"/>
    <cellStyle name="Nota 10 3 8" xfId="34268" xr:uid="{AEB38E85-FD39-4FA9-92A2-2BB6C5CA461E}"/>
    <cellStyle name="Nota 10 4" xfId="3218" xr:uid="{00000000-0005-0000-0000-0000EF040000}"/>
    <cellStyle name="Nota 10 4 2" xfId="7725" xr:uid="{00000000-0005-0000-0000-0000EF040000}"/>
    <cellStyle name="Nota 10 4 2 2" xfId="16551" xr:uid="{00000000-0005-0000-0000-0000EF040000}"/>
    <cellStyle name="Nota 10 4 2 3" xfId="25977" xr:uid="{58C37CFC-3BC1-449A-B26A-3E1808A9BDF5}"/>
    <cellStyle name="Nota 10 4 2 4" xfId="39929" xr:uid="{F8489969-7D60-4D54-B5DD-4134316DC005}"/>
    <cellStyle name="Nota 10 4 3" xfId="12197" xr:uid="{00000000-0005-0000-0000-0000EF040000}"/>
    <cellStyle name="Nota 10 4 4" xfId="21660" xr:uid="{2441CC34-D31E-414F-8D99-762D4195FC82}"/>
    <cellStyle name="Nota 10 4 5" xfId="35692" xr:uid="{3EFC70F6-AA3A-4CEC-AD4D-BE1DF768A1C3}"/>
    <cellStyle name="Nota 10 5" xfId="3597" xr:uid="{00000000-0005-0000-0000-000094040000}"/>
    <cellStyle name="Nota 10 5 2" xfId="8019" xr:uid="{00000000-0005-0000-0000-000094040000}"/>
    <cellStyle name="Nota 10 5 2 2" xfId="16842" xr:uid="{00000000-0005-0000-0000-000094040000}"/>
    <cellStyle name="Nota 10 5 2 3" xfId="26227" xr:uid="{88DF67EF-2B76-47F4-A742-27DE35AF4ECE}"/>
    <cellStyle name="Nota 10 5 2 4" xfId="40182" xr:uid="{9966AE23-86E0-4DA5-A32A-7A0A8886D798}"/>
    <cellStyle name="Nota 10 5 3" xfId="12491" xr:uid="{00000000-0005-0000-0000-000094040000}"/>
    <cellStyle name="Nota 10 5 4" xfId="21958" xr:uid="{5EB53520-7BD6-4E0F-999C-4D0412C2A132}"/>
    <cellStyle name="Nota 10 5 5" xfId="35941" xr:uid="{48924EF3-4D0D-477C-9110-3440C499BBF6}"/>
    <cellStyle name="Nota 10 6" xfId="5222" xr:uid="{00000000-0005-0000-0000-0000EF040000}"/>
    <cellStyle name="Nota 10 6 2" xfId="9620" xr:uid="{00000000-0005-0000-0000-0000EF040000}"/>
    <cellStyle name="Nota 10 6 2 2" xfId="18442" xr:uid="{00000000-0005-0000-0000-0000EF040000}"/>
    <cellStyle name="Nota 10 6 2 3" xfId="27820" xr:uid="{81F469D7-ECB3-48B0-8D0A-BE1DF9C017FF}"/>
    <cellStyle name="Nota 10 6 2 4" xfId="41776" xr:uid="{8999372E-22A6-450B-813B-097E98B95778}"/>
    <cellStyle name="Nota 10 6 3" xfId="14089" xr:uid="{00000000-0005-0000-0000-0000EF040000}"/>
    <cellStyle name="Nota 10 6 4" xfId="23562" xr:uid="{65664907-977F-4CED-902F-AF6F4A15AAC0}"/>
    <cellStyle name="Nota 10 6 5" xfId="37533" xr:uid="{8EDE8591-C00F-489B-94B0-33A06ED49413}"/>
    <cellStyle name="Nota 10 7" xfId="5633" xr:uid="{00000000-0005-0000-0000-000092040000}"/>
    <cellStyle name="Nota 10 7 2" xfId="10031" xr:uid="{00000000-0005-0000-0000-000092040000}"/>
    <cellStyle name="Nota 10 7 2 2" xfId="18851" xr:uid="{00000000-0005-0000-0000-000092040000}"/>
    <cellStyle name="Nota 10 7 2 3" xfId="28220" xr:uid="{F17C9879-3690-442B-A897-65E7B5183B73}"/>
    <cellStyle name="Nota 10 7 2 4" xfId="42176" xr:uid="{8CF306E2-9CE3-4526-B980-507E2B4A0A28}"/>
    <cellStyle name="Nota 10 7 3" xfId="14496" xr:uid="{00000000-0005-0000-0000-000092040000}"/>
    <cellStyle name="Nota 10 7 4" xfId="23962" xr:uid="{39295DED-DBBA-4C50-A708-76F3843E426C}"/>
    <cellStyle name="Nota 10 7 5" xfId="37931" xr:uid="{6556918D-6215-49A2-B6AA-D9F8361DE674}"/>
    <cellStyle name="Nota 10 8" xfId="6266" xr:uid="{00000000-0005-0000-0000-000092040000}"/>
    <cellStyle name="Nota 10 8 2" xfId="15100" xr:uid="{00000000-0005-0000-0000-000092040000}"/>
    <cellStyle name="Nota 10 8 3" xfId="24559" xr:uid="{C9C51F7A-5717-4D21-8527-244D6BFB3786}"/>
    <cellStyle name="Nota 10 8 4" xfId="38513" xr:uid="{9762CF4D-2E27-421F-8AC4-0F4E2975C079}"/>
    <cellStyle name="Nota 10 9" xfId="10704" xr:uid="{00000000-0005-0000-0000-000092040000}"/>
    <cellStyle name="Nota 10 9 2" xfId="29708" xr:uid="{63F264A2-F8F2-4D8E-A42A-AB4B2821237E}"/>
    <cellStyle name="Nota 10 9 3" xfId="43589" xr:uid="{9C7DD4ED-F332-4AA9-BD0A-0A97D2BF6216}"/>
    <cellStyle name="Nota 11" xfId="1185" xr:uid="{00000000-0005-0000-0000-000095040000}"/>
    <cellStyle name="Nota 11 10" xfId="32312" xr:uid="{05FB4C18-275C-476A-9EF8-0730AD90C743}"/>
    <cellStyle name="Nota 11 10 2" xfId="46179" xr:uid="{B87259AB-3510-4FBB-B1E2-A9450887E378}"/>
    <cellStyle name="Nota 11 11" xfId="20116" xr:uid="{E0C32698-6913-49BC-83E2-49C7000762BE}"/>
    <cellStyle name="Nota 11 12" xfId="34269" xr:uid="{506708FF-5355-44E9-A7C0-BCD3262ADE2E}"/>
    <cellStyle name="Nota 11 2" xfId="1186" xr:uid="{00000000-0005-0000-0000-000096040000}"/>
    <cellStyle name="Nota 11 2 2" xfId="3593" xr:uid="{00000000-0005-0000-0000-000098040000}"/>
    <cellStyle name="Nota 11 2 2 2" xfId="8015" xr:uid="{00000000-0005-0000-0000-000098040000}"/>
    <cellStyle name="Nota 11 2 2 2 2" xfId="16838" xr:uid="{00000000-0005-0000-0000-000098040000}"/>
    <cellStyle name="Nota 11 2 2 2 3" xfId="26223" xr:uid="{45087311-A0CD-4835-B2E4-518B8A0C7296}"/>
    <cellStyle name="Nota 11 2 2 2 4" xfId="40178" xr:uid="{92A75477-A1BD-4C3A-9280-EB461B89697C}"/>
    <cellStyle name="Nota 11 2 2 3" xfId="12487" xr:uid="{00000000-0005-0000-0000-000098040000}"/>
    <cellStyle name="Nota 11 2 2 4" xfId="21954" xr:uid="{7D79C59A-5F27-4123-A5F4-DF2A96D78454}"/>
    <cellStyle name="Nota 11 2 2 5" xfId="35937" xr:uid="{646EECA6-E3ED-42B4-A540-42C8987046FC}"/>
    <cellStyle name="Nota 11 2 3" xfId="5637" xr:uid="{00000000-0005-0000-0000-000096040000}"/>
    <cellStyle name="Nota 11 2 3 2" xfId="10035" xr:uid="{00000000-0005-0000-0000-000096040000}"/>
    <cellStyle name="Nota 11 2 3 2 2" xfId="18855" xr:uid="{00000000-0005-0000-0000-000096040000}"/>
    <cellStyle name="Nota 11 2 3 2 3" xfId="28224" xr:uid="{D0379F6D-CB57-4D41-9154-AB7C4737FAD3}"/>
    <cellStyle name="Nota 11 2 3 2 4" xfId="42180" xr:uid="{7388C1C0-F930-4F7B-8A34-94A31D59A139}"/>
    <cellStyle name="Nota 11 2 3 3" xfId="14500" xr:uid="{00000000-0005-0000-0000-000096040000}"/>
    <cellStyle name="Nota 11 2 3 4" xfId="23966" xr:uid="{470F461F-F705-42A5-A424-C1431FD693C2}"/>
    <cellStyle name="Nota 11 2 3 5" xfId="37935" xr:uid="{7BAB271C-DB02-4928-A937-85C9C79B86B2}"/>
    <cellStyle name="Nota 11 2 4" xfId="6270" xr:uid="{00000000-0005-0000-0000-000096040000}"/>
    <cellStyle name="Nota 11 2 4 2" xfId="15104" xr:uid="{00000000-0005-0000-0000-000096040000}"/>
    <cellStyle name="Nota 11 2 4 3" xfId="24563" xr:uid="{2FA9ECE5-49D7-4F01-8C3E-07DFE28643C2}"/>
    <cellStyle name="Nota 11 2 4 4" xfId="38517" xr:uid="{198D52AE-3C89-4E3C-87DE-A398F3BF8C25}"/>
    <cellStyle name="Nota 11 2 5" xfId="10708" xr:uid="{00000000-0005-0000-0000-000096040000}"/>
    <cellStyle name="Nota 11 2 5 2" xfId="30898" xr:uid="{9F059396-5226-4037-BF59-F93AB1CB9204}"/>
    <cellStyle name="Nota 11 2 5 3" xfId="44772" xr:uid="{BFCEA9AF-55D4-49AF-9D1D-396B4BFBDA1D}"/>
    <cellStyle name="Nota 11 2 6" xfId="33490" xr:uid="{B2A988D7-E20E-4C17-BEB4-5C13B3919F21}"/>
    <cellStyle name="Nota 11 2 6 2" xfId="47357" xr:uid="{95F8396F-F7D4-4A6A-89E3-CE07A0BFA257}"/>
    <cellStyle name="Nota 11 2 7" xfId="20117" xr:uid="{E6A2A346-419A-4041-BE16-1A74D0FE733B}"/>
    <cellStyle name="Nota 11 2 8" xfId="34270" xr:uid="{D796C152-2E94-435F-89CE-E6B72F62207A}"/>
    <cellStyle name="Nota 11 3" xfId="1187" xr:uid="{00000000-0005-0000-0000-000097040000}"/>
    <cellStyle name="Nota 11 3 2" xfId="3592" xr:uid="{00000000-0005-0000-0000-000099040000}"/>
    <cellStyle name="Nota 11 3 2 2" xfId="8014" xr:uid="{00000000-0005-0000-0000-000099040000}"/>
    <cellStyle name="Nota 11 3 2 2 2" xfId="16837" xr:uid="{00000000-0005-0000-0000-000099040000}"/>
    <cellStyle name="Nota 11 3 2 2 3" xfId="26222" xr:uid="{EF310898-A8EE-41CF-A46E-4A8FCBE16822}"/>
    <cellStyle name="Nota 11 3 2 2 4" xfId="40177" xr:uid="{47589A35-1F82-4990-BE7F-F5C18010D869}"/>
    <cellStyle name="Nota 11 3 2 3" xfId="12486" xr:uid="{00000000-0005-0000-0000-000099040000}"/>
    <cellStyle name="Nota 11 3 2 4" xfId="21953" xr:uid="{A8853A0E-329A-4DD1-A885-11115BB23AC3}"/>
    <cellStyle name="Nota 11 3 2 5" xfId="35936" xr:uid="{FA41736B-16A0-4E4B-B19A-3B164DDC2CF8}"/>
    <cellStyle name="Nota 11 3 3" xfId="5638" xr:uid="{00000000-0005-0000-0000-000097040000}"/>
    <cellStyle name="Nota 11 3 3 2" xfId="10036" xr:uid="{00000000-0005-0000-0000-000097040000}"/>
    <cellStyle name="Nota 11 3 3 2 2" xfId="18856" xr:uid="{00000000-0005-0000-0000-000097040000}"/>
    <cellStyle name="Nota 11 3 3 2 3" xfId="28225" xr:uid="{99A9A77A-4B34-4EBB-93D1-48714ED2EE18}"/>
    <cellStyle name="Nota 11 3 3 2 4" xfId="42181" xr:uid="{C5292CC7-E1AC-411A-A040-637CD5D1C448}"/>
    <cellStyle name="Nota 11 3 3 3" xfId="14501" xr:uid="{00000000-0005-0000-0000-000097040000}"/>
    <cellStyle name="Nota 11 3 3 4" xfId="23967" xr:uid="{E14F38A3-D401-4DC5-9B51-3D48DB17C23D}"/>
    <cellStyle name="Nota 11 3 3 5" xfId="37936" xr:uid="{17DC1D3E-5FDE-4B23-9933-89709143F962}"/>
    <cellStyle name="Nota 11 3 4" xfId="6271" xr:uid="{00000000-0005-0000-0000-000097040000}"/>
    <cellStyle name="Nota 11 3 4 2" xfId="15105" xr:uid="{00000000-0005-0000-0000-000097040000}"/>
    <cellStyle name="Nota 11 3 4 3" xfId="24564" xr:uid="{252C5365-C62C-45F9-8497-38B48DD9DD5E}"/>
    <cellStyle name="Nota 11 3 4 4" xfId="38518" xr:uid="{63F1ECFA-B6F2-44C2-9373-AA004DF3A0BA}"/>
    <cellStyle name="Nota 11 3 5" xfId="10709" xr:uid="{00000000-0005-0000-0000-000097040000}"/>
    <cellStyle name="Nota 11 3 6" xfId="20118" xr:uid="{5C838880-85D2-4634-B0AF-233C3AB76C75}"/>
    <cellStyle name="Nota 11 3 7" xfId="34271" xr:uid="{57AACF66-7DB4-411E-B356-8EA1796CEDB4}"/>
    <cellStyle name="Nota 11 4" xfId="3220" xr:uid="{00000000-0005-0000-0000-0000F1040000}"/>
    <cellStyle name="Nota 11 4 2" xfId="7727" xr:uid="{00000000-0005-0000-0000-0000F1040000}"/>
    <cellStyle name="Nota 11 4 2 2" xfId="16553" xr:uid="{00000000-0005-0000-0000-0000F1040000}"/>
    <cellStyle name="Nota 11 4 2 3" xfId="25979" xr:uid="{15759E08-D642-4EBB-A7E2-874AB9EC9D65}"/>
    <cellStyle name="Nota 11 4 2 4" xfId="39931" xr:uid="{0B5C7829-90ED-443A-909F-8C1E5FE3AABD}"/>
    <cellStyle name="Nota 11 4 3" xfId="12199" xr:uid="{00000000-0005-0000-0000-0000F1040000}"/>
    <cellStyle name="Nota 11 4 4" xfId="21662" xr:uid="{4D1ABA5D-DEC4-46EC-9439-863FABA0F79C}"/>
    <cellStyle name="Nota 11 4 5" xfId="35694" xr:uid="{4CFB40CB-EE69-45DF-9683-D44D7DB50887}"/>
    <cellStyle name="Nota 11 5" xfId="3594" xr:uid="{00000000-0005-0000-0000-000097040000}"/>
    <cellStyle name="Nota 11 5 2" xfId="8016" xr:uid="{00000000-0005-0000-0000-000097040000}"/>
    <cellStyle name="Nota 11 5 2 2" xfId="16839" xr:uid="{00000000-0005-0000-0000-000097040000}"/>
    <cellStyle name="Nota 11 5 2 3" xfId="26224" xr:uid="{2F41FED4-D49D-4157-A832-2E007592DF3F}"/>
    <cellStyle name="Nota 11 5 2 4" xfId="40179" xr:uid="{BE47F9BD-E964-47DE-941C-4CDECD510DCA}"/>
    <cellStyle name="Nota 11 5 3" xfId="12488" xr:uid="{00000000-0005-0000-0000-000097040000}"/>
    <cellStyle name="Nota 11 5 4" xfId="21955" xr:uid="{AC57B9FA-81A5-441F-B6D3-34B11051DD9F}"/>
    <cellStyle name="Nota 11 5 5" xfId="35938" xr:uid="{CC0B72ED-37F1-4A65-856E-212422B5D9F9}"/>
    <cellStyle name="Nota 11 6" xfId="5224" xr:uid="{00000000-0005-0000-0000-0000F1040000}"/>
    <cellStyle name="Nota 11 6 2" xfId="9622" xr:uid="{00000000-0005-0000-0000-0000F1040000}"/>
    <cellStyle name="Nota 11 6 2 2" xfId="18444" xr:uid="{00000000-0005-0000-0000-0000F1040000}"/>
    <cellStyle name="Nota 11 6 2 3" xfId="27822" xr:uid="{F4F9BC89-979E-471C-B864-03D1077D38DA}"/>
    <cellStyle name="Nota 11 6 2 4" xfId="41778" xr:uid="{5567E748-5EEA-427F-986B-8EE7C7650B69}"/>
    <cellStyle name="Nota 11 6 3" xfId="14091" xr:uid="{00000000-0005-0000-0000-0000F1040000}"/>
    <cellStyle name="Nota 11 6 4" xfId="23564" xr:uid="{3C1A4E41-325E-4217-929A-DECC92C248F1}"/>
    <cellStyle name="Nota 11 6 5" xfId="37535" xr:uid="{917A5B68-8392-42A2-A3F6-26B6900B225E}"/>
    <cellStyle name="Nota 11 7" xfId="5636" xr:uid="{00000000-0005-0000-0000-000095040000}"/>
    <cellStyle name="Nota 11 7 2" xfId="10034" xr:uid="{00000000-0005-0000-0000-000095040000}"/>
    <cellStyle name="Nota 11 7 2 2" xfId="18854" xr:uid="{00000000-0005-0000-0000-000095040000}"/>
    <cellStyle name="Nota 11 7 2 3" xfId="28223" xr:uid="{D6ABE01A-DBCB-4D55-ACC1-E65A4141290F}"/>
    <cellStyle name="Nota 11 7 2 4" xfId="42179" xr:uid="{E13CDB69-CB6D-4EC6-9C78-5E2244F704DC}"/>
    <cellStyle name="Nota 11 7 3" xfId="14499" xr:uid="{00000000-0005-0000-0000-000095040000}"/>
    <cellStyle name="Nota 11 7 4" xfId="23965" xr:uid="{D54FBCB7-8EAA-4764-8E1A-6BFF9BBBE5B2}"/>
    <cellStyle name="Nota 11 7 5" xfId="37934" xr:uid="{D5177491-6BF6-4065-9314-D1D94CFDA130}"/>
    <cellStyle name="Nota 11 8" xfId="6269" xr:uid="{00000000-0005-0000-0000-000095040000}"/>
    <cellStyle name="Nota 11 8 2" xfId="15103" xr:uid="{00000000-0005-0000-0000-000095040000}"/>
    <cellStyle name="Nota 11 8 3" xfId="24562" xr:uid="{CBB7231A-9BF5-459E-81B8-795C46AE37E7}"/>
    <cellStyle name="Nota 11 8 4" xfId="38516" xr:uid="{B5858075-C2F5-4D8C-9D4B-632FA86DEC9D}"/>
    <cellStyle name="Nota 11 9" xfId="10707" xr:uid="{00000000-0005-0000-0000-000095040000}"/>
    <cellStyle name="Nota 11 9 2" xfId="29710" xr:uid="{1549BDFB-725D-454F-9682-371885B51C2F}"/>
    <cellStyle name="Nota 11 9 3" xfId="43591" xr:uid="{16EF8BEE-C81C-4F10-B4FC-4833865EDB83}"/>
    <cellStyle name="Nota 12" xfId="1188" xr:uid="{00000000-0005-0000-0000-000098040000}"/>
    <cellStyle name="Nota 12 2" xfId="3221" xr:uid="{00000000-0005-0000-0000-0000F2040000}"/>
    <cellStyle name="Nota 12 2 2" xfId="7728" xr:uid="{00000000-0005-0000-0000-0000F2040000}"/>
    <cellStyle name="Nota 12 2 2 2" xfId="16554" xr:uid="{00000000-0005-0000-0000-0000F2040000}"/>
    <cellStyle name="Nota 12 2 2 3" xfId="25980" xr:uid="{C2D9E565-E62C-4414-A6FE-DAE6C4E46B0C}"/>
    <cellStyle name="Nota 12 2 2 4" xfId="39932" xr:uid="{77B056B5-8C8E-41A2-815E-684C924F421A}"/>
    <cellStyle name="Nota 12 2 3" xfId="12200" xr:uid="{00000000-0005-0000-0000-0000F2040000}"/>
    <cellStyle name="Nota 12 2 3 2" xfId="30899" xr:uid="{D81B3F36-F6E2-4FA9-B9C7-518B825B21B3}"/>
    <cellStyle name="Nota 12 2 3 3" xfId="44773" xr:uid="{549F176B-CB6D-4FAA-B695-BE5BD8EF9640}"/>
    <cellStyle name="Nota 12 2 4" xfId="33491" xr:uid="{2FCE426F-FBDB-436E-9CD1-B043F601E06B}"/>
    <cellStyle name="Nota 12 2 4 2" xfId="47358" xr:uid="{77F94B2D-94FA-4162-BD50-72D5ACFFCB32}"/>
    <cellStyle name="Nota 12 2 5" xfId="21663" xr:uid="{5E882A8C-586F-4737-A501-E1C1ED4817EB}"/>
    <cellStyle name="Nota 12 2 6" xfId="35695" xr:uid="{31166BE7-36A9-4F48-AA27-973C7A550457}"/>
    <cellStyle name="Nota 12 3" xfId="3590" xr:uid="{00000000-0005-0000-0000-00009A040000}"/>
    <cellStyle name="Nota 12 3 2" xfId="19198" xr:uid="{00000000-0005-0000-0000-00009A040000}"/>
    <cellStyle name="Nota 12 3 3" xfId="19389" xr:uid="{00000000-0005-0000-0000-00009A040000}"/>
    <cellStyle name="Nota 12 3 4" xfId="21951" xr:uid="{563179F0-B433-435B-A821-4A0D4DA344DA}"/>
    <cellStyle name="Nota 12 3 5" xfId="33704" xr:uid="{95A534FB-3D9F-4F87-AEB0-F284B95F0756}"/>
    <cellStyle name="Nota 12 4" xfId="5225" xr:uid="{00000000-0005-0000-0000-0000F2040000}"/>
    <cellStyle name="Nota 12 4 2" xfId="9623" xr:uid="{00000000-0005-0000-0000-0000F2040000}"/>
    <cellStyle name="Nota 12 4 2 2" xfId="18445" xr:uid="{00000000-0005-0000-0000-0000F2040000}"/>
    <cellStyle name="Nota 12 4 2 3" xfId="27823" xr:uid="{2328F28F-BDE6-4706-A83D-AD0BFC475A9B}"/>
    <cellStyle name="Nota 12 4 2 4" xfId="41779" xr:uid="{88CCC821-A0FE-4841-8B6A-76E6896B7EA2}"/>
    <cellStyle name="Nota 12 4 3" xfId="14092" xr:uid="{00000000-0005-0000-0000-0000F2040000}"/>
    <cellStyle name="Nota 12 4 4" xfId="23565" xr:uid="{4026AB98-7962-4E84-A6CE-0D3452736E94}"/>
    <cellStyle name="Nota 12 4 5" xfId="37536" xr:uid="{BB7D9E23-130E-48E2-93BA-EAFDB11C50FD}"/>
    <cellStyle name="Nota 12 5" xfId="10314" xr:uid="{00000000-0005-0000-0000-000098040000}"/>
    <cellStyle name="Nota 12 5 2" xfId="29711" xr:uid="{31AD6D14-F7AC-42CE-870A-A509E33BE817}"/>
    <cellStyle name="Nota 12 5 3" xfId="43592" xr:uid="{1252B130-DB2B-4BAF-A614-A2F1996C5B83}"/>
    <cellStyle name="Nota 12 6" xfId="19348" xr:uid="{00000000-0005-0000-0000-000098040000}"/>
    <cellStyle name="Nota 12 6 2" xfId="32313" xr:uid="{4C0D9EB9-0DBF-4813-9E80-442FA96665FB}"/>
    <cellStyle name="Nota 12 6 3" xfId="46180" xr:uid="{B7E1D5F1-F2F5-431B-A179-9D64EFDA2C32}"/>
    <cellStyle name="Nota 12 7" xfId="19414" xr:uid="{00000000-0005-0000-0000-000098040000}"/>
    <cellStyle name="Nota 13" xfId="3222" xr:uid="{00000000-0005-0000-0000-0000F3040000}"/>
    <cellStyle name="Nota 13 2" xfId="5226" xr:uid="{00000000-0005-0000-0000-0000F3040000}"/>
    <cellStyle name="Nota 13 2 2" xfId="9624" xr:uid="{00000000-0005-0000-0000-0000F3040000}"/>
    <cellStyle name="Nota 13 2 2 2" xfId="18446" xr:uid="{00000000-0005-0000-0000-0000F3040000}"/>
    <cellStyle name="Nota 13 2 2 3" xfId="27824" xr:uid="{80008585-7744-499C-9DF2-BF295C7D0408}"/>
    <cellStyle name="Nota 13 2 2 4" xfId="41780" xr:uid="{28A098B5-82A0-4824-BA5E-A78DCE0162F5}"/>
    <cellStyle name="Nota 13 2 3" xfId="14093" xr:uid="{00000000-0005-0000-0000-0000F3040000}"/>
    <cellStyle name="Nota 13 2 3 2" xfId="30900" xr:uid="{1F1F62DB-51A9-404E-988A-B91214B0B275}"/>
    <cellStyle name="Nota 13 2 3 3" xfId="44774" xr:uid="{6E94B1E0-2584-4BDC-B540-DD2A4951990B}"/>
    <cellStyle name="Nota 13 2 4" xfId="33492" xr:uid="{E1027EAF-526E-4FC6-9112-3FDAEBC80A6B}"/>
    <cellStyle name="Nota 13 2 4 2" xfId="47359" xr:uid="{E53F2166-1D7A-4345-8547-00A98BDF93E3}"/>
    <cellStyle name="Nota 13 2 5" xfId="23566" xr:uid="{ADEF2A4E-9415-47CA-81C8-11FFD13E935B}"/>
    <cellStyle name="Nota 13 2 6" xfId="37537" xr:uid="{14466266-B4F2-4087-9436-39C1DB320C21}"/>
    <cellStyle name="Nota 13 3" xfId="7729" xr:uid="{00000000-0005-0000-0000-0000F3040000}"/>
    <cellStyle name="Nota 13 3 2" xfId="16555" xr:uid="{00000000-0005-0000-0000-0000F3040000}"/>
    <cellStyle name="Nota 13 3 3" xfId="25981" xr:uid="{16C845BE-8303-4D35-8E2F-FCFBA56ACA47}"/>
    <cellStyle name="Nota 13 3 4" xfId="39933" xr:uid="{BFE089C3-80C6-4071-AC9B-658BD8BED521}"/>
    <cellStyle name="Nota 13 4" xfId="12201" xr:uid="{00000000-0005-0000-0000-0000F3040000}"/>
    <cellStyle name="Nota 13 4 2" xfId="29712" xr:uid="{B2A00A16-30C3-49DB-9D73-565ADF473831}"/>
    <cellStyle name="Nota 13 4 3" xfId="43593" xr:uid="{BEC5850B-174D-4F0C-9521-08B8AEF49F53}"/>
    <cellStyle name="Nota 13 5" xfId="32314" xr:uid="{A9CB25B8-BBBD-421A-8281-99F8802D7FEE}"/>
    <cellStyle name="Nota 13 5 2" xfId="46181" xr:uid="{A06EB5FE-0A87-414E-B360-C6BAB043268C}"/>
    <cellStyle name="Nota 13 6" xfId="21664" xr:uid="{4DE319E9-86D2-4129-B550-2826E5E96E1D}"/>
    <cellStyle name="Nota 13 7" xfId="35696" xr:uid="{EE10FE56-FA46-401D-A828-3C1DEE326DA0}"/>
    <cellStyle name="Nota 14" xfId="3223" xr:uid="{00000000-0005-0000-0000-0000F4040000}"/>
    <cellStyle name="Nota 14 2" xfId="5227" xr:uid="{00000000-0005-0000-0000-0000F4040000}"/>
    <cellStyle name="Nota 14 2 2" xfId="9625" xr:uid="{00000000-0005-0000-0000-0000F4040000}"/>
    <cellStyle name="Nota 14 2 2 2" xfId="18447" xr:uid="{00000000-0005-0000-0000-0000F4040000}"/>
    <cellStyle name="Nota 14 2 2 3" xfId="27825" xr:uid="{30D9BDEE-454E-4653-8780-138C71F9FDEF}"/>
    <cellStyle name="Nota 14 2 2 4" xfId="41781" xr:uid="{8BF0BCDC-EF45-4A40-9BE9-1629CFEF8619}"/>
    <cellStyle name="Nota 14 2 3" xfId="14094" xr:uid="{00000000-0005-0000-0000-0000F4040000}"/>
    <cellStyle name="Nota 14 2 3 2" xfId="30901" xr:uid="{4AB170B1-E23F-4E19-88D6-63BCA39DFD9A}"/>
    <cellStyle name="Nota 14 2 3 3" xfId="44775" xr:uid="{163384BB-18DB-41C6-8EFD-91F8F5DAFBAB}"/>
    <cellStyle name="Nota 14 2 4" xfId="33493" xr:uid="{B83131A2-90AF-46D3-956C-C94FE2A0307C}"/>
    <cellStyle name="Nota 14 2 4 2" xfId="47360" xr:uid="{E77FC198-A761-4B5A-8EB7-01E3856A47F5}"/>
    <cellStyle name="Nota 14 2 5" xfId="23567" xr:uid="{1CE506BE-5312-41CD-9C8D-0FBCA88C6576}"/>
    <cellStyle name="Nota 14 2 6" xfId="37538" xr:uid="{D61124B6-E533-4934-ABA1-98D3374A0B1A}"/>
    <cellStyle name="Nota 14 3" xfId="7730" xr:uid="{00000000-0005-0000-0000-0000F4040000}"/>
    <cellStyle name="Nota 14 3 2" xfId="16556" xr:uid="{00000000-0005-0000-0000-0000F4040000}"/>
    <cellStyle name="Nota 14 3 3" xfId="25982" xr:uid="{77232F4A-C822-4B08-8BDC-A72E0BAEA7FD}"/>
    <cellStyle name="Nota 14 3 4" xfId="39934" xr:uid="{B05A9C6E-5714-417B-96B1-2A6BC24D7376}"/>
    <cellStyle name="Nota 14 4" xfId="12202" xr:uid="{00000000-0005-0000-0000-0000F4040000}"/>
    <cellStyle name="Nota 14 4 2" xfId="29713" xr:uid="{518BDD52-8B73-4283-BABC-F1F4DB17BA2B}"/>
    <cellStyle name="Nota 14 4 3" xfId="43594" xr:uid="{0F3BE506-F6E6-478A-A9D3-0D5533E2CFB9}"/>
    <cellStyle name="Nota 14 5" xfId="32315" xr:uid="{B9A86D5A-3C1C-4CE3-9234-B40254A7F443}"/>
    <cellStyle name="Nota 14 5 2" xfId="46182" xr:uid="{0ADB66B1-4667-4A84-A002-2B1488816BF3}"/>
    <cellStyle name="Nota 14 6" xfId="21665" xr:uid="{38ECE14D-950A-409B-A669-12B2F4A15F11}"/>
    <cellStyle name="Nota 14 7" xfId="35697" xr:uid="{70FFDD67-CA8E-4A56-A3A5-DA31219A6874}"/>
    <cellStyle name="Nota 15" xfId="3224" xr:uid="{00000000-0005-0000-0000-0000F5040000}"/>
    <cellStyle name="Nota 15 2" xfId="5228" xr:uid="{00000000-0005-0000-0000-0000F5040000}"/>
    <cellStyle name="Nota 15 2 2" xfId="9626" xr:uid="{00000000-0005-0000-0000-0000F5040000}"/>
    <cellStyle name="Nota 15 2 2 2" xfId="18448" xr:uid="{00000000-0005-0000-0000-0000F5040000}"/>
    <cellStyle name="Nota 15 2 2 3" xfId="27826" xr:uid="{21FDEA42-F0CC-4437-B6C7-DD9B063C374C}"/>
    <cellStyle name="Nota 15 2 2 4" xfId="41782" xr:uid="{66DDA452-49DB-45E4-BA65-D3FE052E4619}"/>
    <cellStyle name="Nota 15 2 3" xfId="14095" xr:uid="{00000000-0005-0000-0000-0000F5040000}"/>
    <cellStyle name="Nota 15 2 3 2" xfId="30902" xr:uid="{88645C9C-1D11-44DD-8C77-2065ED953815}"/>
    <cellStyle name="Nota 15 2 3 3" xfId="44776" xr:uid="{90C02D38-A304-49F6-A105-1C502225B8AF}"/>
    <cellStyle name="Nota 15 2 4" xfId="33494" xr:uid="{55A75FDB-C91C-4A8D-A942-546F3C53F157}"/>
    <cellStyle name="Nota 15 2 4 2" xfId="47361" xr:uid="{E7171DFE-6E36-41B7-94E0-234C10C848CE}"/>
    <cellStyle name="Nota 15 2 5" xfId="23568" xr:uid="{94068918-ECEE-438D-8C75-7E11B5A8F22B}"/>
    <cellStyle name="Nota 15 2 6" xfId="37539" xr:uid="{DAFF28CA-E197-400D-8DAF-61FF4DD3BE90}"/>
    <cellStyle name="Nota 15 3" xfId="7731" xr:uid="{00000000-0005-0000-0000-0000F5040000}"/>
    <cellStyle name="Nota 15 3 2" xfId="16557" xr:uid="{00000000-0005-0000-0000-0000F5040000}"/>
    <cellStyle name="Nota 15 3 3" xfId="25983" xr:uid="{44D5719E-EFD2-471E-A34C-61B4F177DB55}"/>
    <cellStyle name="Nota 15 3 4" xfId="39935" xr:uid="{6735D4E5-4863-4E32-95A4-8F8C658DB2D1}"/>
    <cellStyle name="Nota 15 4" xfId="12203" xr:uid="{00000000-0005-0000-0000-0000F5040000}"/>
    <cellStyle name="Nota 15 4 2" xfId="29714" xr:uid="{22AB0E82-14E9-47B4-B406-28FBD82E86BA}"/>
    <cellStyle name="Nota 15 4 3" xfId="43595" xr:uid="{7AB268AB-E44A-43F5-897A-0D8002F81B12}"/>
    <cellStyle name="Nota 15 5" xfId="32316" xr:uid="{F57B730E-8B72-4A8E-BF04-DB12733ABC3F}"/>
    <cellStyle name="Nota 15 5 2" xfId="46183" xr:uid="{26D6D188-0AA7-43E2-808F-F00B3F4FF57A}"/>
    <cellStyle name="Nota 15 6" xfId="21666" xr:uid="{4654626F-3678-42F1-8E70-8E83B1D34659}"/>
    <cellStyle name="Nota 15 7" xfId="35698" xr:uid="{D25F2413-B7BC-4878-B9A2-2F80520AB5FC}"/>
    <cellStyle name="Nota 16" xfId="3225" xr:uid="{00000000-0005-0000-0000-0000F6040000}"/>
    <cellStyle name="Nota 16 2" xfId="5229" xr:uid="{00000000-0005-0000-0000-0000F6040000}"/>
    <cellStyle name="Nota 16 2 2" xfId="9627" xr:uid="{00000000-0005-0000-0000-0000F6040000}"/>
    <cellStyle name="Nota 16 2 2 2" xfId="18449" xr:uid="{00000000-0005-0000-0000-0000F6040000}"/>
    <cellStyle name="Nota 16 2 2 3" xfId="27827" xr:uid="{CA87FE97-B47A-4F6A-A2BA-7E2362EA2180}"/>
    <cellStyle name="Nota 16 2 2 4" xfId="41783" xr:uid="{331A2D64-D6CD-476C-87C4-C2FE2FD1A38E}"/>
    <cellStyle name="Nota 16 2 3" xfId="14096" xr:uid="{00000000-0005-0000-0000-0000F6040000}"/>
    <cellStyle name="Nota 16 2 3 2" xfId="30903" xr:uid="{7A8E0CD1-2614-4AEB-B7AC-02EDA3588D38}"/>
    <cellStyle name="Nota 16 2 3 3" xfId="44777" xr:uid="{2CE75669-33BE-4676-B339-72EECF07327F}"/>
    <cellStyle name="Nota 16 2 4" xfId="33495" xr:uid="{19B858AA-0583-416B-A413-F03C8139D5D9}"/>
    <cellStyle name="Nota 16 2 4 2" xfId="47362" xr:uid="{EBC20013-9B16-422C-8FCE-8AAB0ADC4C82}"/>
    <cellStyle name="Nota 16 2 5" xfId="23569" xr:uid="{48995781-3FB1-4B36-B6D3-6C9F8532E87E}"/>
    <cellStyle name="Nota 16 2 6" xfId="37540" xr:uid="{D58B6768-A1C7-46D2-A83B-0147C8F4788C}"/>
    <cellStyle name="Nota 16 3" xfId="7732" xr:uid="{00000000-0005-0000-0000-0000F6040000}"/>
    <cellStyle name="Nota 16 3 2" xfId="16558" xr:uid="{00000000-0005-0000-0000-0000F6040000}"/>
    <cellStyle name="Nota 16 3 3" xfId="25984" xr:uid="{9F755C5B-4670-4548-8103-AC02FF18B609}"/>
    <cellStyle name="Nota 16 3 4" xfId="39936" xr:uid="{EEA2A545-258A-47FD-A021-C94B65B48326}"/>
    <cellStyle name="Nota 16 4" xfId="12204" xr:uid="{00000000-0005-0000-0000-0000F6040000}"/>
    <cellStyle name="Nota 16 4 2" xfId="29715" xr:uid="{BDF10EE7-20B9-4D94-9255-629693082893}"/>
    <cellStyle name="Nota 16 4 3" xfId="43596" xr:uid="{1F3B74BF-94C1-4EA6-ABFE-01CCEB048A4D}"/>
    <cellStyle name="Nota 16 5" xfId="32317" xr:uid="{95F9E325-16B3-448D-A81B-0F9B41FA691A}"/>
    <cellStyle name="Nota 16 5 2" xfId="46184" xr:uid="{AEB73D54-9538-4DAC-B477-52408FC1D919}"/>
    <cellStyle name="Nota 16 6" xfId="21667" xr:uid="{F1C8888B-3308-42C1-9D9E-7D6F15406F31}"/>
    <cellStyle name="Nota 16 7" xfId="35699" xr:uid="{831F82BC-E912-4963-AE33-406A5C5F3878}"/>
    <cellStyle name="Nota 17" xfId="3226" xr:uid="{00000000-0005-0000-0000-0000F7040000}"/>
    <cellStyle name="Nota 17 2" xfId="5230" xr:uid="{00000000-0005-0000-0000-0000F7040000}"/>
    <cellStyle name="Nota 17 2 2" xfId="9628" xr:uid="{00000000-0005-0000-0000-0000F7040000}"/>
    <cellStyle name="Nota 17 2 2 2" xfId="18450" xr:uid="{00000000-0005-0000-0000-0000F7040000}"/>
    <cellStyle name="Nota 17 2 2 3" xfId="27828" xr:uid="{30EB707D-2A4D-453F-8638-EAA1D1B8D40C}"/>
    <cellStyle name="Nota 17 2 2 4" xfId="41784" xr:uid="{C1F25293-BC3F-4B45-9553-7CD58F2D9056}"/>
    <cellStyle name="Nota 17 2 3" xfId="14097" xr:uid="{00000000-0005-0000-0000-0000F7040000}"/>
    <cellStyle name="Nota 17 2 3 2" xfId="30904" xr:uid="{C8CF52B8-F3AB-421C-B721-21844AD6D8D0}"/>
    <cellStyle name="Nota 17 2 3 3" xfId="44778" xr:uid="{E57081BA-8202-448A-9150-3E9A35988E4B}"/>
    <cellStyle name="Nota 17 2 4" xfId="33496" xr:uid="{E2502EB8-D7BE-407E-98EE-97A96E50EB19}"/>
    <cellStyle name="Nota 17 2 4 2" xfId="47363" xr:uid="{9C9E3C6D-1EA2-4069-94E1-419D65147AC9}"/>
    <cellStyle name="Nota 17 2 5" xfId="23570" xr:uid="{A285207E-914A-437D-B645-00CD13C92088}"/>
    <cellStyle name="Nota 17 2 6" xfId="37541" xr:uid="{A3A12A29-19D9-4D13-AD7F-B85D43346557}"/>
    <cellStyle name="Nota 17 3" xfId="7733" xr:uid="{00000000-0005-0000-0000-0000F7040000}"/>
    <cellStyle name="Nota 17 3 2" xfId="16559" xr:uid="{00000000-0005-0000-0000-0000F7040000}"/>
    <cellStyle name="Nota 17 3 3" xfId="25985" xr:uid="{2E9F42A3-F857-4A99-87C0-99BA392B50ED}"/>
    <cellStyle name="Nota 17 3 4" xfId="39937" xr:uid="{4CA4C89F-CF00-4C6E-B8CA-5991DB37926A}"/>
    <cellStyle name="Nota 17 4" xfId="12205" xr:uid="{00000000-0005-0000-0000-0000F7040000}"/>
    <cellStyle name="Nota 17 4 2" xfId="29716" xr:uid="{7608FEB1-667C-4B53-80DE-F81D467574AE}"/>
    <cellStyle name="Nota 17 4 3" xfId="43597" xr:uid="{933A6D92-E36E-4AEC-9AED-CF1289217282}"/>
    <cellStyle name="Nota 17 5" xfId="32318" xr:uid="{881C5B9C-472D-4436-B0CA-0CF852277532}"/>
    <cellStyle name="Nota 17 5 2" xfId="46185" xr:uid="{E4575FDF-FCAD-46A7-886C-02E27D348DE5}"/>
    <cellStyle name="Nota 17 6" xfId="21668" xr:uid="{B3EC2542-7791-402E-955F-FA873C92B2BC}"/>
    <cellStyle name="Nota 17 7" xfId="35700" xr:uid="{700B6E8E-2F84-4790-AD24-E74C40F87E8C}"/>
    <cellStyle name="Nota 18" xfId="3227" xr:uid="{00000000-0005-0000-0000-0000F8040000}"/>
    <cellStyle name="Nota 18 2" xfId="5231" xr:uid="{00000000-0005-0000-0000-0000F8040000}"/>
    <cellStyle name="Nota 18 2 2" xfId="9629" xr:uid="{00000000-0005-0000-0000-0000F8040000}"/>
    <cellStyle name="Nota 18 2 2 2" xfId="18451" xr:uid="{00000000-0005-0000-0000-0000F8040000}"/>
    <cellStyle name="Nota 18 2 2 3" xfId="27829" xr:uid="{3908ED80-AC8C-44D7-AD51-8326C35CDB57}"/>
    <cellStyle name="Nota 18 2 2 4" xfId="41785" xr:uid="{F3308709-4907-45EC-9D0A-2B263251C3D4}"/>
    <cellStyle name="Nota 18 2 3" xfId="14098" xr:uid="{00000000-0005-0000-0000-0000F8040000}"/>
    <cellStyle name="Nota 18 2 3 2" xfId="30905" xr:uid="{45A1894E-D9C2-43E3-9118-08696056627D}"/>
    <cellStyle name="Nota 18 2 3 3" xfId="44779" xr:uid="{539E65A5-CA87-4606-AB61-4691E60769A2}"/>
    <cellStyle name="Nota 18 2 4" xfId="33497" xr:uid="{5E8A01D4-82D3-49FE-84EB-7DE32F7F43D9}"/>
    <cellStyle name="Nota 18 2 4 2" xfId="47364" xr:uid="{D796BE4F-E5A7-4001-89C6-B9DE8144720B}"/>
    <cellStyle name="Nota 18 2 5" xfId="23571" xr:uid="{33FCDF6C-1F03-4410-8FD1-342E3270F38A}"/>
    <cellStyle name="Nota 18 2 6" xfId="37542" xr:uid="{5F577F46-C1FE-468B-AA56-63BA8E50F65A}"/>
    <cellStyle name="Nota 18 3" xfId="7734" xr:uid="{00000000-0005-0000-0000-0000F8040000}"/>
    <cellStyle name="Nota 18 3 2" xfId="16560" xr:uid="{00000000-0005-0000-0000-0000F8040000}"/>
    <cellStyle name="Nota 18 3 3" xfId="25986" xr:uid="{A9C1180B-E6A3-47FA-A422-33AE6E987561}"/>
    <cellStyle name="Nota 18 3 4" xfId="39938" xr:uid="{C1216525-A4B3-4B3A-AD49-860132CC9C2A}"/>
    <cellStyle name="Nota 18 4" xfId="12206" xr:uid="{00000000-0005-0000-0000-0000F8040000}"/>
    <cellStyle name="Nota 18 4 2" xfId="29717" xr:uid="{5D777259-7C8B-4FF2-8E56-DAC298E7E568}"/>
    <cellStyle name="Nota 18 4 3" xfId="43598" xr:uid="{1711DE33-0A68-44C8-A8F0-235C274108E7}"/>
    <cellStyle name="Nota 18 5" xfId="32319" xr:uid="{C0614526-FCD7-4D9F-AF36-7D716C16A1A3}"/>
    <cellStyle name="Nota 18 5 2" xfId="46186" xr:uid="{23C1A54B-59FF-473A-B447-A905F4E85037}"/>
    <cellStyle name="Nota 18 6" xfId="21669" xr:uid="{7E96BB07-CBA2-4FDA-AD73-B1E7B65D8BF7}"/>
    <cellStyle name="Nota 18 7" xfId="35701" xr:uid="{7C2752B9-99C6-452F-8C42-A9C7F7EA7908}"/>
    <cellStyle name="Nota 19" xfId="3228" xr:uid="{00000000-0005-0000-0000-0000F9040000}"/>
    <cellStyle name="Nota 19 2" xfId="5232" xr:uid="{00000000-0005-0000-0000-0000F9040000}"/>
    <cellStyle name="Nota 19 2 2" xfId="9630" xr:uid="{00000000-0005-0000-0000-0000F9040000}"/>
    <cellStyle name="Nota 19 2 2 2" xfId="18452" xr:uid="{00000000-0005-0000-0000-0000F9040000}"/>
    <cellStyle name="Nota 19 2 2 3" xfId="27830" xr:uid="{0352C296-4007-4BEA-96AB-CE4E96CA44E4}"/>
    <cellStyle name="Nota 19 2 2 4" xfId="41786" xr:uid="{FC2FDC78-4A2A-47AD-869D-C52401605C1F}"/>
    <cellStyle name="Nota 19 2 3" xfId="14099" xr:uid="{00000000-0005-0000-0000-0000F9040000}"/>
    <cellStyle name="Nota 19 2 3 2" xfId="30906" xr:uid="{88FA4308-E7A0-481A-834D-A5B0943DC0A7}"/>
    <cellStyle name="Nota 19 2 3 3" xfId="44780" xr:uid="{5AB11BCF-89AE-4931-B239-8BC06A19E080}"/>
    <cellStyle name="Nota 19 2 4" xfId="33498" xr:uid="{7074C429-3248-4B99-84C6-4C6528CEEF46}"/>
    <cellStyle name="Nota 19 2 4 2" xfId="47365" xr:uid="{DFFC4C1A-F44D-4671-9A41-817A4368E526}"/>
    <cellStyle name="Nota 19 2 5" xfId="23572" xr:uid="{B4AE8426-191D-4E59-A1C3-768416B2A1A9}"/>
    <cellStyle name="Nota 19 2 6" xfId="37543" xr:uid="{C3A9CAC6-8AD8-48BA-8447-9FE1AB25B7A1}"/>
    <cellStyle name="Nota 19 3" xfId="7735" xr:uid="{00000000-0005-0000-0000-0000F9040000}"/>
    <cellStyle name="Nota 19 3 2" xfId="16561" xr:uid="{00000000-0005-0000-0000-0000F9040000}"/>
    <cellStyle name="Nota 19 3 3" xfId="25987" xr:uid="{6E4B24BF-482F-4C42-9573-BAA1105814B2}"/>
    <cellStyle name="Nota 19 3 4" xfId="39939" xr:uid="{5AC0A2B7-2BAF-45D3-BB6C-0E7645A0F1BB}"/>
    <cellStyle name="Nota 19 4" xfId="12207" xr:uid="{00000000-0005-0000-0000-0000F9040000}"/>
    <cellStyle name="Nota 19 4 2" xfId="29718" xr:uid="{1F60DD93-9F2C-4CD7-B363-9B1487E61E90}"/>
    <cellStyle name="Nota 19 4 3" xfId="43599" xr:uid="{1BD9C336-C121-4A0C-9EE0-B234F35FD894}"/>
    <cellStyle name="Nota 19 5" xfId="32320" xr:uid="{C379E3D0-4BE5-4E56-88A1-65BD2EE51EA7}"/>
    <cellStyle name="Nota 19 5 2" xfId="46187" xr:uid="{EA62E70E-85B8-43D4-AFA7-1320848B1F8D}"/>
    <cellStyle name="Nota 19 6" xfId="21670" xr:uid="{FFC73677-30E2-4934-BD46-83E3F3F5382E}"/>
    <cellStyle name="Nota 19 7" xfId="35702" xr:uid="{F8D8957B-B04C-4585-9E71-49A954B27912}"/>
    <cellStyle name="Nota 2" xfId="75" xr:uid="{00000000-0005-0000-0000-000099040000}"/>
    <cellStyle name="Nota 2 10" xfId="1189" xr:uid="{00000000-0005-0000-0000-00009A040000}"/>
    <cellStyle name="Nota 2 10 2" xfId="3591" xr:uid="{00000000-0005-0000-0000-00009C040000}"/>
    <cellStyle name="Nota 2 10 2 2" xfId="19199" xr:uid="{00000000-0005-0000-0000-00009C040000}"/>
    <cellStyle name="Nota 2 10 2 3" xfId="19099" xr:uid="{00000000-0005-0000-0000-00009C040000}"/>
    <cellStyle name="Nota 2 10 2 4" xfId="21952" xr:uid="{018716B4-4E05-4EF9-87FD-B563E6BCBA98}"/>
    <cellStyle name="Nota 2 10 2 5" xfId="33705" xr:uid="{F0C1A777-0C12-41D2-9A53-008E7B370DC7}"/>
    <cellStyle name="Nota 2 10 3" xfId="10313" xr:uid="{00000000-0005-0000-0000-00009A040000}"/>
    <cellStyle name="Nota 2 10 4" xfId="18968" xr:uid="{00000000-0005-0000-0000-00009A040000}"/>
    <cellStyle name="Nota 2 10 5" xfId="11029" xr:uid="{00000000-0005-0000-0000-00009A040000}"/>
    <cellStyle name="Nota 2 11" xfId="1190" xr:uid="{00000000-0005-0000-0000-00009B040000}"/>
    <cellStyle name="Nota 2 11 2" xfId="3441" xr:uid="{00000000-0005-0000-0000-00009D040000}"/>
    <cellStyle name="Nota 2 11 2 2" xfId="19165" xr:uid="{00000000-0005-0000-0000-00009D040000}"/>
    <cellStyle name="Nota 2 11 2 3" xfId="19226" xr:uid="{00000000-0005-0000-0000-00009D040000}"/>
    <cellStyle name="Nota 2 11 2 4" xfId="21827" xr:uid="{047B9406-9E42-40F1-8B9D-F69D5060BDED}"/>
    <cellStyle name="Nota 2 11 2 5" xfId="33682" xr:uid="{ACC1E8BB-E558-48AC-84F1-DDF56B485788}"/>
    <cellStyle name="Nota 2 11 3" xfId="10312" xr:uid="{00000000-0005-0000-0000-00009B040000}"/>
    <cellStyle name="Nota 2 11 4" xfId="19403" xr:uid="{00000000-0005-0000-0000-00009B040000}"/>
    <cellStyle name="Nota 2 11 5" xfId="11033" xr:uid="{00000000-0005-0000-0000-00009B040000}"/>
    <cellStyle name="Nota 2 12" xfId="1191" xr:uid="{00000000-0005-0000-0000-00009C040000}"/>
    <cellStyle name="Nota 2 12 2" xfId="3589" xr:uid="{00000000-0005-0000-0000-00009E040000}"/>
    <cellStyle name="Nota 2 12 2 2" xfId="19197" xr:uid="{00000000-0005-0000-0000-00009E040000}"/>
    <cellStyle name="Nota 2 12 2 3" xfId="19346" xr:uid="{00000000-0005-0000-0000-00009E040000}"/>
    <cellStyle name="Nota 2 12 2 4" xfId="21950" xr:uid="{FD403B3E-A8E5-40A5-902D-EB37A8372493}"/>
    <cellStyle name="Nota 2 12 2 5" xfId="33703" xr:uid="{918BAB84-5E68-436A-BEBA-142879E22411}"/>
    <cellStyle name="Nota 2 12 3" xfId="10311" xr:uid="{00000000-0005-0000-0000-00009C040000}"/>
    <cellStyle name="Nota 2 12 4" xfId="19493" xr:uid="{00000000-0005-0000-0000-00009C040000}"/>
    <cellStyle name="Nota 2 12 5" xfId="19413" xr:uid="{00000000-0005-0000-0000-00009C040000}"/>
    <cellStyle name="Nota 2 13" xfId="1192" xr:uid="{00000000-0005-0000-0000-00009D040000}"/>
    <cellStyle name="Nota 2 13 2" xfId="3588" xr:uid="{00000000-0005-0000-0000-00009F040000}"/>
    <cellStyle name="Nota 2 13 2 2" xfId="19196" xr:uid="{00000000-0005-0000-0000-00009F040000}"/>
    <cellStyle name="Nota 2 13 2 3" xfId="19284" xr:uid="{00000000-0005-0000-0000-00009F040000}"/>
    <cellStyle name="Nota 2 13 2 4" xfId="21949" xr:uid="{8FE81D56-2897-4FE8-A9E0-63BFA2758022}"/>
    <cellStyle name="Nota 2 13 2 5" xfId="33702" xr:uid="{A3D787F9-5413-4D45-A016-29EBF7171877}"/>
    <cellStyle name="Nota 2 13 3" xfId="10310" xr:uid="{00000000-0005-0000-0000-00009D040000}"/>
    <cellStyle name="Nota 2 13 4" xfId="19266" xr:uid="{00000000-0005-0000-0000-00009D040000}"/>
    <cellStyle name="Nota 2 13 5" xfId="19500" xr:uid="{00000000-0005-0000-0000-00009D040000}"/>
    <cellStyle name="Nota 2 14" xfId="1518" xr:uid="{00000000-0005-0000-0000-0000B8010000}"/>
    <cellStyle name="Nota 2 14 2" xfId="6393" xr:uid="{00000000-0005-0000-0000-0000B8010000}"/>
    <cellStyle name="Nota 2 14 2 2" xfId="15224" xr:uid="{00000000-0005-0000-0000-0000B8010000}"/>
    <cellStyle name="Nota 2 14 2 3" xfId="24664" xr:uid="{7861C825-E9AF-4272-963E-DE7CB6765D85}"/>
    <cellStyle name="Nota 2 14 2 4" xfId="38616" xr:uid="{8B0E2C36-8D33-425F-8C22-D9982552DB1A}"/>
    <cellStyle name="Nota 2 14 3" xfId="10832" xr:uid="{00000000-0005-0000-0000-0000B8010000}"/>
    <cellStyle name="Nota 2 14 4" xfId="20241" xr:uid="{84ED90E7-55CB-487C-8568-F073C6DD95E7}"/>
    <cellStyle name="Nota 2 14 5" xfId="34382" xr:uid="{DF36DBF2-2ECC-405B-8C7C-C29AF2780F27}"/>
    <cellStyle name="Nota 2 15" xfId="3886" xr:uid="{00000000-0005-0000-0000-0000B8010000}"/>
    <cellStyle name="Nota 2 15 2" xfId="8293" xr:uid="{00000000-0005-0000-0000-0000B8010000}"/>
    <cellStyle name="Nota 2 15 2 2" xfId="17116" xr:uid="{00000000-0005-0000-0000-0000B8010000}"/>
    <cellStyle name="Nota 2 15 2 3" xfId="26496" xr:uid="{D7EE9FFD-1888-443F-80C6-E23198B447D0}"/>
    <cellStyle name="Nota 2 15 2 4" xfId="40451" xr:uid="{2D23E802-72C5-4487-89C2-86398E235ACA}"/>
    <cellStyle name="Nota 2 15 3" xfId="12765" xr:uid="{00000000-0005-0000-0000-0000B8010000}"/>
    <cellStyle name="Nota 2 15 4" xfId="22237" xr:uid="{BDEA6256-220D-46EB-ADA6-055E1ED72832}"/>
    <cellStyle name="Nota 2 15 5" xfId="36210" xr:uid="{8526C48C-2000-4BA8-B7CB-E2D7B822366F}"/>
    <cellStyle name="Nota 2 16" xfId="5801" xr:uid="{00000000-0005-0000-0000-000099040000}"/>
    <cellStyle name="Nota 2 16 2" xfId="14644" xr:uid="{00000000-0005-0000-0000-000099040000}"/>
    <cellStyle name="Nota 2 16 3" xfId="24124" xr:uid="{F7EA6C70-D9AD-4616-9F7D-141905479FA1}"/>
    <cellStyle name="Nota 2 16 4" xfId="38078" xr:uid="{E3782C85-920B-4840-82D9-25437AA18C6E}"/>
    <cellStyle name="Nota 2 17" xfId="10184" xr:uid="{00000000-0005-0000-0000-000099040000}"/>
    <cellStyle name="Nota 2 17 2" xfId="28324" xr:uid="{ED498455-DF9A-4005-A7A0-099B2294DF2E}"/>
    <cellStyle name="Nota 2 17 3" xfId="42294" xr:uid="{D608F8AD-BEDA-4351-9E09-69D5CBFB0D6A}"/>
    <cellStyle name="Nota 2 18" xfId="31033" xr:uid="{59C7CECA-FEC0-4390-8A75-9C8039E93BBF}"/>
    <cellStyle name="Nota 2 18 2" xfId="44882" xr:uid="{282ADB8E-EA44-4A47-9619-4D2E93ACCFB2}"/>
    <cellStyle name="Nota 2 19" xfId="19649" xr:uid="{49D8BC30-CA66-4306-B3F9-67604F5EDD26}"/>
    <cellStyle name="Nota 2 2" xfId="250" xr:uid="{00000000-0005-0000-0000-00009E040000}"/>
    <cellStyle name="Nota 2 2 2" xfId="1193" xr:uid="{00000000-0005-0000-0000-00009F040000}"/>
    <cellStyle name="Nota 2 2 2 2" xfId="1749" xr:uid="{00000000-0005-0000-0000-0000BA010000}"/>
    <cellStyle name="Nota 2 2 2 2 2" xfId="6551" xr:uid="{00000000-0005-0000-0000-0000BA010000}"/>
    <cellStyle name="Nota 2 2 2 2 2 2" xfId="15382" xr:uid="{00000000-0005-0000-0000-0000BA010000}"/>
    <cellStyle name="Nota 2 2 2 2 2 3" xfId="24817" xr:uid="{8A130DA5-9427-4E25-8676-85E021432F92}"/>
    <cellStyle name="Nota 2 2 2 2 2 4" xfId="38771" xr:uid="{85AE02B5-D54D-4012-8416-18075E8DAA7B}"/>
    <cellStyle name="Nota 2 2 2 2 3" xfId="10996" xr:uid="{00000000-0005-0000-0000-0000BA010000}"/>
    <cellStyle name="Nota 2 2 2 2 4" xfId="20406" xr:uid="{6E1C1786-8137-4377-BCA2-E940CF32ADEF}"/>
    <cellStyle name="Nota 2 2 2 2 5" xfId="34535" xr:uid="{AF011BF5-4676-43D3-801B-99C41D5E6705}"/>
    <cellStyle name="Nota 2 2 2 3" xfId="3587" xr:uid="{00000000-0005-0000-0000-0000A1040000}"/>
    <cellStyle name="Nota 2 2 2 3 2" xfId="19195" xr:uid="{00000000-0005-0000-0000-0000A1040000}"/>
    <cellStyle name="Nota 2 2 2 3 3" xfId="19471" xr:uid="{00000000-0005-0000-0000-0000A1040000}"/>
    <cellStyle name="Nota 2 2 2 3 4" xfId="21948" xr:uid="{3BFAFD4A-1C3C-4AB9-AA69-2252F08A4F4D}"/>
    <cellStyle name="Nota 2 2 2 3 5" xfId="33701" xr:uid="{C9F74E72-9D3A-42F9-8483-9E6266A1096A}"/>
    <cellStyle name="Nota 2 2 2 4" xfId="4035" xr:uid="{00000000-0005-0000-0000-0000BA010000}"/>
    <cellStyle name="Nota 2 2 2 4 2" xfId="8439" xr:uid="{00000000-0005-0000-0000-0000BA010000}"/>
    <cellStyle name="Nota 2 2 2 4 2 2" xfId="17261" xr:uid="{00000000-0005-0000-0000-0000BA010000}"/>
    <cellStyle name="Nota 2 2 2 4 2 3" xfId="26642" xr:uid="{28762193-FB6C-4194-AA5C-789D4A428E69}"/>
    <cellStyle name="Nota 2 2 2 4 2 4" xfId="40596" xr:uid="{7CBCF8B3-B880-44C4-9472-06C09503DD4C}"/>
    <cellStyle name="Nota 2 2 2 4 3" xfId="12910" xr:uid="{00000000-0005-0000-0000-0000BA010000}"/>
    <cellStyle name="Nota 2 2 2 4 4" xfId="22382" xr:uid="{9210DBA9-CEF5-4493-ABC3-6B926F09A52C}"/>
    <cellStyle name="Nota 2 2 2 4 5" xfId="36355" xr:uid="{4C8E3327-458C-4758-9981-6ECDF3BE767D}"/>
    <cellStyle name="Nota 2 2 2 5" xfId="11024" xr:uid="{00000000-0005-0000-0000-00009F040000}"/>
    <cellStyle name="Nota 2 2 2 5 2" xfId="28463" xr:uid="{6E57344F-09FB-44B5-92DD-68DEA4AC9300}"/>
    <cellStyle name="Nota 2 2 2 5 3" xfId="42433" xr:uid="{4D8827C7-5658-4F6F-AC3C-2B16EF087669}"/>
    <cellStyle name="Nota 2 2 2 6" xfId="19142" xr:uid="{00000000-0005-0000-0000-00009F040000}"/>
    <cellStyle name="Nota 2 2 2 6 2" xfId="31156" xr:uid="{30C93173-76ED-4736-858E-FBA70898EAEC}"/>
    <cellStyle name="Nota 2 2 2 6 3" xfId="45005" xr:uid="{CED4E3E9-3747-4FC5-A270-EE2791D1A403}"/>
    <cellStyle name="Nota 2 2 2 7" xfId="19239" xr:uid="{00000000-0005-0000-0000-00009F040000}"/>
    <cellStyle name="Nota 2 2 3" xfId="3230" xr:uid="{00000000-0005-0000-0000-0000FB040000}"/>
    <cellStyle name="Nota 2 2 3 2" xfId="5234" xr:uid="{00000000-0005-0000-0000-0000FB040000}"/>
    <cellStyle name="Nota 2 2 3 2 2" xfId="9632" xr:uid="{00000000-0005-0000-0000-0000FB040000}"/>
    <cellStyle name="Nota 2 2 3 2 2 2" xfId="18454" xr:uid="{00000000-0005-0000-0000-0000FB040000}"/>
    <cellStyle name="Nota 2 2 3 2 2 3" xfId="27832" xr:uid="{68F9EBA5-10F6-45A8-BC3E-27191D6224B0}"/>
    <cellStyle name="Nota 2 2 3 2 2 4" xfId="41788" xr:uid="{3200FC4D-40A1-49F1-AB56-EE3A3E32A7FF}"/>
    <cellStyle name="Nota 2 2 3 2 3" xfId="14101" xr:uid="{00000000-0005-0000-0000-0000FB040000}"/>
    <cellStyle name="Nota 2 2 3 2 4" xfId="23574" xr:uid="{47ACF5AA-F87E-412C-B95A-4C90444F35C0}"/>
    <cellStyle name="Nota 2 2 3 2 5" xfId="37545" xr:uid="{C78F8EFF-F806-4B4E-8CD0-3D7F28C56E6E}"/>
    <cellStyle name="Nota 2 2 3 3" xfId="7737" xr:uid="{00000000-0005-0000-0000-0000FB040000}"/>
    <cellStyle name="Nota 2 2 3 3 2" xfId="16563" xr:uid="{00000000-0005-0000-0000-0000FB040000}"/>
    <cellStyle name="Nota 2 2 3 3 3" xfId="25989" xr:uid="{D48C4865-C18E-4553-B3D8-B36539CFB124}"/>
    <cellStyle name="Nota 2 2 3 3 4" xfId="39941" xr:uid="{7E3D4AD0-CD16-48E1-AD76-2E02837FA0F6}"/>
    <cellStyle name="Nota 2 2 3 4" xfId="12209" xr:uid="{00000000-0005-0000-0000-0000FB040000}"/>
    <cellStyle name="Nota 2 2 3 4 2" xfId="29720" xr:uid="{AC5C62E7-90B3-4B64-B39C-290310FB1A26}"/>
    <cellStyle name="Nota 2 2 3 4 3" xfId="43601" xr:uid="{351286B4-C6F1-476E-A13E-AB770BED4B17}"/>
    <cellStyle name="Nota 2 2 3 5" xfId="32322" xr:uid="{3A759017-05E4-4893-9BA7-F62045A61AEB}"/>
    <cellStyle name="Nota 2 2 3 5 2" xfId="46189" xr:uid="{F68663B8-6185-4B28-97DA-6AD5047C0B04}"/>
    <cellStyle name="Nota 2 2 3 6" xfId="21672" xr:uid="{AF21077B-65BF-437A-BA7F-EE5A67BD38C0}"/>
    <cellStyle name="Nota 2 2 3 7" xfId="35704" xr:uid="{C3554175-91BE-438B-98DE-10A4771A232D}"/>
    <cellStyle name="Nota 2 2 4" xfId="1656" xr:uid="{00000000-0005-0000-0000-0000B9010000}"/>
    <cellStyle name="Nota 2 2 4 2" xfId="6473" xr:uid="{00000000-0005-0000-0000-0000B9010000}"/>
    <cellStyle name="Nota 2 2 4 2 2" xfId="15304" xr:uid="{00000000-0005-0000-0000-0000B9010000}"/>
    <cellStyle name="Nota 2 2 4 2 3" xfId="24739" xr:uid="{E3C22AC2-F507-42D2-9306-E1FA46D15A37}"/>
    <cellStyle name="Nota 2 2 4 2 4" xfId="38693" xr:uid="{F3FE56D0-E75A-44C3-B010-98D24B8CA6FB}"/>
    <cellStyle name="Nota 2 2 4 3" xfId="10914" xr:uid="{00000000-0005-0000-0000-0000B9010000}"/>
    <cellStyle name="Nota 2 2 4 3 2" xfId="30908" xr:uid="{FA2B4703-5E68-4793-B7AD-1B74B23B30A0}"/>
    <cellStyle name="Nota 2 2 4 3 3" xfId="44782" xr:uid="{A94B80B6-3798-4FB9-9A5B-A9197B632A28}"/>
    <cellStyle name="Nota 2 2 4 4" xfId="33500" xr:uid="{23B166B4-3E88-4054-8059-DB7981BEF56D}"/>
    <cellStyle name="Nota 2 2 4 4 2" xfId="47367" xr:uid="{7D9E4BB0-D858-419F-A64B-43BABF55CB04}"/>
    <cellStyle name="Nota 2 2 4 5" xfId="20328" xr:uid="{5AE9B75E-044F-4C5B-A0C3-B636F8332640}"/>
    <cellStyle name="Nota 2 2 4 6" xfId="34457" xr:uid="{57DA8EFF-7348-4F1B-85EE-8FC8C591EE61}"/>
    <cellStyle name="Nota 2 2 5" xfId="3376" xr:uid="{00000000-0005-0000-0000-0000A0040000}"/>
    <cellStyle name="Nota 2 2 5 2" xfId="19155" xr:uid="{00000000-0005-0000-0000-0000A0040000}"/>
    <cellStyle name="Nota 2 2 5 3" xfId="19478" xr:uid="{00000000-0005-0000-0000-0000A0040000}"/>
    <cellStyle name="Nota 2 2 5 4" xfId="21776" xr:uid="{7B487804-889F-433A-A52C-EBB78A91F46C}"/>
    <cellStyle name="Nota 2 2 5 5" xfId="33674" xr:uid="{0C26C539-8056-4B92-9D83-6E542ABEDD1D}"/>
    <cellStyle name="Nota 2 2 6" xfId="3955" xr:uid="{00000000-0005-0000-0000-0000B9010000}"/>
    <cellStyle name="Nota 2 2 6 2" xfId="8361" xr:uid="{00000000-0005-0000-0000-0000B9010000}"/>
    <cellStyle name="Nota 2 2 6 2 2" xfId="17183" xr:uid="{00000000-0005-0000-0000-0000B9010000}"/>
    <cellStyle name="Nota 2 2 6 2 3" xfId="26564" xr:uid="{051EB2E5-16BD-4887-9162-C967D3267C53}"/>
    <cellStyle name="Nota 2 2 6 2 4" xfId="40518" xr:uid="{810EC115-6429-45FC-AE82-51366C557EF8}"/>
    <cellStyle name="Nota 2 2 6 3" xfId="12832" xr:uid="{00000000-0005-0000-0000-0000B9010000}"/>
    <cellStyle name="Nota 2 2 6 4" xfId="22304" xr:uid="{A6DB947E-7A80-4C15-93D8-D6A073558008}"/>
    <cellStyle name="Nota 2 2 6 5" xfId="36277" xr:uid="{188CD7FF-A567-4F3B-B60E-49055FB3761F}"/>
    <cellStyle name="Nota 2 2 7" xfId="10794" xr:uid="{00000000-0005-0000-0000-00009E040000}"/>
    <cellStyle name="Nota 2 2 7 2" xfId="28385" xr:uid="{300A8FFF-7F52-4203-A5D0-99F11031E8BF}"/>
    <cellStyle name="Nota 2 2 7 3" xfId="42355" xr:uid="{7AD22C75-F07F-4484-9EAC-BE15A1C9E6A9}"/>
    <cellStyle name="Nota 2 2 8" xfId="10772" xr:uid="{00000000-0005-0000-0000-00009E040000}"/>
    <cellStyle name="Nota 2 2 8 2" xfId="31078" xr:uid="{225C4B6F-02D3-49EC-8EAF-2E99F9ACAFF3}"/>
    <cellStyle name="Nota 2 2 8 3" xfId="44927" xr:uid="{8E6939A3-3C34-4005-8971-82E98F290193}"/>
    <cellStyle name="Nota 2 2 9" xfId="19230" xr:uid="{00000000-0005-0000-0000-00009E040000}"/>
    <cellStyle name="Nota 2 20" xfId="33833" xr:uid="{53766C1D-95F4-474A-B118-CA0D55BB14F6}"/>
    <cellStyle name="Nota 2 3" xfId="1194" xr:uid="{00000000-0005-0000-0000-0000A0040000}"/>
    <cellStyle name="Nota 2 3 2" xfId="1721" xr:uid="{00000000-0005-0000-0000-0000BC010000}"/>
    <cellStyle name="Nota 2 3 2 2" xfId="4007" xr:uid="{00000000-0005-0000-0000-0000BC010000}"/>
    <cellStyle name="Nota 2 3 2 2 2" xfId="8411" xr:uid="{00000000-0005-0000-0000-0000BC010000}"/>
    <cellStyle name="Nota 2 3 2 2 2 2" xfId="17233" xr:uid="{00000000-0005-0000-0000-0000BC010000}"/>
    <cellStyle name="Nota 2 3 2 2 2 3" xfId="26614" xr:uid="{15B40206-0491-4B8E-B634-44C5A6C9EEAD}"/>
    <cellStyle name="Nota 2 3 2 2 2 4" xfId="40568" xr:uid="{A02483C3-9878-48A1-BD47-9F1A697C230F}"/>
    <cellStyle name="Nota 2 3 2 2 3" xfId="12882" xr:uid="{00000000-0005-0000-0000-0000BC010000}"/>
    <cellStyle name="Nota 2 3 2 2 4" xfId="22354" xr:uid="{D6CB9B56-AE11-41CD-AFAB-AF624600FE70}"/>
    <cellStyle name="Nota 2 3 2 2 5" xfId="36327" xr:uid="{381D394B-B3EE-49EB-BE54-76BC5C87DAA7}"/>
    <cellStyle name="Nota 2 3 2 3" xfId="6523" xr:uid="{00000000-0005-0000-0000-0000BC010000}"/>
    <cellStyle name="Nota 2 3 2 3 2" xfId="15354" xr:uid="{00000000-0005-0000-0000-0000BC010000}"/>
    <cellStyle name="Nota 2 3 2 3 3" xfId="24789" xr:uid="{AEFC2BE8-09C6-4FB2-A391-4F11381722E5}"/>
    <cellStyle name="Nota 2 3 2 3 4" xfId="38743" xr:uid="{4C465E2A-4FEE-4A1C-91B0-9CA715706D60}"/>
    <cellStyle name="Nota 2 3 2 4" xfId="10968" xr:uid="{00000000-0005-0000-0000-0000BC010000}"/>
    <cellStyle name="Nota 2 3 2 4 2" xfId="28435" xr:uid="{6692935C-73E4-4BD0-BEDB-D87D63FBD7A9}"/>
    <cellStyle name="Nota 2 3 2 4 3" xfId="42405" xr:uid="{53BC5E84-79A7-45BB-B718-CFA400694109}"/>
    <cellStyle name="Nota 2 3 2 5" xfId="31128" xr:uid="{EDBA4ACF-E1DD-4A3B-9F67-B80DD7E53736}"/>
    <cellStyle name="Nota 2 3 2 5 2" xfId="44977" xr:uid="{676B5C29-A234-4B0B-ACF3-2F33FA1B333E}"/>
    <cellStyle name="Nota 2 3 2 6" xfId="20378" xr:uid="{5A1F370D-A082-4E38-A8D4-E4991CE90618}"/>
    <cellStyle name="Nota 2 3 2 7" xfId="34507" xr:uid="{1E7D1230-83E1-498D-8A6A-E20C94CFFE10}"/>
    <cellStyle name="Nota 2 3 3" xfId="3229" xr:uid="{00000000-0005-0000-0000-0000FC040000}"/>
    <cellStyle name="Nota 2 3 3 2" xfId="5233" xr:uid="{00000000-0005-0000-0000-0000FC040000}"/>
    <cellStyle name="Nota 2 3 3 2 2" xfId="9631" xr:uid="{00000000-0005-0000-0000-0000FC040000}"/>
    <cellStyle name="Nota 2 3 3 2 2 2" xfId="18453" xr:uid="{00000000-0005-0000-0000-0000FC040000}"/>
    <cellStyle name="Nota 2 3 3 2 2 3" xfId="27831" xr:uid="{C0B25B4F-9BD8-4FC2-A250-DFDAC91F455C}"/>
    <cellStyle name="Nota 2 3 3 2 2 4" xfId="41787" xr:uid="{3FF0CF72-3AF9-4293-BC3B-026E7869EE27}"/>
    <cellStyle name="Nota 2 3 3 2 3" xfId="14100" xr:uid="{00000000-0005-0000-0000-0000FC040000}"/>
    <cellStyle name="Nota 2 3 3 2 4" xfId="23573" xr:uid="{BF268794-6559-42E2-A721-DEC48AB6D573}"/>
    <cellStyle name="Nota 2 3 3 2 5" xfId="37544" xr:uid="{D88B2EE0-520F-45A7-B33A-8EC712AF3C1D}"/>
    <cellStyle name="Nota 2 3 3 3" xfId="7736" xr:uid="{00000000-0005-0000-0000-0000FC040000}"/>
    <cellStyle name="Nota 2 3 3 3 2" xfId="16562" xr:uid="{00000000-0005-0000-0000-0000FC040000}"/>
    <cellStyle name="Nota 2 3 3 3 3" xfId="25988" xr:uid="{C4AC6667-9099-4ADE-9047-E34E7131D7AA}"/>
    <cellStyle name="Nota 2 3 3 3 4" xfId="39940" xr:uid="{1583CFD2-D495-4F19-B5E6-028451139E3F}"/>
    <cellStyle name="Nota 2 3 3 4" xfId="12208" xr:uid="{00000000-0005-0000-0000-0000FC040000}"/>
    <cellStyle name="Nota 2 3 3 4 2" xfId="29719" xr:uid="{D0483C01-7FAE-461B-BA0A-35CA7CC20B2C}"/>
    <cellStyle name="Nota 2 3 3 4 3" xfId="43600" xr:uid="{B43B0075-54A0-4FE9-A248-0DA409320CAB}"/>
    <cellStyle name="Nota 2 3 3 5" xfId="32321" xr:uid="{A08C5DCA-8992-4675-857A-6C8BF05D72D5}"/>
    <cellStyle name="Nota 2 3 3 5 2" xfId="46188" xr:uid="{CFA85085-8F12-48DD-84F1-37A87F060096}"/>
    <cellStyle name="Nota 2 3 3 6" xfId="21671" xr:uid="{CEBDB838-7D9E-408F-BE47-D3DF99F470CE}"/>
    <cellStyle name="Nota 2 3 3 7" xfId="35703" xr:uid="{6E8B687A-1030-40D2-A598-C786239860CB}"/>
    <cellStyle name="Nota 2 3 4" xfId="1627" xr:uid="{00000000-0005-0000-0000-0000BB010000}"/>
    <cellStyle name="Nota 2 3 4 2" xfId="6445" xr:uid="{00000000-0005-0000-0000-0000BB010000}"/>
    <cellStyle name="Nota 2 3 4 2 2" xfId="15276" xr:uid="{00000000-0005-0000-0000-0000BB010000}"/>
    <cellStyle name="Nota 2 3 4 2 3" xfId="24711" xr:uid="{C61C003C-DC3F-494E-A57B-1BDE621D570D}"/>
    <cellStyle name="Nota 2 3 4 2 4" xfId="38665" xr:uid="{0C578BF1-652D-4633-8F0B-AFFEA153049D}"/>
    <cellStyle name="Nota 2 3 4 3" xfId="10886" xr:uid="{00000000-0005-0000-0000-0000BB010000}"/>
    <cellStyle name="Nota 2 3 4 3 2" xfId="30907" xr:uid="{92004A5F-5055-443D-874F-0EC48B35285C}"/>
    <cellStyle name="Nota 2 3 4 3 3" xfId="44781" xr:uid="{5AD63218-35E4-4E57-B081-5FD40EED97B4}"/>
    <cellStyle name="Nota 2 3 4 4" xfId="33499" xr:uid="{B0028391-5051-44D1-888B-CF6290AB5F4E}"/>
    <cellStyle name="Nota 2 3 4 4 2" xfId="47366" xr:uid="{43129D48-9BFC-4D99-9B90-007CA06773BB}"/>
    <cellStyle name="Nota 2 3 4 5" xfId="20300" xr:uid="{A1749481-9587-4AD5-9A83-7ED8332BA386}"/>
    <cellStyle name="Nota 2 3 4 6" xfId="34429" xr:uid="{08702CA7-29D6-445B-B504-804EF29DA2DB}"/>
    <cellStyle name="Nota 2 3 5" xfId="3586" xr:uid="{00000000-0005-0000-0000-0000A2040000}"/>
    <cellStyle name="Nota 2 3 5 2" xfId="19194" xr:uid="{00000000-0005-0000-0000-0000A2040000}"/>
    <cellStyle name="Nota 2 3 5 3" xfId="10645" xr:uid="{00000000-0005-0000-0000-0000A2040000}"/>
    <cellStyle name="Nota 2 3 5 4" xfId="21947" xr:uid="{4563236B-87FB-409B-8729-780297C7EC5E}"/>
    <cellStyle name="Nota 2 3 5 5" xfId="33700" xr:uid="{4147467C-52FA-4843-9EC8-DF2DD190D74F}"/>
    <cellStyle name="Nota 2 3 6" xfId="3926" xr:uid="{00000000-0005-0000-0000-0000BB010000}"/>
    <cellStyle name="Nota 2 3 6 2" xfId="8332" xr:uid="{00000000-0005-0000-0000-0000BB010000}"/>
    <cellStyle name="Nota 2 3 6 2 2" xfId="17154" xr:uid="{00000000-0005-0000-0000-0000BB010000}"/>
    <cellStyle name="Nota 2 3 6 2 3" xfId="26535" xr:uid="{5BAFE97D-CF81-4501-99FF-B4BEF899F7B1}"/>
    <cellStyle name="Nota 2 3 6 2 4" xfId="40489" xr:uid="{68D55173-9CC6-4364-83CF-5C26E83885A9}"/>
    <cellStyle name="Nota 2 3 6 3" xfId="12803" xr:uid="{00000000-0005-0000-0000-0000BB010000}"/>
    <cellStyle name="Nota 2 3 6 4" xfId="22275" xr:uid="{7021442D-FF5A-4495-9415-0D860D97C1CE}"/>
    <cellStyle name="Nota 2 3 6 5" xfId="36248" xr:uid="{8D7491DE-BA4D-4830-9110-E82FF9DAC738}"/>
    <cellStyle name="Nota 2 3 7" xfId="12098" xr:uid="{00000000-0005-0000-0000-0000A0040000}"/>
    <cellStyle name="Nota 2 3 7 2" xfId="28357" xr:uid="{15032231-DB50-4AEB-B19D-7C0025D1F348}"/>
    <cellStyle name="Nota 2 3 7 3" xfId="42327" xr:uid="{32E0A11B-6E19-4ECE-AE84-3C8813C79889}"/>
    <cellStyle name="Nota 2 3 8" xfId="19354" xr:uid="{00000000-0005-0000-0000-0000A0040000}"/>
    <cellStyle name="Nota 2 3 8 2" xfId="31050" xr:uid="{F7D96E06-EADA-44C3-9FE6-078A8159E5BF}"/>
    <cellStyle name="Nota 2 3 8 3" xfId="44899" xr:uid="{DDA48970-9B7D-40AD-B538-C8594ADCBDF7}"/>
    <cellStyle name="Nota 2 3 9" xfId="19454" xr:uid="{00000000-0005-0000-0000-0000A0040000}"/>
    <cellStyle name="Nota 2 4" xfId="1195" xr:uid="{00000000-0005-0000-0000-0000A1040000}"/>
    <cellStyle name="Nota 2 4 2" xfId="1680" xr:uid="{00000000-0005-0000-0000-0000BD010000}"/>
    <cellStyle name="Nota 2 4 2 2" xfId="6482" xr:uid="{00000000-0005-0000-0000-0000BD010000}"/>
    <cellStyle name="Nota 2 4 2 2 2" xfId="15313" xr:uid="{00000000-0005-0000-0000-0000BD010000}"/>
    <cellStyle name="Nota 2 4 2 2 3" xfId="24748" xr:uid="{EB176CEA-6C16-490D-93A1-E954E994620E}"/>
    <cellStyle name="Nota 2 4 2 2 4" xfId="38702" xr:uid="{1BB8BE97-E22A-41F4-A60F-EF114A6FD2D9}"/>
    <cellStyle name="Nota 2 4 2 3" xfId="10927" xr:uid="{00000000-0005-0000-0000-0000BD010000}"/>
    <cellStyle name="Nota 2 4 2 4" xfId="20337" xr:uid="{E338BF79-33EA-4CA1-834F-B8B49BA0E67C}"/>
    <cellStyle name="Nota 2 4 2 5" xfId="34466" xr:uid="{09F48E88-4121-49C3-BF4E-F5D6278E138E}"/>
    <cellStyle name="Nota 2 4 3" xfId="3585" xr:uid="{00000000-0005-0000-0000-0000A3040000}"/>
    <cellStyle name="Nota 2 4 3 2" xfId="19193" xr:uid="{00000000-0005-0000-0000-0000A3040000}"/>
    <cellStyle name="Nota 2 4 3 3" xfId="19237" xr:uid="{00000000-0005-0000-0000-0000A3040000}"/>
    <cellStyle name="Nota 2 4 3 4" xfId="21946" xr:uid="{123900EE-9426-47A6-9D2D-4676E9055E43}"/>
    <cellStyle name="Nota 2 4 3 5" xfId="33699" xr:uid="{0036B07D-0A1C-48F1-9259-24406CB83862}"/>
    <cellStyle name="Nota 2 4 4" xfId="3966" xr:uid="{00000000-0005-0000-0000-0000BD010000}"/>
    <cellStyle name="Nota 2 4 4 2" xfId="8370" xr:uid="{00000000-0005-0000-0000-0000BD010000}"/>
    <cellStyle name="Nota 2 4 4 2 2" xfId="17192" xr:uid="{00000000-0005-0000-0000-0000BD010000}"/>
    <cellStyle name="Nota 2 4 4 2 3" xfId="26573" xr:uid="{FD2D09D7-50EF-45CB-9C96-EFD03BCD518C}"/>
    <cellStyle name="Nota 2 4 4 2 4" xfId="40527" xr:uid="{A37343B1-78AE-4511-9279-90FD6069A9F2}"/>
    <cellStyle name="Nota 2 4 4 3" xfId="12841" xr:uid="{00000000-0005-0000-0000-0000BD010000}"/>
    <cellStyle name="Nota 2 4 4 4" xfId="22313" xr:uid="{3674EC20-FF8F-4E8F-9325-34A7DE9DA069}"/>
    <cellStyle name="Nota 2 4 4 5" xfId="36286" xr:uid="{968BC7E7-0A4A-4620-A926-865E73818C4C}"/>
    <cellStyle name="Nota 2 4 5" xfId="10309" xr:uid="{00000000-0005-0000-0000-0000A1040000}"/>
    <cellStyle name="Nota 2 4 5 2" xfId="28394" xr:uid="{DC4799D4-34DE-4FBC-B63B-64306BDD2302}"/>
    <cellStyle name="Nota 2 4 5 3" xfId="42364" xr:uid="{2F23AC57-2298-4021-A2A3-8F0D15BEFCB3}"/>
    <cellStyle name="Nota 2 4 6" xfId="19444" xr:uid="{00000000-0005-0000-0000-0000A1040000}"/>
    <cellStyle name="Nota 2 4 6 2" xfId="31087" xr:uid="{0EF1E8AB-20C6-49CD-BE1E-A199B5D4A3F3}"/>
    <cellStyle name="Nota 2 4 6 3" xfId="44936" xr:uid="{40EBD13C-1810-42BE-9C24-A8C147465FB4}"/>
    <cellStyle name="Nota 2 4 7" xfId="19305" xr:uid="{00000000-0005-0000-0000-0000A1040000}"/>
    <cellStyle name="Nota 2 5" xfId="1196" xr:uid="{00000000-0005-0000-0000-0000A2040000}"/>
    <cellStyle name="Nota 2 5 2" xfId="1857" xr:uid="{00000000-0005-0000-0000-0000BE010000}"/>
    <cellStyle name="Nota 2 5 2 2" xfId="18996" xr:uid="{00000000-0005-0000-0000-0000BE010000}"/>
    <cellStyle name="Nota 2 5 2 3" xfId="19281" xr:uid="{00000000-0005-0000-0000-0000BE010000}"/>
    <cellStyle name="Nota 2 5 2 4" xfId="20425" xr:uid="{0D84A6EE-A3DB-4C60-9B2A-F2F827F4B23A}"/>
    <cellStyle name="Nota 2 5 3" xfId="3584" xr:uid="{00000000-0005-0000-0000-0000A4040000}"/>
    <cellStyle name="Nota 2 5 3 2" xfId="19192" xr:uid="{00000000-0005-0000-0000-0000A4040000}"/>
    <cellStyle name="Nota 2 5 3 3" xfId="19410" xr:uid="{00000000-0005-0000-0000-0000A4040000}"/>
    <cellStyle name="Nota 2 5 3 4" xfId="21945" xr:uid="{C9E784D0-8973-40A5-9D32-FBE845D9B08A}"/>
    <cellStyle name="Nota 2 5 3 5" xfId="33698" xr:uid="{FD4CB7DA-EE3D-42C3-92D9-E87F0D667773}"/>
    <cellStyle name="Nota 2 5 4" xfId="10837" xr:uid="{00000000-0005-0000-0000-0000A2040000}"/>
    <cellStyle name="Nota 2 5 4 2" xfId="28485" xr:uid="{56AFB8FE-4975-4F38-BF71-48C842424B26}"/>
    <cellStyle name="Nota 2 5 4 3" xfId="33722" xr:uid="{B7ADB905-E7B2-4AD3-90C2-030BD07C5131}"/>
    <cellStyle name="Nota 2 5 5" xfId="19225" xr:uid="{00000000-0005-0000-0000-0000A2040000}"/>
    <cellStyle name="Nota 2 5 6" xfId="19436" xr:uid="{00000000-0005-0000-0000-0000A2040000}"/>
    <cellStyle name="Nota 2 6" xfId="1197" xr:uid="{00000000-0005-0000-0000-0000A3040000}"/>
    <cellStyle name="Nota 2 6 2" xfId="2049" xr:uid="{00000000-0005-0000-0000-0000FA040000}"/>
    <cellStyle name="Nota 2 6 2 2" xfId="19067" xr:uid="{00000000-0005-0000-0000-0000FA040000}"/>
    <cellStyle name="Nota 2 6 2 3" xfId="19459" xr:uid="{00000000-0005-0000-0000-0000FA040000}"/>
    <cellStyle name="Nota 2 6 2 4" xfId="20570" xr:uid="{9A6B3AE4-50FF-440D-A6AD-B6177B261CDB}"/>
    <cellStyle name="Nota 2 6 3" xfId="3583" xr:uid="{00000000-0005-0000-0000-0000A5040000}"/>
    <cellStyle name="Nota 2 6 3 2" xfId="19191" xr:uid="{00000000-0005-0000-0000-0000A5040000}"/>
    <cellStyle name="Nota 2 6 3 3" xfId="19274" xr:uid="{00000000-0005-0000-0000-0000A5040000}"/>
    <cellStyle name="Nota 2 6 3 4" xfId="21944" xr:uid="{9F2817E2-9D1C-4D64-93D0-2B576B211AAF}"/>
    <cellStyle name="Nota 2 6 3 5" xfId="33697" xr:uid="{991A4B93-9BE7-4E43-98CD-5266E390E8F7}"/>
    <cellStyle name="Nota 2 6 4" xfId="10308" xr:uid="{00000000-0005-0000-0000-0000A3040000}"/>
    <cellStyle name="Nota 2 6 4 2" xfId="28623" xr:uid="{E29172EB-9062-496E-89E5-5BE5759BE72A}"/>
    <cellStyle name="Nota 2 6 4 3" xfId="33770" xr:uid="{67C81FB5-8DCF-471A-A8C9-62D08FE868A7}"/>
    <cellStyle name="Nota 2 6 5" xfId="18985" xr:uid="{00000000-0005-0000-0000-0000A3040000}"/>
    <cellStyle name="Nota 2 6 6" xfId="19255" xr:uid="{00000000-0005-0000-0000-0000A3040000}"/>
    <cellStyle name="Nota 2 7" xfId="1198" xr:uid="{00000000-0005-0000-0000-0000A4040000}"/>
    <cellStyle name="Nota 2 7 2" xfId="3582" xr:uid="{00000000-0005-0000-0000-0000A6040000}"/>
    <cellStyle name="Nota 2 7 2 2" xfId="19190" xr:uid="{00000000-0005-0000-0000-0000A6040000}"/>
    <cellStyle name="Nota 2 7 2 3" xfId="19261" xr:uid="{00000000-0005-0000-0000-0000A6040000}"/>
    <cellStyle name="Nota 2 7 2 4" xfId="21943" xr:uid="{543F54BE-C6F3-4788-B040-3F31AF4863EB}"/>
    <cellStyle name="Nota 2 7 2 5" xfId="33696" xr:uid="{0F7FE9FA-40A5-4669-852E-981389638DF6}"/>
    <cellStyle name="Nota 2 7 3" xfId="10307" xr:uid="{00000000-0005-0000-0000-0000A4040000}"/>
    <cellStyle name="Nota 2 7 4" xfId="19442" xr:uid="{00000000-0005-0000-0000-0000A4040000}"/>
    <cellStyle name="Nota 2 7 5" xfId="19114" xr:uid="{00000000-0005-0000-0000-0000A4040000}"/>
    <cellStyle name="Nota 2 8" xfId="1199" xr:uid="{00000000-0005-0000-0000-0000A5040000}"/>
    <cellStyle name="Nota 2 8 2" xfId="3581" xr:uid="{00000000-0005-0000-0000-0000A7040000}"/>
    <cellStyle name="Nota 2 8 2 2" xfId="19189" xr:uid="{00000000-0005-0000-0000-0000A7040000}"/>
    <cellStyle name="Nota 2 8 2 3" xfId="19242" xr:uid="{00000000-0005-0000-0000-0000A7040000}"/>
    <cellStyle name="Nota 2 8 2 4" xfId="21942" xr:uid="{A8FAF706-84D4-4A1C-8B1D-BE3B5D00A10A}"/>
    <cellStyle name="Nota 2 8 2 5" xfId="33695" xr:uid="{B4BC69B7-D6DC-4AD4-A1C5-21829375B73F}"/>
    <cellStyle name="Nota 2 8 3" xfId="10190" xr:uid="{00000000-0005-0000-0000-0000A5040000}"/>
    <cellStyle name="Nota 2 8 4" xfId="19222" xr:uid="{00000000-0005-0000-0000-0000A5040000}"/>
    <cellStyle name="Nota 2 8 5" xfId="19423" xr:uid="{00000000-0005-0000-0000-0000A5040000}"/>
    <cellStyle name="Nota 2 9" xfId="1200" xr:uid="{00000000-0005-0000-0000-0000A6040000}"/>
    <cellStyle name="Nota 2 9 2" xfId="3580" xr:uid="{00000000-0005-0000-0000-0000A8040000}"/>
    <cellStyle name="Nota 2 9 2 2" xfId="19188" xr:uid="{00000000-0005-0000-0000-0000A8040000}"/>
    <cellStyle name="Nota 2 9 2 3" xfId="19485" xr:uid="{00000000-0005-0000-0000-0000A8040000}"/>
    <cellStyle name="Nota 2 9 2 4" xfId="21941" xr:uid="{24447A7E-4383-41A2-9D6B-B28F9ED188A3}"/>
    <cellStyle name="Nota 2 9 2 5" xfId="33694" xr:uid="{B68E2FED-CF47-437C-96A8-572CE0C073B9}"/>
    <cellStyle name="Nota 2 9 3" xfId="14621" xr:uid="{00000000-0005-0000-0000-0000A6040000}"/>
    <cellStyle name="Nota 2 9 4" xfId="19351" xr:uid="{00000000-0005-0000-0000-0000A6040000}"/>
    <cellStyle name="Nota 2 9 5" xfId="19243" xr:uid="{00000000-0005-0000-0000-0000A6040000}"/>
    <cellStyle name="Nota 20" xfId="3231" xr:uid="{00000000-0005-0000-0000-0000FD040000}"/>
    <cellStyle name="Nota 20 2" xfId="3351" xr:uid="{00000000-0005-0000-0000-0000FD040000}"/>
    <cellStyle name="Nota 20 2 2" xfId="19149" xr:uid="{00000000-0005-0000-0000-0000FD040000}"/>
    <cellStyle name="Nota 20 2 2 2" xfId="29795" xr:uid="{894E002B-524A-4D2F-BA68-70CCDAF972DA}"/>
    <cellStyle name="Nota 20 2 2 3" xfId="43676" xr:uid="{9816923E-5189-4965-847C-C584E1B44AC0}"/>
    <cellStyle name="Nota 20 2 3" xfId="19325" xr:uid="{00000000-0005-0000-0000-0000FD040000}"/>
    <cellStyle name="Nota 20 2 4" xfId="21754" xr:uid="{A65F01D6-82A0-4454-9E90-D3A0AC8A7A90}"/>
    <cellStyle name="Nota 20 3" xfId="19137" xr:uid="{00000000-0005-0000-0000-0000FD040000}"/>
    <cellStyle name="Nota 20 3 2" xfId="29721" xr:uid="{CB8A856C-0C0C-4150-BF68-954A7978ABC0}"/>
    <cellStyle name="Nota 20 3 3" xfId="43602" xr:uid="{B6473CAA-B534-4FDE-A02B-8832E660E3D1}"/>
    <cellStyle name="Nota 20 4" xfId="19135" xr:uid="{00000000-0005-0000-0000-0000FD040000}"/>
    <cellStyle name="Nota 20 5" xfId="21673" xr:uid="{F9C9D0D0-C7E4-4380-81F6-40D4EED452F3}"/>
    <cellStyle name="Nota 21" xfId="3232" xr:uid="{00000000-0005-0000-0000-0000FE040000}"/>
    <cellStyle name="Nota 21 2" xfId="5235" xr:uid="{00000000-0005-0000-0000-0000FE040000}"/>
    <cellStyle name="Nota 21 2 2" xfId="9633" xr:uid="{00000000-0005-0000-0000-0000FE040000}"/>
    <cellStyle name="Nota 21 2 2 2" xfId="18455" xr:uid="{00000000-0005-0000-0000-0000FE040000}"/>
    <cellStyle name="Nota 21 2 2 3" xfId="27833" xr:uid="{9B9F683B-AEA3-40BF-892A-E0A80ACD495D}"/>
    <cellStyle name="Nota 21 2 2 4" xfId="41789" xr:uid="{A9090795-1D86-4D23-A391-C9C0093D1E30}"/>
    <cellStyle name="Nota 21 2 3" xfId="14102" xr:uid="{00000000-0005-0000-0000-0000FE040000}"/>
    <cellStyle name="Nota 21 2 3 2" xfId="30909" xr:uid="{FFFD79D1-62B5-4178-831C-1D7684F4B974}"/>
    <cellStyle name="Nota 21 2 3 3" xfId="44783" xr:uid="{580A2DE6-3098-4C4A-A6C7-F46E9DE1567C}"/>
    <cellStyle name="Nota 21 2 4" xfId="33501" xr:uid="{3BD93F7F-317E-4B5C-A90E-5D7724CC531E}"/>
    <cellStyle name="Nota 21 2 4 2" xfId="47368" xr:uid="{4683BCE9-A409-47D0-9764-47C4A5C357C5}"/>
    <cellStyle name="Nota 21 2 5" xfId="23575" xr:uid="{41B9C28B-9F27-446D-956A-375D6C7686E3}"/>
    <cellStyle name="Nota 21 2 6" xfId="37546" xr:uid="{C863BC84-9882-402E-A4A7-68AB4F7D97CB}"/>
    <cellStyle name="Nota 21 3" xfId="7738" xr:uid="{00000000-0005-0000-0000-0000FE040000}"/>
    <cellStyle name="Nota 21 3 2" xfId="16564" xr:uid="{00000000-0005-0000-0000-0000FE040000}"/>
    <cellStyle name="Nota 21 3 3" xfId="25990" xr:uid="{A423C842-7ED2-40E9-8CAD-9776735A0CBB}"/>
    <cellStyle name="Nota 21 3 4" xfId="39942" xr:uid="{3FBAE73A-A432-4C03-9FFE-B6EFA9361AC5}"/>
    <cellStyle name="Nota 21 4" xfId="12210" xr:uid="{00000000-0005-0000-0000-0000FE040000}"/>
    <cellStyle name="Nota 21 4 2" xfId="29722" xr:uid="{3F671555-4B0D-4AF6-BDF1-CD8515185C51}"/>
    <cellStyle name="Nota 21 4 3" xfId="43603" xr:uid="{0302B40E-C1A1-4C91-BAD5-502854698F54}"/>
    <cellStyle name="Nota 21 5" xfId="32323" xr:uid="{05AD7EAB-1A5D-462F-A3A9-C4997AD24106}"/>
    <cellStyle name="Nota 21 5 2" xfId="46190" xr:uid="{77C903EB-44EF-4C7B-A6A8-5DDD6714C006}"/>
    <cellStyle name="Nota 21 6" xfId="21674" xr:uid="{5D4B9456-CDCA-4FF4-BBB7-74E1FE0A61BB}"/>
    <cellStyle name="Nota 21 7" xfId="35705" xr:uid="{91913CB2-FD2D-41C8-837C-61CF244310C1}"/>
    <cellStyle name="Nota 22" xfId="3233" xr:uid="{00000000-0005-0000-0000-0000FF040000}"/>
    <cellStyle name="Nota 22 2" xfId="5236" xr:uid="{00000000-0005-0000-0000-0000FF040000}"/>
    <cellStyle name="Nota 22 2 2" xfId="9634" xr:uid="{00000000-0005-0000-0000-0000FF040000}"/>
    <cellStyle name="Nota 22 2 2 2" xfId="18456" xr:uid="{00000000-0005-0000-0000-0000FF040000}"/>
    <cellStyle name="Nota 22 2 2 3" xfId="27834" xr:uid="{FB5BE1A6-4A74-4B5B-9430-2BCE9CEA4D4B}"/>
    <cellStyle name="Nota 22 2 2 4" xfId="41790" xr:uid="{FA873647-3953-4DA3-BAEE-85E0CE51E4EE}"/>
    <cellStyle name="Nota 22 2 3" xfId="14103" xr:uid="{00000000-0005-0000-0000-0000FF040000}"/>
    <cellStyle name="Nota 22 2 3 2" xfId="30910" xr:uid="{DFFDA9F7-874A-409D-A442-6BB4151FF80D}"/>
    <cellStyle name="Nota 22 2 3 3" xfId="44784" xr:uid="{B8C5CEAF-7D4C-4772-AAC1-C7BA75D9A2E0}"/>
    <cellStyle name="Nota 22 2 4" xfId="33502" xr:uid="{FAEA402B-7506-4446-9C55-36F1A9C383B0}"/>
    <cellStyle name="Nota 22 2 4 2" xfId="47369" xr:uid="{17AA1040-8672-4D7E-89E2-49C94591DF96}"/>
    <cellStyle name="Nota 22 2 5" xfId="23576" xr:uid="{C16B6A8C-0072-44FB-BB20-0BC60A1AA8F4}"/>
    <cellStyle name="Nota 22 2 6" xfId="37547" xr:uid="{688ACD71-AB37-4E1F-95BF-BB35DC1F4B9D}"/>
    <cellStyle name="Nota 22 3" xfId="7739" xr:uid="{00000000-0005-0000-0000-0000FF040000}"/>
    <cellStyle name="Nota 22 3 2" xfId="16565" xr:uid="{00000000-0005-0000-0000-0000FF040000}"/>
    <cellStyle name="Nota 22 3 3" xfId="25991" xr:uid="{F8D1B051-E609-4261-9CE5-BE2AD5366695}"/>
    <cellStyle name="Nota 22 3 4" xfId="39943" xr:uid="{4EAB65E9-EFE0-41E3-A94B-92ACADFE7E11}"/>
    <cellStyle name="Nota 22 4" xfId="12211" xr:uid="{00000000-0005-0000-0000-0000FF040000}"/>
    <cellStyle name="Nota 22 4 2" xfId="29723" xr:uid="{708ED530-871B-4AB9-9552-972663D468C6}"/>
    <cellStyle name="Nota 22 4 3" xfId="43604" xr:uid="{68764A4D-3A15-47DE-BE94-F72AF7DAFEA2}"/>
    <cellStyle name="Nota 22 5" xfId="32324" xr:uid="{841DAE3A-BDAB-4D9C-B328-ADB4F548A777}"/>
    <cellStyle name="Nota 22 5 2" xfId="46191" xr:uid="{55402FD8-9CC7-471D-89A1-DD7F3F5BE382}"/>
    <cellStyle name="Nota 22 6" xfId="21675" xr:uid="{0765EC29-2955-40CE-80C1-3E9804B97C5A}"/>
    <cellStyle name="Nota 22 7" xfId="35706" xr:uid="{6D785668-F131-4EEA-8C79-D7840076A63D}"/>
    <cellStyle name="Nota 23" xfId="3234" xr:uid="{00000000-0005-0000-0000-000000050000}"/>
    <cellStyle name="Nota 23 2" xfId="5237" xr:uid="{00000000-0005-0000-0000-000000050000}"/>
    <cellStyle name="Nota 23 2 2" xfId="9635" xr:uid="{00000000-0005-0000-0000-000000050000}"/>
    <cellStyle name="Nota 23 2 2 2" xfId="18457" xr:uid="{00000000-0005-0000-0000-000000050000}"/>
    <cellStyle name="Nota 23 2 2 3" xfId="27835" xr:uid="{12D7A4DA-40D4-4DB0-BFF5-96F1F8C0D2BA}"/>
    <cellStyle name="Nota 23 2 2 4" xfId="41791" xr:uid="{A3BE47C5-4412-4D89-B6BB-2D3841CC8E48}"/>
    <cellStyle name="Nota 23 2 3" xfId="14104" xr:uid="{00000000-0005-0000-0000-000000050000}"/>
    <cellStyle name="Nota 23 2 3 2" xfId="30911" xr:uid="{D58B779B-F652-4DC7-B26D-85F03F81602A}"/>
    <cellStyle name="Nota 23 2 3 3" xfId="44785" xr:uid="{5CBC2C45-5225-473C-AE10-6ACAC753D8FF}"/>
    <cellStyle name="Nota 23 2 4" xfId="33503" xr:uid="{1130A2AB-B949-4BDD-810B-6C60DD38E1D8}"/>
    <cellStyle name="Nota 23 2 4 2" xfId="47370" xr:uid="{7FF83D58-2AE1-4954-B76F-376BCA6D7CF1}"/>
    <cellStyle name="Nota 23 2 5" xfId="23577" xr:uid="{D2280DA3-EA26-4218-A9F5-B119AE934779}"/>
    <cellStyle name="Nota 23 2 6" xfId="37548" xr:uid="{2AA7A472-2BC4-4E90-8672-E81C079C0E03}"/>
    <cellStyle name="Nota 23 3" xfId="7740" xr:uid="{00000000-0005-0000-0000-000000050000}"/>
    <cellStyle name="Nota 23 3 2" xfId="16566" xr:uid="{00000000-0005-0000-0000-000000050000}"/>
    <cellStyle name="Nota 23 3 3" xfId="25992" xr:uid="{0AEBD07D-FCE7-46E8-AA34-22CB565211E7}"/>
    <cellStyle name="Nota 23 3 4" xfId="39944" xr:uid="{C6B33F57-684C-4D5C-A750-57FE5D59B711}"/>
    <cellStyle name="Nota 23 4" xfId="12212" xr:uid="{00000000-0005-0000-0000-000000050000}"/>
    <cellStyle name="Nota 23 4 2" xfId="29724" xr:uid="{C6CAFEEA-15F5-4F95-A614-96169C5C0A1A}"/>
    <cellStyle name="Nota 23 4 3" xfId="43605" xr:uid="{19960CA9-CA7D-475B-AB15-23B16BA95925}"/>
    <cellStyle name="Nota 23 5" xfId="32325" xr:uid="{9737D42B-E859-4EEE-9AD6-7793A39787B3}"/>
    <cellStyle name="Nota 23 5 2" xfId="46192" xr:uid="{D28835DA-2A3E-49EB-BB98-64C3E5A3F8B6}"/>
    <cellStyle name="Nota 23 6" xfId="21676" xr:uid="{628E088D-9B0A-4CC4-9858-E7BB0B373B2C}"/>
    <cellStyle name="Nota 23 7" xfId="35707" xr:uid="{985072C8-F15E-4E0B-BF58-5692515613FE}"/>
    <cellStyle name="Nota 24" xfId="3235" xr:uid="{00000000-0005-0000-0000-000001050000}"/>
    <cellStyle name="Nota 24 2" xfId="5238" xr:uid="{00000000-0005-0000-0000-000001050000}"/>
    <cellStyle name="Nota 24 2 2" xfId="9636" xr:uid="{00000000-0005-0000-0000-000001050000}"/>
    <cellStyle name="Nota 24 2 2 2" xfId="18458" xr:uid="{00000000-0005-0000-0000-000001050000}"/>
    <cellStyle name="Nota 24 2 2 3" xfId="27836" xr:uid="{FE15759F-F91A-4F2F-A86A-5C3AD70D0564}"/>
    <cellStyle name="Nota 24 2 2 4" xfId="41792" xr:uid="{5BC2AB10-9B46-4BCF-8C14-91E5991DD765}"/>
    <cellStyle name="Nota 24 2 3" xfId="14105" xr:uid="{00000000-0005-0000-0000-000001050000}"/>
    <cellStyle name="Nota 24 2 3 2" xfId="30912" xr:uid="{02AE2398-E516-4A5A-B2F0-A41EBC7BA313}"/>
    <cellStyle name="Nota 24 2 3 3" xfId="44786" xr:uid="{6BCD5B60-A473-4912-9541-0D8D36F024EF}"/>
    <cellStyle name="Nota 24 2 4" xfId="33504" xr:uid="{4DE578CD-A954-4754-AB56-F0994F4AE13B}"/>
    <cellStyle name="Nota 24 2 4 2" xfId="47371" xr:uid="{C86E9137-1A7F-4AC0-AE42-7520905724CB}"/>
    <cellStyle name="Nota 24 2 5" xfId="23578" xr:uid="{59E1BBAB-9338-4A9B-9D2B-E9152013E2DF}"/>
    <cellStyle name="Nota 24 2 6" xfId="37549" xr:uid="{1FA1218D-AA0D-4310-95A7-98C0F88012A4}"/>
    <cellStyle name="Nota 24 3" xfId="7741" xr:uid="{00000000-0005-0000-0000-000001050000}"/>
    <cellStyle name="Nota 24 3 2" xfId="16567" xr:uid="{00000000-0005-0000-0000-000001050000}"/>
    <cellStyle name="Nota 24 3 3" xfId="25993" xr:uid="{908BECAC-095F-49D3-BD75-C444CDC94209}"/>
    <cellStyle name="Nota 24 3 4" xfId="39945" xr:uid="{A2D2EAFB-06B8-4F8D-939D-2F47AF823C48}"/>
    <cellStyle name="Nota 24 4" xfId="12213" xr:uid="{00000000-0005-0000-0000-000001050000}"/>
    <cellStyle name="Nota 24 4 2" xfId="29725" xr:uid="{93E418EE-2810-4ADB-B42F-F2CB8B625A0A}"/>
    <cellStyle name="Nota 24 4 3" xfId="43606" xr:uid="{D61F9437-89EA-4FD6-AD4A-0A14AC46EF0C}"/>
    <cellStyle name="Nota 24 5" xfId="32326" xr:uid="{C8AB7D46-5F75-45AD-ACF5-3019DC391CA8}"/>
    <cellStyle name="Nota 24 5 2" xfId="46193" xr:uid="{37EE84F6-ADD1-4582-97B6-EFB7E66F976B}"/>
    <cellStyle name="Nota 24 6" xfId="21677" xr:uid="{523D0882-67B0-414E-8F20-A05C787FB13F}"/>
    <cellStyle name="Nota 24 7" xfId="35708" xr:uid="{A3ED8D55-3A1B-4F0C-A5B1-7DF34DCFE4C2}"/>
    <cellStyle name="Nota 25" xfId="3236" xr:uid="{00000000-0005-0000-0000-000002050000}"/>
    <cellStyle name="Nota 25 2" xfId="5239" xr:uid="{00000000-0005-0000-0000-000002050000}"/>
    <cellStyle name="Nota 25 2 2" xfId="9637" xr:uid="{00000000-0005-0000-0000-000002050000}"/>
    <cellStyle name="Nota 25 2 2 2" xfId="18459" xr:uid="{00000000-0005-0000-0000-000002050000}"/>
    <cellStyle name="Nota 25 2 2 3" xfId="27837" xr:uid="{C6E26D15-B8BE-492A-A964-927D2879B12A}"/>
    <cellStyle name="Nota 25 2 2 4" xfId="41793" xr:uid="{154C1C47-8058-4D09-AE86-1AC11FF6D4B2}"/>
    <cellStyle name="Nota 25 2 3" xfId="14106" xr:uid="{00000000-0005-0000-0000-000002050000}"/>
    <cellStyle name="Nota 25 2 3 2" xfId="30913" xr:uid="{1F5D87AF-6512-41F8-9401-397821B51F89}"/>
    <cellStyle name="Nota 25 2 3 3" xfId="44787" xr:uid="{2B7E28EB-36D6-4F2F-8B3B-D16AF9B34101}"/>
    <cellStyle name="Nota 25 2 4" xfId="33505" xr:uid="{D9742910-B054-4311-B2F7-FB4BF7E6A6B2}"/>
    <cellStyle name="Nota 25 2 4 2" xfId="47372" xr:uid="{79D31DB6-61A9-44CE-A70C-9773A9596830}"/>
    <cellStyle name="Nota 25 2 5" xfId="23579" xr:uid="{6AB711AE-72D0-4860-8DB8-C6997BDAE2FB}"/>
    <cellStyle name="Nota 25 2 6" xfId="37550" xr:uid="{17F4D02F-A366-44F1-AEC7-CED95399FE7D}"/>
    <cellStyle name="Nota 25 3" xfId="7742" xr:uid="{00000000-0005-0000-0000-000002050000}"/>
    <cellStyle name="Nota 25 3 2" xfId="16568" xr:uid="{00000000-0005-0000-0000-000002050000}"/>
    <cellStyle name="Nota 25 3 3" xfId="25994" xr:uid="{C1070487-8765-4A89-831D-37F10A50996E}"/>
    <cellStyle name="Nota 25 3 4" xfId="39946" xr:uid="{A501735F-03E7-4CAB-8F91-AEDB16AB16BC}"/>
    <cellStyle name="Nota 25 4" xfId="12214" xr:uid="{00000000-0005-0000-0000-000002050000}"/>
    <cellStyle name="Nota 25 4 2" xfId="29726" xr:uid="{B5658C43-8EE0-4B0B-A063-55E26A1DBBCA}"/>
    <cellStyle name="Nota 25 4 3" xfId="43607" xr:uid="{5D650795-A62F-4FF2-8E4C-DECAAAD4DC13}"/>
    <cellStyle name="Nota 25 5" xfId="32327" xr:uid="{4CB7068E-7BC8-4A2E-88BF-CE8FEA1C882E}"/>
    <cellStyle name="Nota 25 5 2" xfId="46194" xr:uid="{7B65FC43-B3BB-4850-A494-49BDD40D5B3F}"/>
    <cellStyle name="Nota 25 6" xfId="21678" xr:uid="{102F9AD0-1950-4AAE-83C3-CEECFB6C9C7D}"/>
    <cellStyle name="Nota 25 7" xfId="35709" xr:uid="{72CDE597-498A-4152-9001-33D6B295A5A4}"/>
    <cellStyle name="Nota 26" xfId="3237" xr:uid="{00000000-0005-0000-0000-000003050000}"/>
    <cellStyle name="Nota 26 2" xfId="5240" xr:uid="{00000000-0005-0000-0000-000003050000}"/>
    <cellStyle name="Nota 26 2 2" xfId="9638" xr:uid="{00000000-0005-0000-0000-000003050000}"/>
    <cellStyle name="Nota 26 2 2 2" xfId="18460" xr:uid="{00000000-0005-0000-0000-000003050000}"/>
    <cellStyle name="Nota 26 2 2 3" xfId="27838" xr:uid="{48789A17-A8EE-47C5-B7D5-CA1507BD85ED}"/>
    <cellStyle name="Nota 26 2 2 4" xfId="41794" xr:uid="{BDC08177-92F8-4AB8-864E-1025C50C8312}"/>
    <cellStyle name="Nota 26 2 3" xfId="14107" xr:uid="{00000000-0005-0000-0000-000003050000}"/>
    <cellStyle name="Nota 26 2 3 2" xfId="30914" xr:uid="{73363D64-0428-48EC-8020-F26702EFF98B}"/>
    <cellStyle name="Nota 26 2 3 3" xfId="44788" xr:uid="{7ABA7516-2FD0-4BA5-B705-95EE0C61AF81}"/>
    <cellStyle name="Nota 26 2 4" xfId="33506" xr:uid="{68208C3E-9BEE-4D25-B684-C289F79DC737}"/>
    <cellStyle name="Nota 26 2 4 2" xfId="47373" xr:uid="{B4FD9535-7FEB-47BC-843D-2E357280A6B6}"/>
    <cellStyle name="Nota 26 2 5" xfId="23580" xr:uid="{E64F6638-445A-4390-A235-FF601142A56D}"/>
    <cellStyle name="Nota 26 2 6" xfId="37551" xr:uid="{2CAB6798-34BB-4655-A8A8-AC7DEF3816C8}"/>
    <cellStyle name="Nota 26 3" xfId="7743" xr:uid="{00000000-0005-0000-0000-000003050000}"/>
    <cellStyle name="Nota 26 3 2" xfId="16569" xr:uid="{00000000-0005-0000-0000-000003050000}"/>
    <cellStyle name="Nota 26 3 3" xfId="25995" xr:uid="{582259C2-93E5-4935-9326-EE231C2BEFA4}"/>
    <cellStyle name="Nota 26 3 4" xfId="39947" xr:uid="{E6F21D3F-16A8-4E48-A3D4-D7E92C2B761E}"/>
    <cellStyle name="Nota 26 4" xfId="12215" xr:uid="{00000000-0005-0000-0000-000003050000}"/>
    <cellStyle name="Nota 26 4 2" xfId="29727" xr:uid="{B4912AC8-07D2-4519-B35A-79364A0AA7F1}"/>
    <cellStyle name="Nota 26 4 3" xfId="43608" xr:uid="{DE0B6E1B-0B81-4989-A978-174AFE927FBE}"/>
    <cellStyle name="Nota 26 5" xfId="32328" xr:uid="{D901A418-9FF0-4625-A403-F68CB4AF71C0}"/>
    <cellStyle name="Nota 26 5 2" xfId="46195" xr:uid="{D67D5377-1781-4785-BF2B-C81245A79F97}"/>
    <cellStyle name="Nota 26 6" xfId="21679" xr:uid="{AC60A6EC-639F-4B7B-AAFB-0AC2446072FD}"/>
    <cellStyle name="Nota 26 7" xfId="35710" xr:uid="{514A7A60-E473-4154-A252-02712B28A2D3}"/>
    <cellStyle name="Nota 27" xfId="3238" xr:uid="{00000000-0005-0000-0000-000004050000}"/>
    <cellStyle name="Nota 27 2" xfId="5241" xr:uid="{00000000-0005-0000-0000-000004050000}"/>
    <cellStyle name="Nota 27 2 2" xfId="9639" xr:uid="{00000000-0005-0000-0000-000004050000}"/>
    <cellStyle name="Nota 27 2 2 2" xfId="18461" xr:uid="{00000000-0005-0000-0000-000004050000}"/>
    <cellStyle name="Nota 27 2 2 3" xfId="27839" xr:uid="{88E78CE1-6AF9-4988-A828-F16C21DFEE25}"/>
    <cellStyle name="Nota 27 2 2 4" xfId="41795" xr:uid="{BA65DD6C-C440-441E-8FCB-E15BFD98CE05}"/>
    <cellStyle name="Nota 27 2 3" xfId="14108" xr:uid="{00000000-0005-0000-0000-000004050000}"/>
    <cellStyle name="Nota 27 2 3 2" xfId="30915" xr:uid="{7197D827-92EA-4253-AF44-331A550C49F7}"/>
    <cellStyle name="Nota 27 2 3 3" xfId="44789" xr:uid="{6D5F51AC-0352-4122-99D4-D41747D4AA06}"/>
    <cellStyle name="Nota 27 2 4" xfId="33507" xr:uid="{16500615-2209-415E-9E59-8D4452B0E783}"/>
    <cellStyle name="Nota 27 2 4 2" xfId="47374" xr:uid="{17D9182F-365B-4333-A12C-A3A6CD28316E}"/>
    <cellStyle name="Nota 27 2 5" xfId="23581" xr:uid="{80B8C93C-4FAF-4B99-88C7-B313DF0D38F7}"/>
    <cellStyle name="Nota 27 2 6" xfId="37552" xr:uid="{6F970229-9D96-4C5D-B94C-E5657014E2BD}"/>
    <cellStyle name="Nota 27 3" xfId="7744" xr:uid="{00000000-0005-0000-0000-000004050000}"/>
    <cellStyle name="Nota 27 3 2" xfId="16570" xr:uid="{00000000-0005-0000-0000-000004050000}"/>
    <cellStyle name="Nota 27 3 3" xfId="25996" xr:uid="{91516A71-BB7A-457B-800C-0E28CBE7638E}"/>
    <cellStyle name="Nota 27 3 4" xfId="39948" xr:uid="{F23F3E6D-7DDC-475B-94B1-AC318567342E}"/>
    <cellStyle name="Nota 27 4" xfId="12216" xr:uid="{00000000-0005-0000-0000-000004050000}"/>
    <cellStyle name="Nota 27 4 2" xfId="29728" xr:uid="{6EF92F1C-318D-4924-84A9-66E3481AF08C}"/>
    <cellStyle name="Nota 27 4 3" xfId="43609" xr:uid="{645F5EC1-AE70-49E1-8EBB-393AFB211F49}"/>
    <cellStyle name="Nota 27 5" xfId="32329" xr:uid="{BBC27F68-B02D-444C-87E6-9A09B6D61DAD}"/>
    <cellStyle name="Nota 27 5 2" xfId="46196" xr:uid="{73A15531-5664-4713-A49A-89F77D451513}"/>
    <cellStyle name="Nota 27 6" xfId="21680" xr:uid="{07EF7666-7147-41DF-9374-68533B5649D6}"/>
    <cellStyle name="Nota 27 7" xfId="35711" xr:uid="{B115AA7B-0E09-41F8-ABB8-4161F6BF3A53}"/>
    <cellStyle name="Nota 28" xfId="3239" xr:uid="{00000000-0005-0000-0000-000005050000}"/>
    <cellStyle name="Nota 28 2" xfId="5242" xr:uid="{00000000-0005-0000-0000-000005050000}"/>
    <cellStyle name="Nota 28 2 2" xfId="9640" xr:uid="{00000000-0005-0000-0000-000005050000}"/>
    <cellStyle name="Nota 28 2 2 2" xfId="18462" xr:uid="{00000000-0005-0000-0000-000005050000}"/>
    <cellStyle name="Nota 28 2 2 3" xfId="27840" xr:uid="{B6695E11-DF59-48D9-BB93-ACEA3192B47A}"/>
    <cellStyle name="Nota 28 2 2 4" xfId="41796" xr:uid="{E084005C-5252-4665-B5DE-A07B240C9927}"/>
    <cellStyle name="Nota 28 2 3" xfId="14109" xr:uid="{00000000-0005-0000-0000-000005050000}"/>
    <cellStyle name="Nota 28 2 3 2" xfId="30916" xr:uid="{F4445B51-F1C8-468C-8F9F-D2F960D95BF7}"/>
    <cellStyle name="Nota 28 2 3 3" xfId="44790" xr:uid="{954554E4-7081-4EF8-A586-E2907F7AC26F}"/>
    <cellStyle name="Nota 28 2 4" xfId="33508" xr:uid="{27F9C2EC-3C77-404D-8454-209FF40A6631}"/>
    <cellStyle name="Nota 28 2 4 2" xfId="47375" xr:uid="{BBAF2BB1-B55D-46B9-81D3-DF878BD64EA8}"/>
    <cellStyle name="Nota 28 2 5" xfId="23582" xr:uid="{0705E19E-6A2A-4C6C-9109-84402E9D8607}"/>
    <cellStyle name="Nota 28 2 6" xfId="37553" xr:uid="{5C36D8EE-F217-4542-B9B3-F184BDA1A39E}"/>
    <cellStyle name="Nota 28 3" xfId="7745" xr:uid="{00000000-0005-0000-0000-000005050000}"/>
    <cellStyle name="Nota 28 3 2" xfId="16571" xr:uid="{00000000-0005-0000-0000-000005050000}"/>
    <cellStyle name="Nota 28 3 3" xfId="25997" xr:uid="{9F8E3152-1F19-42E5-8255-A54FFCE9A249}"/>
    <cellStyle name="Nota 28 3 4" xfId="39949" xr:uid="{B73213EF-B32C-4919-A50A-81021429B37B}"/>
    <cellStyle name="Nota 28 4" xfId="12217" xr:uid="{00000000-0005-0000-0000-000005050000}"/>
    <cellStyle name="Nota 28 4 2" xfId="29729" xr:uid="{9A27FC08-E539-4292-823A-D8E9AF3149C2}"/>
    <cellStyle name="Nota 28 4 3" xfId="43610" xr:uid="{75A622BD-A484-4B22-8015-144FCF211C44}"/>
    <cellStyle name="Nota 28 5" xfId="32330" xr:uid="{EB1CA68B-11F0-4D3B-B0D5-33CA0ADA4A17}"/>
    <cellStyle name="Nota 28 5 2" xfId="46197" xr:uid="{EE4E7153-6079-4B44-9568-BEEF4F467A3E}"/>
    <cellStyle name="Nota 28 6" xfId="21681" xr:uid="{07C5FB22-623C-4EF2-881D-DEB4D5AF7F74}"/>
    <cellStyle name="Nota 28 7" xfId="35712" xr:uid="{A6221B7E-882B-4776-A936-36B9C9AC5CDF}"/>
    <cellStyle name="Nota 29" xfId="3240" xr:uid="{00000000-0005-0000-0000-000006050000}"/>
    <cellStyle name="Nota 29 2" xfId="5243" xr:uid="{00000000-0005-0000-0000-000006050000}"/>
    <cellStyle name="Nota 29 2 2" xfId="9641" xr:uid="{00000000-0005-0000-0000-000006050000}"/>
    <cellStyle name="Nota 29 2 2 2" xfId="18463" xr:uid="{00000000-0005-0000-0000-000006050000}"/>
    <cellStyle name="Nota 29 2 2 3" xfId="27841" xr:uid="{3765A255-545E-450B-9516-508A9D7BE67A}"/>
    <cellStyle name="Nota 29 2 2 4" xfId="41797" xr:uid="{FE4460FC-5F40-4932-86F1-80DE9A9218D5}"/>
    <cellStyle name="Nota 29 2 3" xfId="14110" xr:uid="{00000000-0005-0000-0000-000006050000}"/>
    <cellStyle name="Nota 29 2 3 2" xfId="30917" xr:uid="{A88D1FA0-A535-41AE-9DD2-C15E378A60C1}"/>
    <cellStyle name="Nota 29 2 3 3" xfId="44791" xr:uid="{76E05C9B-7F6F-4DC5-8BB8-5E54F7CA2D5C}"/>
    <cellStyle name="Nota 29 2 4" xfId="33509" xr:uid="{132A9CDA-DD7B-49E8-9F95-88C6B99E6BE7}"/>
    <cellStyle name="Nota 29 2 4 2" xfId="47376" xr:uid="{E7E6FCF0-5E7D-449B-85C4-2D263BB94D52}"/>
    <cellStyle name="Nota 29 2 5" xfId="23583" xr:uid="{5E87992C-4150-449E-9A4E-2B07B937C42E}"/>
    <cellStyle name="Nota 29 2 6" xfId="37554" xr:uid="{F7822F6C-EBBB-4D24-B37E-F7456868A86C}"/>
    <cellStyle name="Nota 29 3" xfId="7746" xr:uid="{00000000-0005-0000-0000-000006050000}"/>
    <cellStyle name="Nota 29 3 2" xfId="16572" xr:uid="{00000000-0005-0000-0000-000006050000}"/>
    <cellStyle name="Nota 29 3 3" xfId="25998" xr:uid="{0E5FE2CE-D7D6-43C4-88E9-94E9627F0824}"/>
    <cellStyle name="Nota 29 3 4" xfId="39950" xr:uid="{0A5BD444-5272-4E71-8DAC-9E940407D1C9}"/>
    <cellStyle name="Nota 29 4" xfId="12218" xr:uid="{00000000-0005-0000-0000-000006050000}"/>
    <cellStyle name="Nota 29 4 2" xfId="29730" xr:uid="{ACBEA02A-0D4A-47D9-966F-2CF222D25BF6}"/>
    <cellStyle name="Nota 29 4 3" xfId="43611" xr:uid="{8728B35E-A9FB-4A8F-9544-11DC585FD7D6}"/>
    <cellStyle name="Nota 29 5" xfId="32331" xr:uid="{7BB9155E-5692-4441-ADDB-C1DE22AAFE7D}"/>
    <cellStyle name="Nota 29 5 2" xfId="46198" xr:uid="{869A6811-4906-497C-A945-08CF9A387DCF}"/>
    <cellStyle name="Nota 29 6" xfId="21682" xr:uid="{A497EA62-81E1-4548-B460-F13C51F8457E}"/>
    <cellStyle name="Nota 29 7" xfId="35713" xr:uid="{6DB9F3B9-720A-4BBD-B16C-D4468CDF6BEE}"/>
    <cellStyle name="Nota 3" xfId="129" xr:uid="{00000000-0005-0000-0000-0000A7040000}"/>
    <cellStyle name="Nota 3 10" xfId="19672" xr:uid="{1A5A24D6-5896-40CF-A9AD-85407764A90F}"/>
    <cellStyle name="Nota 3 11" xfId="33847" xr:uid="{6A68B4F8-439B-4362-B27D-591FB4436C7B}"/>
    <cellStyle name="Nota 3 2" xfId="1201" xr:uid="{00000000-0005-0000-0000-0000A8040000}"/>
    <cellStyle name="Nota 3 2 2" xfId="1724" xr:uid="{00000000-0005-0000-0000-0000C1010000}"/>
    <cellStyle name="Nota 3 2 2 2" xfId="4010" xr:uid="{00000000-0005-0000-0000-0000C1010000}"/>
    <cellStyle name="Nota 3 2 2 2 2" xfId="8414" xr:uid="{00000000-0005-0000-0000-0000C1010000}"/>
    <cellStyle name="Nota 3 2 2 2 2 2" xfId="17236" xr:uid="{00000000-0005-0000-0000-0000C1010000}"/>
    <cellStyle name="Nota 3 2 2 2 2 3" xfId="26617" xr:uid="{3352FDA1-6793-4501-92E5-EA90EF338607}"/>
    <cellStyle name="Nota 3 2 2 2 2 4" xfId="40571" xr:uid="{9AA6D72E-B68B-4554-9764-A267DC35EB3B}"/>
    <cellStyle name="Nota 3 2 2 2 3" xfId="12885" xr:uid="{00000000-0005-0000-0000-0000C1010000}"/>
    <cellStyle name="Nota 3 2 2 2 4" xfId="22357" xr:uid="{92DE6222-390F-4A52-AD76-BB96D2E6F53C}"/>
    <cellStyle name="Nota 3 2 2 2 5" xfId="36330" xr:uid="{909E004C-D525-475A-884E-3E1793A774A9}"/>
    <cellStyle name="Nota 3 2 2 3" xfId="6526" xr:uid="{00000000-0005-0000-0000-0000C1010000}"/>
    <cellStyle name="Nota 3 2 2 3 2" xfId="15357" xr:uid="{00000000-0005-0000-0000-0000C1010000}"/>
    <cellStyle name="Nota 3 2 2 3 3" xfId="24792" xr:uid="{3D581A86-6504-49CA-95A1-7B71E8A00196}"/>
    <cellStyle name="Nota 3 2 2 3 4" xfId="38746" xr:uid="{9F707B35-CFC2-4043-94B7-09D70A748EF3}"/>
    <cellStyle name="Nota 3 2 2 4" xfId="10971" xr:uid="{00000000-0005-0000-0000-0000C1010000}"/>
    <cellStyle name="Nota 3 2 2 4 2" xfId="28438" xr:uid="{B6390312-3278-4F5E-9DA4-ABD1E323BE8B}"/>
    <cellStyle name="Nota 3 2 2 4 3" xfId="42408" xr:uid="{B521A68D-F112-45C3-91DF-C976847ED1B1}"/>
    <cellStyle name="Nota 3 2 2 5" xfId="31131" xr:uid="{456929A3-EF5B-4CAA-B2CC-3F0969D14DF8}"/>
    <cellStyle name="Nota 3 2 2 5 2" xfId="44980" xr:uid="{838564A9-0470-4FF0-9DD5-068A9B9994FE}"/>
    <cellStyle name="Nota 3 2 2 6" xfId="20381" xr:uid="{B40546AE-C37C-4322-966B-516867F3C0D8}"/>
    <cellStyle name="Nota 3 2 2 7" xfId="34510" xr:uid="{F5052A14-F675-4845-AF6A-CA456DE26603}"/>
    <cellStyle name="Nota 3 2 3" xfId="3242" xr:uid="{00000000-0005-0000-0000-000008050000}"/>
    <cellStyle name="Nota 3 2 3 2" xfId="5245" xr:uid="{00000000-0005-0000-0000-000008050000}"/>
    <cellStyle name="Nota 3 2 3 2 2" xfId="9643" xr:uid="{00000000-0005-0000-0000-000008050000}"/>
    <cellStyle name="Nota 3 2 3 2 2 2" xfId="18465" xr:uid="{00000000-0005-0000-0000-000008050000}"/>
    <cellStyle name="Nota 3 2 3 2 2 3" xfId="27843" xr:uid="{02CDDCD3-1F62-4C2F-B3F0-FCF336B34047}"/>
    <cellStyle name="Nota 3 2 3 2 2 4" xfId="41799" xr:uid="{427F0052-4CB4-4A71-AEE0-486AB8B6C234}"/>
    <cellStyle name="Nota 3 2 3 2 3" xfId="14112" xr:uid="{00000000-0005-0000-0000-000008050000}"/>
    <cellStyle name="Nota 3 2 3 2 4" xfId="23585" xr:uid="{17FC144B-7E08-4549-931E-FB4560CE2B26}"/>
    <cellStyle name="Nota 3 2 3 2 5" xfId="37556" xr:uid="{0FF7F8F3-7C65-40A0-8556-45C485D40450}"/>
    <cellStyle name="Nota 3 2 3 3" xfId="7748" xr:uid="{00000000-0005-0000-0000-000008050000}"/>
    <cellStyle name="Nota 3 2 3 3 2" xfId="16574" xr:uid="{00000000-0005-0000-0000-000008050000}"/>
    <cellStyle name="Nota 3 2 3 3 3" xfId="26000" xr:uid="{F6438E98-B0C7-45FE-B446-0E27692575A5}"/>
    <cellStyle name="Nota 3 2 3 3 4" xfId="39952" xr:uid="{BCD76D10-BB0A-41E9-A13D-F0C3EDCD7EE1}"/>
    <cellStyle name="Nota 3 2 3 4" xfId="12220" xr:uid="{00000000-0005-0000-0000-000008050000}"/>
    <cellStyle name="Nota 3 2 3 4 2" xfId="29732" xr:uid="{C8E463B7-744A-4EF3-B90B-25338BD2EDCB}"/>
    <cellStyle name="Nota 3 2 3 4 3" xfId="43613" xr:uid="{553E2E98-CA85-4DF2-8181-ED4D585FBD20}"/>
    <cellStyle name="Nota 3 2 3 5" xfId="32333" xr:uid="{2A229896-E044-4A3B-8061-5822FABAF404}"/>
    <cellStyle name="Nota 3 2 3 5 2" xfId="46200" xr:uid="{B3E6D1B8-5572-4D9C-8A99-4AA919771DE2}"/>
    <cellStyle name="Nota 3 2 3 6" xfId="21684" xr:uid="{752E0F28-D22D-406F-94A2-24BEE581FB1C}"/>
    <cellStyle name="Nota 3 2 3 7" xfId="35715" xr:uid="{069C6459-836E-4FBE-8E04-465408B9C9F2}"/>
    <cellStyle name="Nota 3 2 4" xfId="1630" xr:uid="{00000000-0005-0000-0000-0000C0010000}"/>
    <cellStyle name="Nota 3 2 4 2" xfId="6448" xr:uid="{00000000-0005-0000-0000-0000C0010000}"/>
    <cellStyle name="Nota 3 2 4 2 2" xfId="15279" xr:uid="{00000000-0005-0000-0000-0000C0010000}"/>
    <cellStyle name="Nota 3 2 4 2 3" xfId="24714" xr:uid="{DE7D4694-5DCD-451F-949C-EECC277B390D}"/>
    <cellStyle name="Nota 3 2 4 2 4" xfId="38668" xr:uid="{2285E04D-6832-4F71-B045-C8FBC5D52D9C}"/>
    <cellStyle name="Nota 3 2 4 3" xfId="10889" xr:uid="{00000000-0005-0000-0000-0000C0010000}"/>
    <cellStyle name="Nota 3 2 4 3 2" xfId="30919" xr:uid="{C97FC625-9BC8-4D59-BAB9-E84FBAD582E9}"/>
    <cellStyle name="Nota 3 2 4 3 3" xfId="44793" xr:uid="{C28C6E47-6D95-44D7-991E-37AD20611711}"/>
    <cellStyle name="Nota 3 2 4 4" xfId="33511" xr:uid="{2B1B58B0-1F50-491A-A126-846F011A7E39}"/>
    <cellStyle name="Nota 3 2 4 4 2" xfId="47378" xr:uid="{3AF9B9B5-17D5-48E3-8327-854592DADF7C}"/>
    <cellStyle name="Nota 3 2 4 5" xfId="20303" xr:uid="{4C965399-0822-4B2F-9A23-54E714781CEE}"/>
    <cellStyle name="Nota 3 2 4 6" xfId="34432" xr:uid="{5A7C5970-A4F4-4B27-93AA-9F75E0365A8B}"/>
    <cellStyle name="Nota 3 2 5" xfId="3578" xr:uid="{00000000-0005-0000-0000-0000AA040000}"/>
    <cellStyle name="Nota 3 2 5 2" xfId="19186" xr:uid="{00000000-0005-0000-0000-0000AA040000}"/>
    <cellStyle name="Nota 3 2 5 3" xfId="18986" xr:uid="{00000000-0005-0000-0000-0000AA040000}"/>
    <cellStyle name="Nota 3 2 5 4" xfId="21939" xr:uid="{CBD7A67F-006F-4B44-8BFF-CE0C901DC507}"/>
    <cellStyle name="Nota 3 2 5 5" xfId="33692" xr:uid="{BFEA04AC-9EF0-41B7-8D48-69E4BB99853B}"/>
    <cellStyle name="Nota 3 2 6" xfId="3929" xr:uid="{00000000-0005-0000-0000-0000C0010000}"/>
    <cellStyle name="Nota 3 2 6 2" xfId="8335" xr:uid="{00000000-0005-0000-0000-0000C0010000}"/>
    <cellStyle name="Nota 3 2 6 2 2" xfId="17157" xr:uid="{00000000-0005-0000-0000-0000C0010000}"/>
    <cellStyle name="Nota 3 2 6 2 3" xfId="26538" xr:uid="{CC6AFCEE-A47E-482F-8426-8A821AB1C359}"/>
    <cellStyle name="Nota 3 2 6 2 4" xfId="40492" xr:uid="{A8F55991-8B39-4881-AD5A-4FFC605DDC12}"/>
    <cellStyle name="Nota 3 2 6 3" xfId="12806" xr:uid="{00000000-0005-0000-0000-0000C0010000}"/>
    <cellStyle name="Nota 3 2 6 4" xfId="22278" xr:uid="{05881FB6-4A8F-4833-94E2-980AD29C213E}"/>
    <cellStyle name="Nota 3 2 6 5" xfId="36251" xr:uid="{342C9BEB-9A4A-4451-8C94-D55B83056E10}"/>
    <cellStyle name="Nota 3 2 7" xfId="10834" xr:uid="{00000000-0005-0000-0000-0000A8040000}"/>
    <cellStyle name="Nota 3 2 7 2" xfId="28360" xr:uid="{161E3C08-B3B1-4749-AD0D-421D54FBA126}"/>
    <cellStyle name="Nota 3 2 7 3" xfId="42330" xr:uid="{7BD6030D-CF02-4E4A-9CA9-9B54EB3C10ED}"/>
    <cellStyle name="Nota 3 2 8" xfId="18981" xr:uid="{00000000-0005-0000-0000-0000A8040000}"/>
    <cellStyle name="Nota 3 2 8 2" xfId="31053" xr:uid="{8D968989-8282-4A97-BE37-03DAC5E8BDBD}"/>
    <cellStyle name="Nota 3 2 8 3" xfId="44902" xr:uid="{948BC546-A439-446E-A660-D376FE8F86EB}"/>
    <cellStyle name="Nota 3 2 9" xfId="19217" xr:uid="{00000000-0005-0000-0000-0000A8040000}"/>
    <cellStyle name="Nota 3 3" xfId="1696" xr:uid="{00000000-0005-0000-0000-0000C2010000}"/>
    <cellStyle name="Nota 3 3 2" xfId="3982" xr:uid="{00000000-0005-0000-0000-0000C2010000}"/>
    <cellStyle name="Nota 3 3 2 2" xfId="8386" xr:uid="{00000000-0005-0000-0000-0000C2010000}"/>
    <cellStyle name="Nota 3 3 2 2 2" xfId="17208" xr:uid="{00000000-0005-0000-0000-0000C2010000}"/>
    <cellStyle name="Nota 3 3 2 2 3" xfId="26589" xr:uid="{37853B35-03AF-4CFE-8952-83DE98B4DF35}"/>
    <cellStyle name="Nota 3 3 2 2 4" xfId="40543" xr:uid="{011898C9-C6DB-4FD3-987F-857DF51D1006}"/>
    <cellStyle name="Nota 3 3 2 3" xfId="12857" xr:uid="{00000000-0005-0000-0000-0000C2010000}"/>
    <cellStyle name="Nota 3 3 2 4" xfId="22329" xr:uid="{CF49772B-AF73-4E22-901B-D958763A8A76}"/>
    <cellStyle name="Nota 3 3 2 5" xfId="36302" xr:uid="{5C3C09AB-31AD-472B-8946-CC42E42976A1}"/>
    <cellStyle name="Nota 3 3 3" xfId="6498" xr:uid="{00000000-0005-0000-0000-0000C2010000}"/>
    <cellStyle name="Nota 3 3 3 2" xfId="15329" xr:uid="{00000000-0005-0000-0000-0000C2010000}"/>
    <cellStyle name="Nota 3 3 3 3" xfId="24764" xr:uid="{E8BBC009-C7CB-4513-A387-5559CC5C69FC}"/>
    <cellStyle name="Nota 3 3 3 4" xfId="38718" xr:uid="{2791E64D-64CB-4D41-93CE-4B615F7BE4C6}"/>
    <cellStyle name="Nota 3 3 4" xfId="10943" xr:uid="{00000000-0005-0000-0000-0000C2010000}"/>
    <cellStyle name="Nota 3 3 4 2" xfId="28410" xr:uid="{E023AF2F-13FA-4CEA-AE5E-86D2C0D3BB40}"/>
    <cellStyle name="Nota 3 3 4 3" xfId="42380" xr:uid="{FCDF1AF9-727B-4B7C-9A3B-EF831AE16537}"/>
    <cellStyle name="Nota 3 3 5" xfId="31103" xr:uid="{F739A419-3396-4F88-AF7C-47B592960AF6}"/>
    <cellStyle name="Nota 3 3 5 2" xfId="44952" xr:uid="{351B27C4-7A2A-4364-A83E-431258905DCA}"/>
    <cellStyle name="Nota 3 3 6" xfId="20353" xr:uid="{A599A573-6E38-4211-B635-9F4380613F75}"/>
    <cellStyle name="Nota 3 3 7" xfId="34482" xr:uid="{5BE4A2EE-A7C7-4847-A579-4BDB51B44BC4}"/>
    <cellStyle name="Nota 3 4" xfId="3241" xr:uid="{00000000-0005-0000-0000-000007050000}"/>
    <cellStyle name="Nota 3 4 2" xfId="5244" xr:uid="{00000000-0005-0000-0000-000007050000}"/>
    <cellStyle name="Nota 3 4 2 2" xfId="9642" xr:uid="{00000000-0005-0000-0000-000007050000}"/>
    <cellStyle name="Nota 3 4 2 2 2" xfId="18464" xr:uid="{00000000-0005-0000-0000-000007050000}"/>
    <cellStyle name="Nota 3 4 2 2 3" xfId="27842" xr:uid="{C0DCD1EA-1265-4B48-BDD4-64DD07A2D4BB}"/>
    <cellStyle name="Nota 3 4 2 2 4" xfId="41798" xr:uid="{BEAECDFA-9B96-4EC4-9893-EC0A0E0C074F}"/>
    <cellStyle name="Nota 3 4 2 3" xfId="14111" xr:uid="{00000000-0005-0000-0000-000007050000}"/>
    <cellStyle name="Nota 3 4 2 4" xfId="23584" xr:uid="{7E2F2517-BE42-4361-AD5D-4F538A603903}"/>
    <cellStyle name="Nota 3 4 2 5" xfId="37555" xr:uid="{1FB36627-0B6F-43D7-9D20-6579FB50828F}"/>
    <cellStyle name="Nota 3 4 3" xfId="7747" xr:uid="{00000000-0005-0000-0000-000007050000}"/>
    <cellStyle name="Nota 3 4 3 2" xfId="16573" xr:uid="{00000000-0005-0000-0000-000007050000}"/>
    <cellStyle name="Nota 3 4 3 3" xfId="25999" xr:uid="{E58B0F5E-49B9-4E00-A2EE-3EF1C04F1F71}"/>
    <cellStyle name="Nota 3 4 3 4" xfId="39951" xr:uid="{AD5BB55B-D8B3-4401-9AB9-0B53070F1837}"/>
    <cellStyle name="Nota 3 4 4" xfId="12219" xr:uid="{00000000-0005-0000-0000-000007050000}"/>
    <cellStyle name="Nota 3 4 4 2" xfId="29731" xr:uid="{B3875A97-0F6E-498D-8A6A-B158562259F3}"/>
    <cellStyle name="Nota 3 4 4 3" xfId="43612" xr:uid="{D2DA4FC7-0B24-404B-AF51-355DCEDD6C7A}"/>
    <cellStyle name="Nota 3 4 5" xfId="32332" xr:uid="{6F832A5E-AD76-433D-AE13-22DA5BFCD27A}"/>
    <cellStyle name="Nota 3 4 5 2" xfId="46199" xr:uid="{308F9A44-1D8B-4FAB-9CC2-20BBCC6E2FEE}"/>
    <cellStyle name="Nota 3 4 6" xfId="21683" xr:uid="{4F29FBD5-1946-4F99-8BE5-34D77D68A5FF}"/>
    <cellStyle name="Nota 3 4 7" xfId="35714" xr:uid="{FF935AD1-2C14-417F-B035-7083917DCA6B}"/>
    <cellStyle name="Nota 3 5" xfId="1544" xr:uid="{00000000-0005-0000-0000-0000BF010000}"/>
    <cellStyle name="Nota 3 5 2" xfId="6398" xr:uid="{00000000-0005-0000-0000-0000BF010000}"/>
    <cellStyle name="Nota 3 5 2 2" xfId="15229" xr:uid="{00000000-0005-0000-0000-0000BF010000}"/>
    <cellStyle name="Nota 3 5 2 3" xfId="24668" xr:uid="{8527B7F2-E9BC-4B85-9864-A970D3F97918}"/>
    <cellStyle name="Nota 3 5 2 4" xfId="38621" xr:uid="{A060C268-09F8-41FB-8FD4-9AEE767842FA}"/>
    <cellStyle name="Nota 3 5 3" xfId="10838" xr:uid="{00000000-0005-0000-0000-0000BF010000}"/>
    <cellStyle name="Nota 3 5 3 2" xfId="30918" xr:uid="{CAA111BD-87CD-481C-92DB-4011BD28B4A7}"/>
    <cellStyle name="Nota 3 5 3 3" xfId="44792" xr:uid="{E8084825-B032-4E85-9440-D560945CB9EA}"/>
    <cellStyle name="Nota 3 5 4" xfId="33510" xr:uid="{448CFB36-076D-495D-A0C5-F238D324FB76}"/>
    <cellStyle name="Nota 3 5 4 2" xfId="47377" xr:uid="{5A622E20-E492-44D3-8C02-98D7C47A5B88}"/>
    <cellStyle name="Nota 3 5 5" xfId="20248" xr:uid="{A645FCDD-354F-4416-BED3-356ED359828C}"/>
    <cellStyle name="Nota 3 5 6" xfId="34386" xr:uid="{E739F92A-CAAF-48F1-B733-70F6571B370F}"/>
    <cellStyle name="Nota 3 6" xfId="3892" xr:uid="{00000000-0005-0000-0000-0000BF010000}"/>
    <cellStyle name="Nota 3 6 2" xfId="8299" xr:uid="{00000000-0005-0000-0000-0000BF010000}"/>
    <cellStyle name="Nota 3 6 2 2" xfId="17121" xr:uid="{00000000-0005-0000-0000-0000BF010000}"/>
    <cellStyle name="Nota 3 6 2 3" xfId="26502" xr:uid="{2C8ECDB1-032C-4583-9233-1E7AD1F43A32}"/>
    <cellStyle name="Nota 3 6 2 4" xfId="40456" xr:uid="{25B68587-0419-4CED-AEAC-5072A497D464}"/>
    <cellStyle name="Nota 3 6 3" xfId="12770" xr:uid="{00000000-0005-0000-0000-0000BF010000}"/>
    <cellStyle name="Nota 3 6 4" xfId="22242" xr:uid="{BA9E3825-8FD5-4807-B462-A78562E42C43}"/>
    <cellStyle name="Nota 3 6 5" xfId="36215" xr:uid="{F28111BE-D91F-4A3A-AEC8-2998EADF37FF}"/>
    <cellStyle name="Nota 3 7" xfId="5824" xr:uid="{00000000-0005-0000-0000-0000A7040000}"/>
    <cellStyle name="Nota 3 7 2" xfId="14665" xr:uid="{00000000-0005-0000-0000-0000A7040000}"/>
    <cellStyle name="Nota 3 7 3" xfId="24138" xr:uid="{BD074559-C28D-4D41-8A16-B73AFCC746EF}"/>
    <cellStyle name="Nota 3 7 4" xfId="38092" xr:uid="{9A105863-1164-49E6-B8A3-C644E6D7AAFB}"/>
    <cellStyle name="Nota 3 8" xfId="10203" xr:uid="{00000000-0005-0000-0000-0000A7040000}"/>
    <cellStyle name="Nota 3 8 2" xfId="28329" xr:uid="{D8A689B6-5021-456A-8CF1-8D5F811D7C6D}"/>
    <cellStyle name="Nota 3 8 3" xfId="42299" xr:uid="{81E671D5-70F8-4C5C-93A9-B5DFF957E682}"/>
    <cellStyle name="Nota 3 9" xfId="31037" xr:uid="{4605742E-4766-433A-A3C5-3D5DCE423507}"/>
    <cellStyle name="Nota 3 9 2" xfId="44886" xr:uid="{1FE80B7A-8693-4D3C-93A6-D4C8CE4F7C19}"/>
    <cellStyle name="Nota 30" xfId="3243" xr:uid="{00000000-0005-0000-0000-000009050000}"/>
    <cellStyle name="Nota 30 2" xfId="5246" xr:uid="{00000000-0005-0000-0000-000009050000}"/>
    <cellStyle name="Nota 30 2 2" xfId="9644" xr:uid="{00000000-0005-0000-0000-000009050000}"/>
    <cellStyle name="Nota 30 2 2 2" xfId="18466" xr:uid="{00000000-0005-0000-0000-000009050000}"/>
    <cellStyle name="Nota 30 2 2 3" xfId="27844" xr:uid="{7F202907-110F-4617-8D1E-AED2F867F3A8}"/>
    <cellStyle name="Nota 30 2 2 4" xfId="41800" xr:uid="{85FBC365-3EF9-41CF-9B45-6B1A432922AF}"/>
    <cellStyle name="Nota 30 2 3" xfId="14113" xr:uid="{00000000-0005-0000-0000-000009050000}"/>
    <cellStyle name="Nota 30 2 3 2" xfId="30920" xr:uid="{2C2D142E-0A5F-4D1D-9344-FBB264AD22C5}"/>
    <cellStyle name="Nota 30 2 3 3" xfId="44794" xr:uid="{1E5FA445-54E2-4D1A-88EC-8FF0D0D2A3A7}"/>
    <cellStyle name="Nota 30 2 4" xfId="33512" xr:uid="{ABB879BA-D687-46F3-9465-5463CAE30256}"/>
    <cellStyle name="Nota 30 2 4 2" xfId="47379" xr:uid="{FCB1D850-842B-4F25-826F-BE0A744EDAD3}"/>
    <cellStyle name="Nota 30 2 5" xfId="23586" xr:uid="{29458562-34BC-43B0-9B89-669B44CD01CC}"/>
    <cellStyle name="Nota 30 2 6" xfId="37557" xr:uid="{8C71C873-1C6C-4F16-AA93-C29840A18EB4}"/>
    <cellStyle name="Nota 30 3" xfId="7749" xr:uid="{00000000-0005-0000-0000-000009050000}"/>
    <cellStyle name="Nota 30 3 2" xfId="16575" xr:uid="{00000000-0005-0000-0000-000009050000}"/>
    <cellStyle name="Nota 30 3 3" xfId="26001" xr:uid="{027D8AB1-73D5-4111-A0D8-474890D80072}"/>
    <cellStyle name="Nota 30 3 4" xfId="39953" xr:uid="{DD12318F-0C3C-4DFA-B13B-D3BC095A48EA}"/>
    <cellStyle name="Nota 30 4" xfId="12221" xr:uid="{00000000-0005-0000-0000-000009050000}"/>
    <cellStyle name="Nota 30 4 2" xfId="29733" xr:uid="{EBABF82D-D571-4C1F-880F-F0C2A743D0AD}"/>
    <cellStyle name="Nota 30 4 3" xfId="43614" xr:uid="{355EBA0C-81DA-461D-8325-241CFFAE0AE2}"/>
    <cellStyle name="Nota 30 5" xfId="32334" xr:uid="{7998728C-5C12-4CAC-9121-D5AAE116228B}"/>
    <cellStyle name="Nota 30 5 2" xfId="46201" xr:uid="{F77A026C-44D4-4A44-A375-CA6317B36FBC}"/>
    <cellStyle name="Nota 30 6" xfId="21685" xr:uid="{2114684B-1A18-4F6D-80F6-4933ECF2783B}"/>
    <cellStyle name="Nota 30 7" xfId="35716" xr:uid="{663951F1-71ED-4CCE-9385-10F1D790FD4B}"/>
    <cellStyle name="Nota 31" xfId="3244" xr:uid="{00000000-0005-0000-0000-00000A050000}"/>
    <cellStyle name="Nota 31 2" xfId="5247" xr:uid="{00000000-0005-0000-0000-00000A050000}"/>
    <cellStyle name="Nota 31 2 2" xfId="9645" xr:uid="{00000000-0005-0000-0000-00000A050000}"/>
    <cellStyle name="Nota 31 2 2 2" xfId="18467" xr:uid="{00000000-0005-0000-0000-00000A050000}"/>
    <cellStyle name="Nota 31 2 2 3" xfId="27845" xr:uid="{7C5E479F-6138-4C32-82D4-391507B41F9E}"/>
    <cellStyle name="Nota 31 2 2 4" xfId="41801" xr:uid="{95ECFF86-A62D-4886-9FCF-BD074D793F5B}"/>
    <cellStyle name="Nota 31 2 3" xfId="14114" xr:uid="{00000000-0005-0000-0000-00000A050000}"/>
    <cellStyle name="Nota 31 2 3 2" xfId="30921" xr:uid="{F2EFED4F-00E1-4020-AF3A-31990E04C3B2}"/>
    <cellStyle name="Nota 31 2 3 3" xfId="44795" xr:uid="{80065E7B-F3B5-4C62-862D-800376C499E6}"/>
    <cellStyle name="Nota 31 2 4" xfId="33513" xr:uid="{7B6309C3-1712-476B-8F36-C6813A987DC8}"/>
    <cellStyle name="Nota 31 2 4 2" xfId="47380" xr:uid="{D24C5D12-FAEE-4AAE-BE6F-65D5AFCCE0C6}"/>
    <cellStyle name="Nota 31 2 5" xfId="23587" xr:uid="{E7059334-87FD-4C32-95DB-54150DF87417}"/>
    <cellStyle name="Nota 31 2 6" xfId="37558" xr:uid="{8989A52F-B8FC-4346-BE41-253E3752B842}"/>
    <cellStyle name="Nota 31 3" xfId="7750" xr:uid="{00000000-0005-0000-0000-00000A050000}"/>
    <cellStyle name="Nota 31 3 2" xfId="16576" xr:uid="{00000000-0005-0000-0000-00000A050000}"/>
    <cellStyle name="Nota 31 3 3" xfId="26002" xr:uid="{6CC31256-26B0-49F9-9179-5E3EA8E85344}"/>
    <cellStyle name="Nota 31 3 4" xfId="39954" xr:uid="{F3631CB5-F162-4788-9630-24119D12E11F}"/>
    <cellStyle name="Nota 31 4" xfId="12222" xr:uid="{00000000-0005-0000-0000-00000A050000}"/>
    <cellStyle name="Nota 31 4 2" xfId="29734" xr:uid="{4B4E3973-C8B4-4744-BBC5-8E4081F2627B}"/>
    <cellStyle name="Nota 31 4 3" xfId="43615" xr:uid="{A6B66765-5972-4A12-935D-F012BFA62346}"/>
    <cellStyle name="Nota 31 5" xfId="32335" xr:uid="{EB3DB597-BFFE-4B6C-87A1-8DB5FA99C197}"/>
    <cellStyle name="Nota 31 5 2" xfId="46202" xr:uid="{59246E3E-D77D-4EDA-9815-1DF553AE2A8A}"/>
    <cellStyle name="Nota 31 6" xfId="21686" xr:uid="{F88AAB90-856D-4E96-83B1-121CBC9ED6F2}"/>
    <cellStyle name="Nota 31 7" xfId="35717" xr:uid="{3001408E-8199-4FF8-B57F-B426145366FA}"/>
    <cellStyle name="Nota 32" xfId="3245" xr:uid="{00000000-0005-0000-0000-00000B050000}"/>
    <cellStyle name="Nota 32 2" xfId="5248" xr:uid="{00000000-0005-0000-0000-00000B050000}"/>
    <cellStyle name="Nota 32 2 2" xfId="9646" xr:uid="{00000000-0005-0000-0000-00000B050000}"/>
    <cellStyle name="Nota 32 2 2 2" xfId="18468" xr:uid="{00000000-0005-0000-0000-00000B050000}"/>
    <cellStyle name="Nota 32 2 2 3" xfId="27846" xr:uid="{38B30F51-E158-46EE-8F8C-E05199676A5C}"/>
    <cellStyle name="Nota 32 2 2 4" xfId="41802" xr:uid="{7718A42E-E854-486F-8010-F9AAD4B13EB5}"/>
    <cellStyle name="Nota 32 2 3" xfId="14115" xr:uid="{00000000-0005-0000-0000-00000B050000}"/>
    <cellStyle name="Nota 32 2 3 2" xfId="30922" xr:uid="{EA77D052-9CB6-4B17-BD28-48E73F912D95}"/>
    <cellStyle name="Nota 32 2 3 3" xfId="44796" xr:uid="{7C191748-CEF5-4EA8-B8A6-00A9702393EA}"/>
    <cellStyle name="Nota 32 2 4" xfId="33514" xr:uid="{046F3BA8-6B10-4899-B046-8FAF9D7C8776}"/>
    <cellStyle name="Nota 32 2 4 2" xfId="47381" xr:uid="{54289994-DF16-4E79-A844-60C4F539BB56}"/>
    <cellStyle name="Nota 32 2 5" xfId="23588" xr:uid="{3ADEBD42-559C-4B24-BE47-113A6643F64C}"/>
    <cellStyle name="Nota 32 2 6" xfId="37559" xr:uid="{C6786B8F-1B29-4EBF-B41B-DD4379898B57}"/>
    <cellStyle name="Nota 32 3" xfId="7751" xr:uid="{00000000-0005-0000-0000-00000B050000}"/>
    <cellStyle name="Nota 32 3 2" xfId="16577" xr:uid="{00000000-0005-0000-0000-00000B050000}"/>
    <cellStyle name="Nota 32 3 3" xfId="26003" xr:uid="{E1E3CB0C-46CF-481D-9DD1-6E17DCC3488B}"/>
    <cellStyle name="Nota 32 3 4" xfId="39955" xr:uid="{0B32E606-FE9F-4318-BA5A-7B4BBD7C8181}"/>
    <cellStyle name="Nota 32 4" xfId="12223" xr:uid="{00000000-0005-0000-0000-00000B050000}"/>
    <cellStyle name="Nota 32 4 2" xfId="29735" xr:uid="{7A9396BE-F50F-468A-90E8-DF0A22185029}"/>
    <cellStyle name="Nota 32 4 3" xfId="43616" xr:uid="{60C5232A-4200-4E46-A262-28BBE215B118}"/>
    <cellStyle name="Nota 32 5" xfId="32336" xr:uid="{0ADFCDF0-3B88-4214-8513-01F957743EF1}"/>
    <cellStyle name="Nota 32 5 2" xfId="46203" xr:uid="{072ABA6D-7E71-4174-BD4E-58EB629D0AD7}"/>
    <cellStyle name="Nota 32 6" xfId="21687" xr:uid="{3102570A-537D-49A8-8A38-0C6EE57C5D49}"/>
    <cellStyle name="Nota 32 7" xfId="35718" xr:uid="{60EB4075-BCCA-44B8-B5E1-AF65C4722835}"/>
    <cellStyle name="Nota 33" xfId="3246" xr:uid="{00000000-0005-0000-0000-00000C050000}"/>
    <cellStyle name="Nota 33 2" xfId="5249" xr:uid="{00000000-0005-0000-0000-00000C050000}"/>
    <cellStyle name="Nota 33 2 2" xfId="9647" xr:uid="{00000000-0005-0000-0000-00000C050000}"/>
    <cellStyle name="Nota 33 2 2 2" xfId="18469" xr:uid="{00000000-0005-0000-0000-00000C050000}"/>
    <cellStyle name="Nota 33 2 2 3" xfId="27847" xr:uid="{A346E815-8E59-4382-BE2A-4F095BA53D7A}"/>
    <cellStyle name="Nota 33 2 2 4" xfId="41803" xr:uid="{F36F42F1-BE04-4C93-9168-E8ED1DA75B13}"/>
    <cellStyle name="Nota 33 2 3" xfId="14116" xr:uid="{00000000-0005-0000-0000-00000C050000}"/>
    <cellStyle name="Nota 33 2 3 2" xfId="30923" xr:uid="{01C04ABB-9709-4EF4-ACE4-4757C4616A21}"/>
    <cellStyle name="Nota 33 2 3 3" xfId="44797" xr:uid="{F46BF30B-06A1-4F68-9ECC-B41E357E4085}"/>
    <cellStyle name="Nota 33 2 4" xfId="33515" xr:uid="{6C77FF7E-BD75-4FBA-ACC2-4B949293B723}"/>
    <cellStyle name="Nota 33 2 4 2" xfId="47382" xr:uid="{A5EAFDD1-931E-4E70-8E70-9825384C9AEA}"/>
    <cellStyle name="Nota 33 2 5" xfId="23589" xr:uid="{55D83318-8A11-426D-B49D-6B3ABE383155}"/>
    <cellStyle name="Nota 33 2 6" xfId="37560" xr:uid="{1FA3CE5F-1405-434F-B3FE-EF0799912DEC}"/>
    <cellStyle name="Nota 33 3" xfId="7752" xr:uid="{00000000-0005-0000-0000-00000C050000}"/>
    <cellStyle name="Nota 33 3 2" xfId="16578" xr:uid="{00000000-0005-0000-0000-00000C050000}"/>
    <cellStyle name="Nota 33 3 3" xfId="26004" xr:uid="{1FF498FA-F997-41D0-A70F-41153B886A02}"/>
    <cellStyle name="Nota 33 3 4" xfId="39956" xr:uid="{2BCB9612-776E-432B-B102-8ACCAD5071F6}"/>
    <cellStyle name="Nota 33 4" xfId="12224" xr:uid="{00000000-0005-0000-0000-00000C050000}"/>
    <cellStyle name="Nota 33 4 2" xfId="29736" xr:uid="{C3987A3D-1736-4021-B2E2-A512C343C33E}"/>
    <cellStyle name="Nota 33 4 3" xfId="43617" xr:uid="{BA9AD65F-76B5-4F79-9B54-B8278EE47628}"/>
    <cellStyle name="Nota 33 5" xfId="32337" xr:uid="{C072A26B-6628-4086-9123-CAAF3F098EF0}"/>
    <cellStyle name="Nota 33 5 2" xfId="46204" xr:uid="{400D3A4D-CEFD-4FAC-B025-9FC7BD70D4B6}"/>
    <cellStyle name="Nota 33 6" xfId="21688" xr:uid="{573D4A6B-3A74-4D36-A00B-994CA911F946}"/>
    <cellStyle name="Nota 33 7" xfId="35719" xr:uid="{A6DF8E2D-55B6-411F-B4F9-2F6E0933A7FE}"/>
    <cellStyle name="Nota 34" xfId="3247" xr:uid="{00000000-0005-0000-0000-00000D050000}"/>
    <cellStyle name="Nota 34 2" xfId="5250" xr:uid="{00000000-0005-0000-0000-00000D050000}"/>
    <cellStyle name="Nota 34 2 2" xfId="9648" xr:uid="{00000000-0005-0000-0000-00000D050000}"/>
    <cellStyle name="Nota 34 2 2 2" xfId="18470" xr:uid="{00000000-0005-0000-0000-00000D050000}"/>
    <cellStyle name="Nota 34 2 2 3" xfId="27848" xr:uid="{63BD160B-5BF7-4587-910F-5997FF9D94D1}"/>
    <cellStyle name="Nota 34 2 2 4" xfId="41804" xr:uid="{2630F674-C50F-40EF-BEB0-565D27EE763F}"/>
    <cellStyle name="Nota 34 2 3" xfId="14117" xr:uid="{00000000-0005-0000-0000-00000D050000}"/>
    <cellStyle name="Nota 34 2 3 2" xfId="30924" xr:uid="{69EB7136-8335-444C-90D3-7D1854509490}"/>
    <cellStyle name="Nota 34 2 3 3" xfId="44798" xr:uid="{757D5E04-A698-43B4-8C8C-DD42AA4E62B4}"/>
    <cellStyle name="Nota 34 2 4" xfId="33516" xr:uid="{14D63432-8E16-4A2B-9B6C-326C1ECF9F6C}"/>
    <cellStyle name="Nota 34 2 4 2" xfId="47383" xr:uid="{68B552D5-ECE5-4A4C-896B-5EB4AD7B2C9C}"/>
    <cellStyle name="Nota 34 2 5" xfId="23590" xr:uid="{98C9DD6E-21A0-4892-8C49-4FF473CEFFE6}"/>
    <cellStyle name="Nota 34 2 6" xfId="37561" xr:uid="{7DF4A67D-4D49-4627-B07D-806970123EF0}"/>
    <cellStyle name="Nota 34 3" xfId="7753" xr:uid="{00000000-0005-0000-0000-00000D050000}"/>
    <cellStyle name="Nota 34 3 2" xfId="16579" xr:uid="{00000000-0005-0000-0000-00000D050000}"/>
    <cellStyle name="Nota 34 3 3" xfId="26005" xr:uid="{F411C7FC-7478-47B8-A53B-60B76A1F15FF}"/>
    <cellStyle name="Nota 34 3 4" xfId="39957" xr:uid="{F3C1F0C9-7143-491A-B3DA-3A6211C80413}"/>
    <cellStyle name="Nota 34 4" xfId="12225" xr:uid="{00000000-0005-0000-0000-00000D050000}"/>
    <cellStyle name="Nota 34 4 2" xfId="29737" xr:uid="{69A98C57-43EB-4250-978D-84053E632AB9}"/>
    <cellStyle name="Nota 34 4 3" xfId="43618" xr:uid="{FC60699A-110F-447E-9F61-BB5325547AF3}"/>
    <cellStyle name="Nota 34 5" xfId="32338" xr:uid="{6165DDE9-6D26-46F3-AE52-CF085DEFECAB}"/>
    <cellStyle name="Nota 34 5 2" xfId="46205" xr:uid="{54690DE7-4D03-447C-B8B2-950AA4762BFB}"/>
    <cellStyle name="Nota 34 6" xfId="21689" xr:uid="{49B90F76-A9A6-47F2-A57C-C87AEECAB8C6}"/>
    <cellStyle name="Nota 34 7" xfId="35720" xr:uid="{BDFCE9FA-D509-4A73-964F-03F816A67196}"/>
    <cellStyle name="Nota 35" xfId="3248" xr:uid="{00000000-0005-0000-0000-00000E050000}"/>
    <cellStyle name="Nota 35 2" xfId="5251" xr:uid="{00000000-0005-0000-0000-00000E050000}"/>
    <cellStyle name="Nota 35 2 2" xfId="9649" xr:uid="{00000000-0005-0000-0000-00000E050000}"/>
    <cellStyle name="Nota 35 2 2 2" xfId="18471" xr:uid="{00000000-0005-0000-0000-00000E050000}"/>
    <cellStyle name="Nota 35 2 2 3" xfId="27849" xr:uid="{9A72350C-8B5A-4FE4-9742-6B4549695F6A}"/>
    <cellStyle name="Nota 35 2 2 4" xfId="41805" xr:uid="{439A252F-86F7-4810-98B1-E11ACD362122}"/>
    <cellStyle name="Nota 35 2 3" xfId="14118" xr:uid="{00000000-0005-0000-0000-00000E050000}"/>
    <cellStyle name="Nota 35 2 3 2" xfId="30925" xr:uid="{FC18E0DA-45F9-4D38-8B81-F9746CAFE0F4}"/>
    <cellStyle name="Nota 35 2 3 3" xfId="44799" xr:uid="{A42A124C-4E28-464B-874A-FDA2E8004509}"/>
    <cellStyle name="Nota 35 2 4" xfId="33517" xr:uid="{9E1D5921-301C-475A-9B23-3864FB6E9942}"/>
    <cellStyle name="Nota 35 2 4 2" xfId="47384" xr:uid="{1605935E-B435-4D34-9C2A-CC07918EA861}"/>
    <cellStyle name="Nota 35 2 5" xfId="23591" xr:uid="{41362E4D-CFE4-48DE-B932-31090213FAA2}"/>
    <cellStyle name="Nota 35 2 6" xfId="37562" xr:uid="{4B7119A3-E30E-42E4-AD76-6D2882BBF32A}"/>
    <cellStyle name="Nota 35 3" xfId="7754" xr:uid="{00000000-0005-0000-0000-00000E050000}"/>
    <cellStyle name="Nota 35 3 2" xfId="16580" xr:uid="{00000000-0005-0000-0000-00000E050000}"/>
    <cellStyle name="Nota 35 3 3" xfId="26006" xr:uid="{870051F8-DF3C-4EAD-8924-D459764E8467}"/>
    <cellStyle name="Nota 35 3 4" xfId="39958" xr:uid="{4BDA38C2-E43E-4520-9312-15AD0C30F922}"/>
    <cellStyle name="Nota 35 4" xfId="12226" xr:uid="{00000000-0005-0000-0000-00000E050000}"/>
    <cellStyle name="Nota 35 4 2" xfId="29738" xr:uid="{DE597845-7C76-484D-AEFE-70FDF074E7FB}"/>
    <cellStyle name="Nota 35 4 3" xfId="43619" xr:uid="{CF0664D6-443D-455D-9EF9-7C3700685512}"/>
    <cellStyle name="Nota 35 5" xfId="32339" xr:uid="{4E103656-4151-4D49-A76D-4A9F56EC5329}"/>
    <cellStyle name="Nota 35 5 2" xfId="46206" xr:uid="{1BB58A09-3200-40B3-9811-0A8C41CD7E93}"/>
    <cellStyle name="Nota 35 6" xfId="21690" xr:uid="{009FA251-961A-473C-B8B5-BD48E822B482}"/>
    <cellStyle name="Nota 35 7" xfId="35721" xr:uid="{82884460-2902-4C6C-8CF6-AEB9D3A3DAEB}"/>
    <cellStyle name="Nota 36" xfId="3249" xr:uid="{00000000-0005-0000-0000-00000F050000}"/>
    <cellStyle name="Nota 36 2" xfId="5252" xr:uid="{00000000-0005-0000-0000-00000F050000}"/>
    <cellStyle name="Nota 36 2 2" xfId="9650" xr:uid="{00000000-0005-0000-0000-00000F050000}"/>
    <cellStyle name="Nota 36 2 2 2" xfId="18472" xr:uid="{00000000-0005-0000-0000-00000F050000}"/>
    <cellStyle name="Nota 36 2 2 3" xfId="27850" xr:uid="{45F80F8F-2505-4582-BCCE-4232C100B8EF}"/>
    <cellStyle name="Nota 36 2 2 4" xfId="41806" xr:uid="{4051EDE1-83DB-45F4-9999-A4F06B149234}"/>
    <cellStyle name="Nota 36 2 3" xfId="14119" xr:uid="{00000000-0005-0000-0000-00000F050000}"/>
    <cellStyle name="Nota 36 2 3 2" xfId="30926" xr:uid="{B3ED5D4B-933D-4DC9-9A0D-56CD205E312E}"/>
    <cellStyle name="Nota 36 2 3 3" xfId="44800" xr:uid="{78384590-EBCD-4BCF-A966-1C13C2E390CC}"/>
    <cellStyle name="Nota 36 2 4" xfId="33518" xr:uid="{35656D80-01D1-4624-BCF2-C24124300F6F}"/>
    <cellStyle name="Nota 36 2 4 2" xfId="47385" xr:uid="{7950F464-4144-4FAB-B07E-A39240B3BE6D}"/>
    <cellStyle name="Nota 36 2 5" xfId="23592" xr:uid="{EAF5E88F-8ABE-409A-B413-E6D306322D46}"/>
    <cellStyle name="Nota 36 2 6" xfId="37563" xr:uid="{90EE42FC-9093-4D93-8DBE-E15868ABF655}"/>
    <cellStyle name="Nota 36 3" xfId="7755" xr:uid="{00000000-0005-0000-0000-00000F050000}"/>
    <cellStyle name="Nota 36 3 2" xfId="16581" xr:uid="{00000000-0005-0000-0000-00000F050000}"/>
    <cellStyle name="Nota 36 3 3" xfId="26007" xr:uid="{274F55D4-8461-4823-ADCD-B9983AA88C29}"/>
    <cellStyle name="Nota 36 3 4" xfId="39959" xr:uid="{92E5F10E-FEC6-460F-B102-F7463B080FA4}"/>
    <cellStyle name="Nota 36 4" xfId="12227" xr:uid="{00000000-0005-0000-0000-00000F050000}"/>
    <cellStyle name="Nota 36 4 2" xfId="29739" xr:uid="{944A3161-0AC5-4A03-AFA6-BCA8C2F3440D}"/>
    <cellStyle name="Nota 36 4 3" xfId="43620" xr:uid="{2BE0307A-A2B7-4C3E-BE63-A646D614B33E}"/>
    <cellStyle name="Nota 36 5" xfId="32340" xr:uid="{40EA7102-EA1D-4109-88C5-9CF493CA37D5}"/>
    <cellStyle name="Nota 36 5 2" xfId="46207" xr:uid="{EFD3E86F-AD4E-4C74-9FAC-023F464E76F7}"/>
    <cellStyle name="Nota 36 6" xfId="21691" xr:uid="{2B39B165-DA00-4D5D-9A41-121ADA57DE63}"/>
    <cellStyle name="Nota 36 7" xfId="35722" xr:uid="{F22ED844-E295-43EA-9963-C51D405C28B8}"/>
    <cellStyle name="Nota 37" xfId="3250" xr:uid="{00000000-0005-0000-0000-000010050000}"/>
    <cellStyle name="Nota 37 2" xfId="5253" xr:uid="{00000000-0005-0000-0000-000010050000}"/>
    <cellStyle name="Nota 37 2 2" xfId="9651" xr:uid="{00000000-0005-0000-0000-000010050000}"/>
    <cellStyle name="Nota 37 2 2 2" xfId="18473" xr:uid="{00000000-0005-0000-0000-000010050000}"/>
    <cellStyle name="Nota 37 2 2 3" xfId="27851" xr:uid="{AC859F20-1F5D-4AB9-BFF6-5219FE05AA35}"/>
    <cellStyle name="Nota 37 2 2 4" xfId="41807" xr:uid="{01B977C3-8F84-4B5E-A23F-583CF31E62F1}"/>
    <cellStyle name="Nota 37 2 3" xfId="14120" xr:uid="{00000000-0005-0000-0000-000010050000}"/>
    <cellStyle name="Nota 37 2 3 2" xfId="30927" xr:uid="{116FE810-2E46-417F-A805-FD35C8018230}"/>
    <cellStyle name="Nota 37 2 3 3" xfId="44801" xr:uid="{1E593F23-1594-48A0-A0C4-FAE15B4026D2}"/>
    <cellStyle name="Nota 37 2 4" xfId="33519" xr:uid="{F854F21F-35ED-45CC-BA6D-A4FC8D7D10DE}"/>
    <cellStyle name="Nota 37 2 4 2" xfId="47386" xr:uid="{DECE6891-04A7-434A-9826-D3B59A06A671}"/>
    <cellStyle name="Nota 37 2 5" xfId="23593" xr:uid="{30DE1AAE-FED1-41EC-AA30-1B6238B87781}"/>
    <cellStyle name="Nota 37 2 6" xfId="37564" xr:uid="{1E0271F3-6AC4-4EE2-9E4B-EB33AA6D4A70}"/>
    <cellStyle name="Nota 37 3" xfId="7756" xr:uid="{00000000-0005-0000-0000-000010050000}"/>
    <cellStyle name="Nota 37 3 2" xfId="16582" xr:uid="{00000000-0005-0000-0000-000010050000}"/>
    <cellStyle name="Nota 37 3 3" xfId="26008" xr:uid="{5438A557-19B3-44DD-BA93-8B9639BA3AC3}"/>
    <cellStyle name="Nota 37 3 4" xfId="39960" xr:uid="{6642A6AA-D33F-4EB3-AA65-2CBC8C8B1403}"/>
    <cellStyle name="Nota 37 4" xfId="12228" xr:uid="{00000000-0005-0000-0000-000010050000}"/>
    <cellStyle name="Nota 37 4 2" xfId="29740" xr:uid="{26DF3E69-51EF-4C28-9AC2-AFEE6A80FBC1}"/>
    <cellStyle name="Nota 37 4 3" xfId="43621" xr:uid="{2FA9C696-80B3-4C0B-A074-0EB9004BC55B}"/>
    <cellStyle name="Nota 37 5" xfId="32341" xr:uid="{B66577D1-4E1D-479E-9394-7746D3DB5301}"/>
    <cellStyle name="Nota 37 5 2" xfId="46208" xr:uid="{811B442F-DE25-4DBC-81C8-FC89F9BAC9BC}"/>
    <cellStyle name="Nota 37 6" xfId="21692" xr:uid="{4736250F-B91A-496B-A912-DFAA0BC37BAC}"/>
    <cellStyle name="Nota 37 7" xfId="35723" xr:uid="{43C69FD6-0AA4-42BE-B548-1E6BD917AE3E}"/>
    <cellStyle name="Nota 38" xfId="3251" xr:uid="{00000000-0005-0000-0000-000011050000}"/>
    <cellStyle name="Nota 38 2" xfId="5254" xr:uid="{00000000-0005-0000-0000-000011050000}"/>
    <cellStyle name="Nota 38 2 2" xfId="9652" xr:uid="{00000000-0005-0000-0000-000011050000}"/>
    <cellStyle name="Nota 38 2 2 2" xfId="18474" xr:uid="{00000000-0005-0000-0000-000011050000}"/>
    <cellStyle name="Nota 38 2 2 3" xfId="27852" xr:uid="{D33B2B2C-D027-4FD4-94D6-23DDE5EF82E6}"/>
    <cellStyle name="Nota 38 2 2 4" xfId="41808" xr:uid="{E7B37A1D-06C9-4440-8C32-38D4CD0334E3}"/>
    <cellStyle name="Nota 38 2 3" xfId="14121" xr:uid="{00000000-0005-0000-0000-000011050000}"/>
    <cellStyle name="Nota 38 2 3 2" xfId="30928" xr:uid="{356F2A90-737B-4B94-B085-CBC0CFA59A04}"/>
    <cellStyle name="Nota 38 2 3 3" xfId="44802" xr:uid="{210740CC-EDB8-411F-8800-DF2B955DFD80}"/>
    <cellStyle name="Nota 38 2 4" xfId="33520" xr:uid="{83ADC401-485F-4929-A190-D0DCF08347A8}"/>
    <cellStyle name="Nota 38 2 4 2" xfId="47387" xr:uid="{1D76EC3D-52E3-45EE-89E3-BB8803807425}"/>
    <cellStyle name="Nota 38 2 5" xfId="23594" xr:uid="{78995B39-2444-4307-9209-F5E179CD02F2}"/>
    <cellStyle name="Nota 38 2 6" xfId="37565" xr:uid="{FEB8E23A-729A-48D9-993B-5D41C7EFA2D4}"/>
    <cellStyle name="Nota 38 3" xfId="7757" xr:uid="{00000000-0005-0000-0000-000011050000}"/>
    <cellStyle name="Nota 38 3 2" xfId="16583" xr:uid="{00000000-0005-0000-0000-000011050000}"/>
    <cellStyle name="Nota 38 3 3" xfId="26009" xr:uid="{00E3FF89-DDF0-499A-BD32-15074449FF0D}"/>
    <cellStyle name="Nota 38 3 4" xfId="39961" xr:uid="{136C57E6-6423-447C-814A-5AB2FEDE680C}"/>
    <cellStyle name="Nota 38 4" xfId="12229" xr:uid="{00000000-0005-0000-0000-000011050000}"/>
    <cellStyle name="Nota 38 4 2" xfId="29741" xr:uid="{497E515F-D814-4A64-B5CA-1A7E129B060E}"/>
    <cellStyle name="Nota 38 4 3" xfId="43622" xr:uid="{AD0352F8-D0BC-4907-9F66-495287C86B40}"/>
    <cellStyle name="Nota 38 5" xfId="32342" xr:uid="{9B928C15-14C7-49B3-AF14-DDDB7A24654D}"/>
    <cellStyle name="Nota 38 5 2" xfId="46209" xr:uid="{40906CAC-667C-4BC3-B4E8-3C880B7180A0}"/>
    <cellStyle name="Nota 38 6" xfId="21693" xr:uid="{A86F4632-F5B8-4EDC-82FC-B50437B85D8A}"/>
    <cellStyle name="Nota 38 7" xfId="35724" xr:uid="{8DA764CB-71FA-4889-B2EE-A6AC4BD087FC}"/>
    <cellStyle name="Nota 39" xfId="3252" xr:uid="{00000000-0005-0000-0000-000012050000}"/>
    <cellStyle name="Nota 39 2" xfId="5255" xr:uid="{00000000-0005-0000-0000-000012050000}"/>
    <cellStyle name="Nota 39 2 2" xfId="9653" xr:uid="{00000000-0005-0000-0000-000012050000}"/>
    <cellStyle name="Nota 39 2 2 2" xfId="18475" xr:uid="{00000000-0005-0000-0000-000012050000}"/>
    <cellStyle name="Nota 39 2 2 3" xfId="27853" xr:uid="{1BE6E590-104C-4A1F-9F99-7CBE72243D1E}"/>
    <cellStyle name="Nota 39 2 2 4" xfId="41809" xr:uid="{642F20AB-ADD3-4960-8E9A-3CE793836CA5}"/>
    <cellStyle name="Nota 39 2 3" xfId="14122" xr:uid="{00000000-0005-0000-0000-000012050000}"/>
    <cellStyle name="Nota 39 2 3 2" xfId="30929" xr:uid="{32C07222-C430-49F3-AC8D-F535FF6A71AB}"/>
    <cellStyle name="Nota 39 2 3 3" xfId="44803" xr:uid="{086D13A7-9DB0-4CA5-B423-C85BDD9CE304}"/>
    <cellStyle name="Nota 39 2 4" xfId="33521" xr:uid="{E53BA3EE-7E7B-4AF3-95E2-3EF0D3882AF6}"/>
    <cellStyle name="Nota 39 2 4 2" xfId="47388" xr:uid="{CC9B1BE4-2F82-495B-B64E-78758C4E321E}"/>
    <cellStyle name="Nota 39 2 5" xfId="23595" xr:uid="{BFB6DC29-20EF-48D3-A91C-277115F4B380}"/>
    <cellStyle name="Nota 39 2 6" xfId="37566" xr:uid="{86B81F69-BDBA-44DB-B32F-1E069D15729D}"/>
    <cellStyle name="Nota 39 3" xfId="7758" xr:uid="{00000000-0005-0000-0000-000012050000}"/>
    <cellStyle name="Nota 39 3 2" xfId="16584" xr:uid="{00000000-0005-0000-0000-000012050000}"/>
    <cellStyle name="Nota 39 3 3" xfId="26010" xr:uid="{6CA1C744-6015-4F66-B70A-4A2E8D0525B7}"/>
    <cellStyle name="Nota 39 3 4" xfId="39962" xr:uid="{D3B59626-6904-41E1-A139-9C77F3BFF01F}"/>
    <cellStyle name="Nota 39 4" xfId="12230" xr:uid="{00000000-0005-0000-0000-000012050000}"/>
    <cellStyle name="Nota 39 4 2" xfId="29742" xr:uid="{A780910C-6CE1-4CA1-8636-CFEBBD709471}"/>
    <cellStyle name="Nota 39 4 3" xfId="43623" xr:uid="{4EE19024-3E43-49A7-A6F9-DA786ABD7580}"/>
    <cellStyle name="Nota 39 5" xfId="32343" xr:uid="{6353BE29-B7F0-4388-A3D1-90222B786C73}"/>
    <cellStyle name="Nota 39 5 2" xfId="46210" xr:uid="{6455C20B-7460-407A-A9EF-0854C8B4CE82}"/>
    <cellStyle name="Nota 39 6" xfId="21694" xr:uid="{5180DC7D-1293-4E3E-B155-B78BED55CD10}"/>
    <cellStyle name="Nota 39 7" xfId="35725" xr:uid="{B55F4334-D745-4962-8C52-A5D5FCF348D2}"/>
    <cellStyle name="Nota 4" xfId="1202" xr:uid="{00000000-0005-0000-0000-0000A9040000}"/>
    <cellStyle name="Nota 4 2" xfId="3254" xr:uid="{00000000-0005-0000-0000-000014050000}"/>
    <cellStyle name="Nota 4 2 2" xfId="5257" xr:uid="{00000000-0005-0000-0000-000014050000}"/>
    <cellStyle name="Nota 4 2 2 2" xfId="9655" xr:uid="{00000000-0005-0000-0000-000014050000}"/>
    <cellStyle name="Nota 4 2 2 2 2" xfId="18477" xr:uid="{00000000-0005-0000-0000-000014050000}"/>
    <cellStyle name="Nota 4 2 2 2 3" xfId="27855" xr:uid="{7871C546-2C20-4B01-8575-F56D5CDE799F}"/>
    <cellStyle name="Nota 4 2 2 2 4" xfId="41811" xr:uid="{246635D8-5797-4106-9BD8-1376466D6709}"/>
    <cellStyle name="Nota 4 2 2 3" xfId="14124" xr:uid="{00000000-0005-0000-0000-000014050000}"/>
    <cellStyle name="Nota 4 2 2 3 2" xfId="30931" xr:uid="{C200D455-5457-4FB4-87A0-FD81F53AB45C}"/>
    <cellStyle name="Nota 4 2 2 3 3" xfId="44805" xr:uid="{E8A37C76-FB9F-416A-82E7-B0D6D710106B}"/>
    <cellStyle name="Nota 4 2 2 4" xfId="33523" xr:uid="{76E70341-7C02-4A03-880D-4896FCBBFD54}"/>
    <cellStyle name="Nota 4 2 2 4 2" xfId="47390" xr:uid="{83321E61-633F-4755-B3A5-C040149431D8}"/>
    <cellStyle name="Nota 4 2 2 5" xfId="23597" xr:uid="{79096DE0-185A-4BAA-88FC-7258864421BB}"/>
    <cellStyle name="Nota 4 2 2 6" xfId="37568" xr:uid="{11755387-AFEC-4079-9873-DFCDC9E03F07}"/>
    <cellStyle name="Nota 4 2 3" xfId="7760" xr:uid="{00000000-0005-0000-0000-000014050000}"/>
    <cellStyle name="Nota 4 2 3 2" xfId="16586" xr:uid="{00000000-0005-0000-0000-000014050000}"/>
    <cellStyle name="Nota 4 2 3 3" xfId="26012" xr:uid="{9F36BED3-E7CD-407B-96BB-14DAB5B3A92C}"/>
    <cellStyle name="Nota 4 2 3 4" xfId="39964" xr:uid="{8713A2DA-F18B-43D6-A6D9-EB921ACF8438}"/>
    <cellStyle name="Nota 4 2 4" xfId="12232" xr:uid="{00000000-0005-0000-0000-000014050000}"/>
    <cellStyle name="Nota 4 2 4 2" xfId="29744" xr:uid="{B2B9AF1A-F95D-4137-B0C3-DE6EF2A13A84}"/>
    <cellStyle name="Nota 4 2 4 3" xfId="43625" xr:uid="{6803DBD5-769F-4871-A4C1-352DA862F0C2}"/>
    <cellStyle name="Nota 4 2 5" xfId="32345" xr:uid="{00BD53E1-6363-43E1-BDCF-BDB373AF2671}"/>
    <cellStyle name="Nota 4 2 5 2" xfId="46212" xr:uid="{0CCFBB58-5041-4B90-AD47-3A984D1209A4}"/>
    <cellStyle name="Nota 4 2 6" xfId="21696" xr:uid="{535C456B-D9A0-4724-89EB-ED9D8863453A}"/>
    <cellStyle name="Nota 4 2 7" xfId="35727" xr:uid="{755EC9AB-E2F7-4C90-AEFB-155E6F5EBE32}"/>
    <cellStyle name="Nota 4 3" xfId="3253" xr:uid="{00000000-0005-0000-0000-000013050000}"/>
    <cellStyle name="Nota 4 3 2" xfId="5256" xr:uid="{00000000-0005-0000-0000-000013050000}"/>
    <cellStyle name="Nota 4 3 2 2" xfId="9654" xr:uid="{00000000-0005-0000-0000-000013050000}"/>
    <cellStyle name="Nota 4 3 2 2 2" xfId="18476" xr:uid="{00000000-0005-0000-0000-000013050000}"/>
    <cellStyle name="Nota 4 3 2 2 3" xfId="27854" xr:uid="{9B5779B7-8CF5-41E9-9CA2-2FEE39509056}"/>
    <cellStyle name="Nota 4 3 2 2 4" xfId="41810" xr:uid="{56CEEAF5-331B-44AF-B556-FE9B70F33C10}"/>
    <cellStyle name="Nota 4 3 2 3" xfId="14123" xr:uid="{00000000-0005-0000-0000-000013050000}"/>
    <cellStyle name="Nota 4 3 2 4" xfId="23596" xr:uid="{1F8D635B-D0FD-4783-9B92-FA55C30BE6D8}"/>
    <cellStyle name="Nota 4 3 2 5" xfId="37567" xr:uid="{D3758D02-1236-4F43-8BD4-B5158C674D6E}"/>
    <cellStyle name="Nota 4 3 3" xfId="7759" xr:uid="{00000000-0005-0000-0000-000013050000}"/>
    <cellStyle name="Nota 4 3 3 2" xfId="16585" xr:uid="{00000000-0005-0000-0000-000013050000}"/>
    <cellStyle name="Nota 4 3 3 3" xfId="26011" xr:uid="{B6D06A30-542A-4258-AD8D-F3EF411F29B2}"/>
    <cellStyle name="Nota 4 3 3 4" xfId="39963" xr:uid="{46E309E5-0E36-42E7-B556-47BD3356C746}"/>
    <cellStyle name="Nota 4 3 4" xfId="12231" xr:uid="{00000000-0005-0000-0000-000013050000}"/>
    <cellStyle name="Nota 4 3 4 2" xfId="29743" xr:uid="{B4852EAD-2C09-4F4B-B670-648E8B9F8AE9}"/>
    <cellStyle name="Nota 4 3 4 3" xfId="43624" xr:uid="{0C4A5E72-5498-4FB2-B995-4745BC6883BF}"/>
    <cellStyle name="Nota 4 3 5" xfId="32344" xr:uid="{179E9D9A-EF6C-4498-95D2-38C1F1A89E5A}"/>
    <cellStyle name="Nota 4 3 5 2" xfId="46211" xr:uid="{09020ED2-CEE2-493D-AE14-F85067484C56}"/>
    <cellStyle name="Nota 4 3 6" xfId="21695" xr:uid="{28910450-64D1-4F62-93AA-22C33F90332A}"/>
    <cellStyle name="Nota 4 3 7" xfId="35726" xr:uid="{AD77D018-E606-430C-9701-E2A19B27EAE8}"/>
    <cellStyle name="Nota 4 4" xfId="1972" xr:uid="{00000000-0005-0000-0000-0000C3010000}"/>
    <cellStyle name="Nota 4 4 2" xfId="6613" xr:uid="{00000000-0005-0000-0000-0000C3010000}"/>
    <cellStyle name="Nota 4 4 2 2" xfId="15441" xr:uid="{00000000-0005-0000-0000-0000C3010000}"/>
    <cellStyle name="Nota 4 4 2 3" xfId="24866" xr:uid="{F8A79E55-FCDF-4BF7-851D-603D218DD6F9}"/>
    <cellStyle name="Nota 4 4 2 4" xfId="38820" xr:uid="{229148D5-7B86-4011-BE03-6D87B1ED9B36}"/>
    <cellStyle name="Nota 4 4 3" xfId="11071" xr:uid="{00000000-0005-0000-0000-0000C3010000}"/>
    <cellStyle name="Nota 4 4 3 2" xfId="30930" xr:uid="{9916C636-1DE8-43C2-9A5B-E5DD9A1BBA03}"/>
    <cellStyle name="Nota 4 4 3 3" xfId="44804" xr:uid="{6AC0C748-1937-43D5-B07B-45F56B57A233}"/>
    <cellStyle name="Nota 4 4 4" xfId="33522" xr:uid="{29D39279-4A04-4B2F-9A0A-179481D04774}"/>
    <cellStyle name="Nota 4 4 4 2" xfId="47389" xr:uid="{7C7AA2BC-BEB0-47BA-8B4A-717464268FE8}"/>
    <cellStyle name="Nota 4 4 5" xfId="20503" xr:uid="{7EE956BD-88A6-4E8C-8242-9CBE11396353}"/>
    <cellStyle name="Nota 4 4 6" xfId="34582" xr:uid="{BF54BE71-8BF0-443B-8F9B-65AC045DF350}"/>
    <cellStyle name="Nota 4 5" xfId="3579" xr:uid="{00000000-0005-0000-0000-0000AB040000}"/>
    <cellStyle name="Nota 4 5 2" xfId="19187" xr:uid="{00000000-0005-0000-0000-0000AB040000}"/>
    <cellStyle name="Nota 4 5 3" xfId="19538" xr:uid="{00000000-0005-0000-0000-0000AB040000}"/>
    <cellStyle name="Nota 4 5 4" xfId="21940" xr:uid="{4B901D33-46C4-4C49-B351-0DBEACEE79D4}"/>
    <cellStyle name="Nota 4 5 5" xfId="33693" xr:uid="{09D26194-875B-44D7-B30C-D7696C762809}"/>
    <cellStyle name="Nota 4 6" xfId="4096" xr:uid="{00000000-0005-0000-0000-0000C3010000}"/>
    <cellStyle name="Nota 4 6 2" xfId="8496" xr:uid="{00000000-0005-0000-0000-0000C3010000}"/>
    <cellStyle name="Nota 4 6 2 2" xfId="17318" xr:uid="{00000000-0005-0000-0000-0000C3010000}"/>
    <cellStyle name="Nota 4 6 2 3" xfId="26698" xr:uid="{8835BE36-5B19-4355-AB26-2445DC99916C}"/>
    <cellStyle name="Nota 4 6 2 4" xfId="40653" xr:uid="{D15424FD-4FA7-4172-9075-5BEC4E0098BE}"/>
    <cellStyle name="Nota 4 6 3" xfId="12966" xr:uid="{00000000-0005-0000-0000-0000C3010000}"/>
    <cellStyle name="Nota 4 6 4" xfId="22439" xr:uid="{014F4ED0-BD29-4803-9D53-ACA043D3A690}"/>
    <cellStyle name="Nota 4 6 5" xfId="36411" xr:uid="{85FA3C81-EF0F-4F92-8658-C00400368855}"/>
    <cellStyle name="Nota 4 7" xfId="10306" xr:uid="{00000000-0005-0000-0000-0000A9040000}"/>
    <cellStyle name="Nota 4 7 2" xfId="28558" xr:uid="{F1CA91D4-DB44-4DE5-BBB2-7EB4AE0991A7}"/>
    <cellStyle name="Nota 4 7 3" xfId="42483" xr:uid="{979341C6-70C5-4A69-92F6-07742E46E0A9}"/>
    <cellStyle name="Nota 4 8" xfId="19404" xr:uid="{00000000-0005-0000-0000-0000A9040000}"/>
    <cellStyle name="Nota 4 8 2" xfId="31202" xr:uid="{69E69166-C3F9-4B2C-ACE1-C66E01EAB193}"/>
    <cellStyle name="Nota 4 8 3" xfId="45060" xr:uid="{C37469AD-D5CC-4AE4-AEB5-481B376D63D6}"/>
    <cellStyle name="Nota 4 9" xfId="19511" xr:uid="{00000000-0005-0000-0000-0000A9040000}"/>
    <cellStyle name="Nota 40" xfId="3255" xr:uid="{00000000-0005-0000-0000-000015050000}"/>
    <cellStyle name="Nota 40 2" xfId="5258" xr:uid="{00000000-0005-0000-0000-000015050000}"/>
    <cellStyle name="Nota 40 2 2" xfId="9656" xr:uid="{00000000-0005-0000-0000-000015050000}"/>
    <cellStyle name="Nota 40 2 2 2" xfId="18478" xr:uid="{00000000-0005-0000-0000-000015050000}"/>
    <cellStyle name="Nota 40 2 2 3" xfId="27856" xr:uid="{5CCB1B21-8F3A-445D-BF73-16C9C93FFB12}"/>
    <cellStyle name="Nota 40 2 2 4" xfId="41812" xr:uid="{DF27D5A9-35EA-42AF-85D4-A76C6865BB5A}"/>
    <cellStyle name="Nota 40 2 3" xfId="14125" xr:uid="{00000000-0005-0000-0000-000015050000}"/>
    <cellStyle name="Nota 40 2 3 2" xfId="30932" xr:uid="{E4B9F986-2095-4537-A311-3B636F8AF7C2}"/>
    <cellStyle name="Nota 40 2 3 3" xfId="44806" xr:uid="{C2C7D954-EFBD-4388-B14D-5B5995B4D3C0}"/>
    <cellStyle name="Nota 40 2 4" xfId="33524" xr:uid="{FF833797-46E2-42EE-89C7-65DA0EDE5F9C}"/>
    <cellStyle name="Nota 40 2 4 2" xfId="47391" xr:uid="{8409D94E-74CA-48B2-9C54-DDCC378646C4}"/>
    <cellStyle name="Nota 40 2 5" xfId="23598" xr:uid="{B0C0B08E-44E3-48A3-8E9B-3709FA2315D8}"/>
    <cellStyle name="Nota 40 2 6" xfId="37569" xr:uid="{29C809EA-3464-48EA-8BA8-3ECBB9D29D48}"/>
    <cellStyle name="Nota 40 3" xfId="7761" xr:uid="{00000000-0005-0000-0000-000015050000}"/>
    <cellStyle name="Nota 40 3 2" xfId="16587" xr:uid="{00000000-0005-0000-0000-000015050000}"/>
    <cellStyle name="Nota 40 3 3" xfId="26013" xr:uid="{86CCB194-B0D5-4F3D-80F3-B4E8A0110892}"/>
    <cellStyle name="Nota 40 3 4" xfId="39965" xr:uid="{8B33EC30-CA57-4769-B504-9211AFF855EB}"/>
    <cellStyle name="Nota 40 4" xfId="12233" xr:uid="{00000000-0005-0000-0000-000015050000}"/>
    <cellStyle name="Nota 40 4 2" xfId="29745" xr:uid="{18091E83-B3B0-4125-8ABD-F92300EAC9E8}"/>
    <cellStyle name="Nota 40 4 3" xfId="43626" xr:uid="{58396F7B-6AA6-4759-ACE4-F3A15EBB71D0}"/>
    <cellStyle name="Nota 40 5" xfId="32346" xr:uid="{6A5BB591-005C-4EC9-AAC9-2E42CBDE46CA}"/>
    <cellStyle name="Nota 40 5 2" xfId="46213" xr:uid="{E130C809-F931-4796-88C1-3693B5A412C5}"/>
    <cellStyle name="Nota 40 6" xfId="21697" xr:uid="{F3CF8DA2-2008-49FA-A42B-6B2F9FB519B2}"/>
    <cellStyle name="Nota 40 7" xfId="35728" xr:uid="{70C25190-A367-49E6-82D2-D6F653B295BA}"/>
    <cellStyle name="Nota 41" xfId="3256" xr:uid="{00000000-0005-0000-0000-000016050000}"/>
    <cellStyle name="Nota 41 2" xfId="5259" xr:uid="{00000000-0005-0000-0000-000016050000}"/>
    <cellStyle name="Nota 41 2 2" xfId="9657" xr:uid="{00000000-0005-0000-0000-000016050000}"/>
    <cellStyle name="Nota 41 2 2 2" xfId="18479" xr:uid="{00000000-0005-0000-0000-000016050000}"/>
    <cellStyle name="Nota 41 2 2 3" xfId="27857" xr:uid="{7214F76A-88C8-4087-B451-FBE2B14181D2}"/>
    <cellStyle name="Nota 41 2 2 4" xfId="41813" xr:uid="{C8B30AC1-183F-4D68-B2DD-ACA07B7EF4DD}"/>
    <cellStyle name="Nota 41 2 3" xfId="14126" xr:uid="{00000000-0005-0000-0000-000016050000}"/>
    <cellStyle name="Nota 41 2 3 2" xfId="30933" xr:uid="{CB36D971-E20E-4EB7-ACE9-6B1FC6E3C3EC}"/>
    <cellStyle name="Nota 41 2 3 3" xfId="44807" xr:uid="{7471D009-AD11-47E6-8385-575E0308A327}"/>
    <cellStyle name="Nota 41 2 4" xfId="33525" xr:uid="{1D3E1995-F6AC-4285-A40D-BFD2C4DB6771}"/>
    <cellStyle name="Nota 41 2 4 2" xfId="47392" xr:uid="{5FAC1837-C4C5-4243-9908-0B5B3CDF228B}"/>
    <cellStyle name="Nota 41 2 5" xfId="23599" xr:uid="{5C8864AA-CE6C-4657-9DDC-00522EF7967E}"/>
    <cellStyle name="Nota 41 2 6" xfId="37570" xr:uid="{660A2A31-1DCE-4256-8E9E-238C10FC43EB}"/>
    <cellStyle name="Nota 41 3" xfId="7762" xr:uid="{00000000-0005-0000-0000-000016050000}"/>
    <cellStyle name="Nota 41 3 2" xfId="16588" xr:uid="{00000000-0005-0000-0000-000016050000}"/>
    <cellStyle name="Nota 41 3 3" xfId="26014" xr:uid="{CE2ECF12-C099-44A0-B310-1681C723B06F}"/>
    <cellStyle name="Nota 41 3 4" xfId="39966" xr:uid="{56DB0F5A-CD33-4656-81C4-50A0474952A7}"/>
    <cellStyle name="Nota 41 4" xfId="12234" xr:uid="{00000000-0005-0000-0000-000016050000}"/>
    <cellStyle name="Nota 41 4 2" xfId="29746" xr:uid="{F816CFE7-75A9-4D1A-9CE7-91506B0C8A9C}"/>
    <cellStyle name="Nota 41 4 3" xfId="43627" xr:uid="{29D07D12-2A18-4C69-96C9-BBDB211FFC1E}"/>
    <cellStyle name="Nota 41 5" xfId="32347" xr:uid="{24AF2650-A70F-4AF0-BA61-C411D4179E56}"/>
    <cellStyle name="Nota 41 5 2" xfId="46214" xr:uid="{591C2578-C500-439B-B832-1D71F5A3E9E8}"/>
    <cellStyle name="Nota 41 6" xfId="21698" xr:uid="{C84DA61F-E77C-49B5-9B37-BB2EACF44ECE}"/>
    <cellStyle name="Nota 41 7" xfId="35729" xr:uid="{9309F7DB-EDF0-4FE6-A03E-8A3F4D0C2E82}"/>
    <cellStyle name="Nota 42" xfId="3257" xr:uid="{00000000-0005-0000-0000-000017050000}"/>
    <cellStyle name="Nota 42 2" xfId="5260" xr:uid="{00000000-0005-0000-0000-000017050000}"/>
    <cellStyle name="Nota 42 2 2" xfId="9658" xr:uid="{00000000-0005-0000-0000-000017050000}"/>
    <cellStyle name="Nota 42 2 2 2" xfId="18480" xr:uid="{00000000-0005-0000-0000-000017050000}"/>
    <cellStyle name="Nota 42 2 2 3" xfId="27858" xr:uid="{1819714C-13A9-44C6-ADEF-4B80E04131C5}"/>
    <cellStyle name="Nota 42 2 2 4" xfId="41814" xr:uid="{3AF4AC46-F8FF-4D67-B91F-88ED59FB161E}"/>
    <cellStyle name="Nota 42 2 3" xfId="14127" xr:uid="{00000000-0005-0000-0000-000017050000}"/>
    <cellStyle name="Nota 42 2 3 2" xfId="30934" xr:uid="{BC6E3C8F-600E-459D-A3D9-231AA50BB7CA}"/>
    <cellStyle name="Nota 42 2 3 3" xfId="44808" xr:uid="{6D23527B-B7B6-4EF9-925F-FF500E7211B3}"/>
    <cellStyle name="Nota 42 2 4" xfId="33526" xr:uid="{98EAA6C8-9651-4567-BDC4-58971FAB2B16}"/>
    <cellStyle name="Nota 42 2 4 2" xfId="47393" xr:uid="{334972C2-755D-4CDB-8905-D74343E1455B}"/>
    <cellStyle name="Nota 42 2 5" xfId="23600" xr:uid="{90BBA270-3F49-47A5-8863-1CD557AE9718}"/>
    <cellStyle name="Nota 42 2 6" xfId="37571" xr:uid="{FDC0440E-DAD7-4730-B702-DDEBE1B966F3}"/>
    <cellStyle name="Nota 42 3" xfId="7763" xr:uid="{00000000-0005-0000-0000-000017050000}"/>
    <cellStyle name="Nota 42 3 2" xfId="16589" xr:uid="{00000000-0005-0000-0000-000017050000}"/>
    <cellStyle name="Nota 42 3 3" xfId="26015" xr:uid="{029C9670-8492-477E-A7B2-0AE6AE180BBF}"/>
    <cellStyle name="Nota 42 3 4" xfId="39967" xr:uid="{AC9F0573-7832-4C47-B7B5-F190E63DD0AA}"/>
    <cellStyle name="Nota 42 4" xfId="12235" xr:uid="{00000000-0005-0000-0000-000017050000}"/>
    <cellStyle name="Nota 42 4 2" xfId="29747" xr:uid="{15FD5219-7A41-4015-ADCB-35FBAB33186D}"/>
    <cellStyle name="Nota 42 4 3" xfId="43628" xr:uid="{36FFA968-26A6-4BF7-889F-6C318B5CA680}"/>
    <cellStyle name="Nota 42 5" xfId="32348" xr:uid="{B5FDD1B4-E168-4CB9-ACC8-8D0392CABAA5}"/>
    <cellStyle name="Nota 42 5 2" xfId="46215" xr:uid="{00BDE8A9-887C-411B-BF08-E27E903800A1}"/>
    <cellStyle name="Nota 42 6" xfId="21699" xr:uid="{D63408B0-BC28-4EFB-8B77-9508F144C2CB}"/>
    <cellStyle name="Nota 42 7" xfId="35730" xr:uid="{CF7C6B27-C61D-4AB4-9FE5-EEA376469EC4}"/>
    <cellStyle name="Nota 43" xfId="3258" xr:uid="{00000000-0005-0000-0000-000018050000}"/>
    <cellStyle name="Nota 43 2" xfId="5261" xr:uid="{00000000-0005-0000-0000-000018050000}"/>
    <cellStyle name="Nota 43 2 2" xfId="9659" xr:uid="{00000000-0005-0000-0000-000018050000}"/>
    <cellStyle name="Nota 43 2 2 2" xfId="18481" xr:uid="{00000000-0005-0000-0000-000018050000}"/>
    <cellStyle name="Nota 43 2 2 3" xfId="27859" xr:uid="{0AF600A1-24F7-4F26-B500-0B642D4C53B0}"/>
    <cellStyle name="Nota 43 2 2 4" xfId="41815" xr:uid="{F247776A-271A-4930-B017-6F43552F6E6E}"/>
    <cellStyle name="Nota 43 2 3" xfId="14128" xr:uid="{00000000-0005-0000-0000-000018050000}"/>
    <cellStyle name="Nota 43 2 3 2" xfId="30935" xr:uid="{3B5F010E-8463-4729-8A61-C32FFE8DDE5E}"/>
    <cellStyle name="Nota 43 2 3 3" xfId="44809" xr:uid="{5F6E992B-7427-4C40-B805-95AEA0091D7C}"/>
    <cellStyle name="Nota 43 2 4" xfId="33527" xr:uid="{27366887-7573-4A1D-A842-9540BF462D69}"/>
    <cellStyle name="Nota 43 2 4 2" xfId="47394" xr:uid="{5A73466D-76D8-449C-8177-1C4B23A5998A}"/>
    <cellStyle name="Nota 43 2 5" xfId="23601" xr:uid="{E79E651F-151B-4E53-B3B2-A339A778D0DE}"/>
    <cellStyle name="Nota 43 2 6" xfId="37572" xr:uid="{DCBB90E2-B9A0-4F4C-B6A3-4E0A2BAE5BF1}"/>
    <cellStyle name="Nota 43 3" xfId="7764" xr:uid="{00000000-0005-0000-0000-000018050000}"/>
    <cellStyle name="Nota 43 3 2" xfId="16590" xr:uid="{00000000-0005-0000-0000-000018050000}"/>
    <cellStyle name="Nota 43 3 3" xfId="26016" xr:uid="{7B2052C6-AF75-4E77-BEF5-932862CF2306}"/>
    <cellStyle name="Nota 43 3 4" xfId="39968" xr:uid="{AC1F948E-FDE0-42F3-82CF-37ABD618C2A8}"/>
    <cellStyle name="Nota 43 4" xfId="12236" xr:uid="{00000000-0005-0000-0000-000018050000}"/>
    <cellStyle name="Nota 43 4 2" xfId="29748" xr:uid="{F0EB9887-95D8-4615-9BBF-84C8F61C5718}"/>
    <cellStyle name="Nota 43 4 3" xfId="43629" xr:uid="{FF92291E-7049-4BC3-BFE4-B7A90D8D5CD5}"/>
    <cellStyle name="Nota 43 5" xfId="32349" xr:uid="{401A630C-7390-4919-B667-FC848C5E0F35}"/>
    <cellStyle name="Nota 43 5 2" xfId="46216" xr:uid="{EEB141EE-3C34-4C45-98BE-41FF167AAEA7}"/>
    <cellStyle name="Nota 43 6" xfId="21700" xr:uid="{24BC72CF-4887-4CA8-86D8-83AAEC0EE247}"/>
    <cellStyle name="Nota 43 7" xfId="35731" xr:uid="{1BFD73D0-D75E-4B8E-889C-C79A5782AEC7}"/>
    <cellStyle name="Nota 44" xfId="3259" xr:uid="{00000000-0005-0000-0000-000019050000}"/>
    <cellStyle name="Nota 44 2" xfId="5262" xr:uid="{00000000-0005-0000-0000-000019050000}"/>
    <cellStyle name="Nota 44 2 2" xfId="9660" xr:uid="{00000000-0005-0000-0000-000019050000}"/>
    <cellStyle name="Nota 44 2 2 2" xfId="18482" xr:uid="{00000000-0005-0000-0000-000019050000}"/>
    <cellStyle name="Nota 44 2 2 3" xfId="27860" xr:uid="{60DE7F91-C05A-4251-8EAF-81F1290CA323}"/>
    <cellStyle name="Nota 44 2 2 4" xfId="41816" xr:uid="{74E45864-DE20-4823-9A7D-2F25E12ED47B}"/>
    <cellStyle name="Nota 44 2 3" xfId="14129" xr:uid="{00000000-0005-0000-0000-000019050000}"/>
    <cellStyle name="Nota 44 2 3 2" xfId="30936" xr:uid="{DAF1F534-5B54-469D-96BA-C8AE48CC00D1}"/>
    <cellStyle name="Nota 44 2 3 3" xfId="44810" xr:uid="{BAF07269-8766-4536-A7ED-0B9DC095AD5E}"/>
    <cellStyle name="Nota 44 2 4" xfId="33528" xr:uid="{7CDC0196-F27C-4435-B0B6-23C17196AF38}"/>
    <cellStyle name="Nota 44 2 4 2" xfId="47395" xr:uid="{1D81C7CA-042B-4483-B35B-0EE9E3D19E8B}"/>
    <cellStyle name="Nota 44 2 5" xfId="23602" xr:uid="{457BDE56-EC6B-4DDE-ABA5-3738EDF2D2BD}"/>
    <cellStyle name="Nota 44 2 6" xfId="37573" xr:uid="{C718AB65-F7BB-4DE2-BF0B-3638725FB8FB}"/>
    <cellStyle name="Nota 44 3" xfId="7765" xr:uid="{00000000-0005-0000-0000-000019050000}"/>
    <cellStyle name="Nota 44 3 2" xfId="16591" xr:uid="{00000000-0005-0000-0000-000019050000}"/>
    <cellStyle name="Nota 44 3 3" xfId="26017" xr:uid="{E1E791D1-50FB-470A-B920-1064F9FC9099}"/>
    <cellStyle name="Nota 44 3 4" xfId="39969" xr:uid="{02F46545-8DF9-46F8-B3C2-80E5CDCB4351}"/>
    <cellStyle name="Nota 44 4" xfId="12237" xr:uid="{00000000-0005-0000-0000-000019050000}"/>
    <cellStyle name="Nota 44 4 2" xfId="29749" xr:uid="{6024445E-5851-465B-9826-0E0A50795D2A}"/>
    <cellStyle name="Nota 44 4 3" xfId="43630" xr:uid="{0C66D170-E0A2-436A-9257-79554362C4A5}"/>
    <cellStyle name="Nota 44 5" xfId="32350" xr:uid="{A204AAB6-A2FE-4186-8E98-6D7A6D3103B4}"/>
    <cellStyle name="Nota 44 5 2" xfId="46217" xr:uid="{F27480AE-F74F-4B2B-8EAE-54EB8B22D7E0}"/>
    <cellStyle name="Nota 44 6" xfId="21701" xr:uid="{513A4AB2-E875-43AA-A041-47DA360F1DC3}"/>
    <cellStyle name="Nota 44 7" xfId="35732" xr:uid="{DA2531C8-1ADD-427B-A1F1-ECA3883587A5}"/>
    <cellStyle name="Nota 45" xfId="3260" xr:uid="{00000000-0005-0000-0000-00001A050000}"/>
    <cellStyle name="Nota 45 2" xfId="5263" xr:uid="{00000000-0005-0000-0000-00001A050000}"/>
    <cellStyle name="Nota 45 2 2" xfId="9661" xr:uid="{00000000-0005-0000-0000-00001A050000}"/>
    <cellStyle name="Nota 45 2 2 2" xfId="18483" xr:uid="{00000000-0005-0000-0000-00001A050000}"/>
    <cellStyle name="Nota 45 2 2 3" xfId="27861" xr:uid="{B44370C8-4C3D-4AC9-963F-F4FE27F7966A}"/>
    <cellStyle name="Nota 45 2 2 4" xfId="41817" xr:uid="{E185AE17-7B13-4EFA-BD89-285732642DE2}"/>
    <cellStyle name="Nota 45 2 3" xfId="14130" xr:uid="{00000000-0005-0000-0000-00001A050000}"/>
    <cellStyle name="Nota 45 2 3 2" xfId="30937" xr:uid="{48E7DD81-83FB-4837-BFAB-EE69E9482EAB}"/>
    <cellStyle name="Nota 45 2 3 3" xfId="44811" xr:uid="{A2FB799B-B74D-417A-ADEA-DB3FD07AC3F4}"/>
    <cellStyle name="Nota 45 2 4" xfId="33529" xr:uid="{005AFAB4-1AB9-4A95-A1E6-07DD3BF6EE4D}"/>
    <cellStyle name="Nota 45 2 4 2" xfId="47396" xr:uid="{235E7339-3079-435B-B2DA-50EC9445EC01}"/>
    <cellStyle name="Nota 45 2 5" xfId="23603" xr:uid="{A321AB41-D663-49B8-9C30-E33B8168BAD5}"/>
    <cellStyle name="Nota 45 2 6" xfId="37574" xr:uid="{3CC39D90-D647-4CA4-A525-7CC42C1C74D1}"/>
    <cellStyle name="Nota 45 3" xfId="7766" xr:uid="{00000000-0005-0000-0000-00001A050000}"/>
    <cellStyle name="Nota 45 3 2" xfId="16592" xr:uid="{00000000-0005-0000-0000-00001A050000}"/>
    <cellStyle name="Nota 45 3 3" xfId="26018" xr:uid="{56936396-8C46-4A26-824F-F798661786DC}"/>
    <cellStyle name="Nota 45 3 4" xfId="39970" xr:uid="{1FAB0A79-726E-45EB-BB8D-728D27ED1295}"/>
    <cellStyle name="Nota 45 4" xfId="12238" xr:uid="{00000000-0005-0000-0000-00001A050000}"/>
    <cellStyle name="Nota 45 4 2" xfId="29750" xr:uid="{5514654B-0919-4E07-8C28-5DF321D999FF}"/>
    <cellStyle name="Nota 45 4 3" xfId="43631" xr:uid="{E40E30DF-7905-41EE-8541-07750E4574C6}"/>
    <cellStyle name="Nota 45 5" xfId="32351" xr:uid="{B6BC334A-A2EB-4695-88FC-C000B791EEC6}"/>
    <cellStyle name="Nota 45 5 2" xfId="46218" xr:uid="{ECD3A3B5-88E1-4EFE-A156-A23C54632ADA}"/>
    <cellStyle name="Nota 45 6" xfId="21702" xr:uid="{4C21329A-8EA6-4143-A1A3-5A749708A41B}"/>
    <cellStyle name="Nota 45 7" xfId="35733" xr:uid="{45DF2A29-86C6-476A-92F2-BC3BCE108E16}"/>
    <cellStyle name="Nota 46" xfId="3261" xr:uid="{00000000-0005-0000-0000-00001B050000}"/>
    <cellStyle name="Nota 46 2" xfId="5264" xr:uid="{00000000-0005-0000-0000-00001B050000}"/>
    <cellStyle name="Nota 46 2 2" xfId="9662" xr:uid="{00000000-0005-0000-0000-00001B050000}"/>
    <cellStyle name="Nota 46 2 2 2" xfId="18484" xr:uid="{00000000-0005-0000-0000-00001B050000}"/>
    <cellStyle name="Nota 46 2 2 3" xfId="27862" xr:uid="{B263EBD3-A366-4DE8-B465-A971A31EC176}"/>
    <cellStyle name="Nota 46 2 2 4" xfId="41818" xr:uid="{A85326C6-AE5A-4D08-B205-1DD2F8FACF70}"/>
    <cellStyle name="Nota 46 2 3" xfId="14131" xr:uid="{00000000-0005-0000-0000-00001B050000}"/>
    <cellStyle name="Nota 46 2 3 2" xfId="30938" xr:uid="{142E1CF8-9BB8-48FC-A59D-40BBF7DFDBBC}"/>
    <cellStyle name="Nota 46 2 3 3" xfId="44812" xr:uid="{5F36E24A-C58A-460A-8E0E-D3A72F51DBD0}"/>
    <cellStyle name="Nota 46 2 4" xfId="33530" xr:uid="{18C4AEAD-1295-4998-9A21-EC34333A5C71}"/>
    <cellStyle name="Nota 46 2 4 2" xfId="47397" xr:uid="{7782A562-7B7E-4204-9536-F8D59A569467}"/>
    <cellStyle name="Nota 46 2 5" xfId="23604" xr:uid="{427A3203-838E-4075-AE0E-7D0A807C26EA}"/>
    <cellStyle name="Nota 46 2 6" xfId="37575" xr:uid="{2381C34C-C9CC-4274-8A1A-C0998C56BE6D}"/>
    <cellStyle name="Nota 46 3" xfId="7767" xr:uid="{00000000-0005-0000-0000-00001B050000}"/>
    <cellStyle name="Nota 46 3 2" xfId="16593" xr:uid="{00000000-0005-0000-0000-00001B050000}"/>
    <cellStyle name="Nota 46 3 3" xfId="26019" xr:uid="{D424D103-DB04-4BE1-9937-43CF3FF37F92}"/>
    <cellStyle name="Nota 46 3 4" xfId="39971" xr:uid="{98266B6A-9EC5-4B1A-B1CC-D6905C6EC4B9}"/>
    <cellStyle name="Nota 46 4" xfId="12239" xr:uid="{00000000-0005-0000-0000-00001B050000}"/>
    <cellStyle name="Nota 46 4 2" xfId="29751" xr:uid="{089FC5F7-125B-4719-8152-8E4425E77A4B}"/>
    <cellStyle name="Nota 46 4 3" xfId="43632" xr:uid="{3A9831A4-00D5-456C-953C-0EE03D6FA09C}"/>
    <cellStyle name="Nota 46 5" xfId="32352" xr:uid="{F72D03A0-AD1E-439A-81D8-33B9BE697989}"/>
    <cellStyle name="Nota 46 5 2" xfId="46219" xr:uid="{81360B34-74B6-4E54-B6EB-8F0FDF28F9B3}"/>
    <cellStyle name="Nota 46 6" xfId="21703" xr:uid="{0EEE5579-0934-4B2C-B4A5-6317278F736C}"/>
    <cellStyle name="Nota 46 7" xfId="35734" xr:uid="{0AF753BB-A9BA-4247-AB6B-3683D9907BDA}"/>
    <cellStyle name="Nota 47" xfId="3262" xr:uid="{00000000-0005-0000-0000-00001C050000}"/>
    <cellStyle name="Nota 47 2" xfId="5265" xr:uid="{00000000-0005-0000-0000-00001C050000}"/>
    <cellStyle name="Nota 47 2 2" xfId="9663" xr:uid="{00000000-0005-0000-0000-00001C050000}"/>
    <cellStyle name="Nota 47 2 2 2" xfId="18485" xr:uid="{00000000-0005-0000-0000-00001C050000}"/>
    <cellStyle name="Nota 47 2 2 3" xfId="27863" xr:uid="{3E315BD3-BFA9-4A6D-B292-05CE22B45AB0}"/>
    <cellStyle name="Nota 47 2 2 4" xfId="41819" xr:uid="{68848443-AF7C-4170-A49E-E386F9BD56F7}"/>
    <cellStyle name="Nota 47 2 3" xfId="14132" xr:uid="{00000000-0005-0000-0000-00001C050000}"/>
    <cellStyle name="Nota 47 2 3 2" xfId="30939" xr:uid="{F5672487-F20C-4D1E-BEA2-A340D7A652CF}"/>
    <cellStyle name="Nota 47 2 3 3" xfId="44813" xr:uid="{A8252288-0401-4D2B-B7D5-D48498F25385}"/>
    <cellStyle name="Nota 47 2 4" xfId="33531" xr:uid="{DCCC7534-F097-46DD-8971-D253A2467578}"/>
    <cellStyle name="Nota 47 2 4 2" xfId="47398" xr:uid="{73E6D3A3-67FF-454B-8659-6E0DC474D1D0}"/>
    <cellStyle name="Nota 47 2 5" xfId="23605" xr:uid="{72D3DE04-15CC-489C-867F-7A72AE1983E3}"/>
    <cellStyle name="Nota 47 2 6" xfId="37576" xr:uid="{77FC3096-E67D-4603-8FFA-9B9D79E0B8D8}"/>
    <cellStyle name="Nota 47 3" xfId="7768" xr:uid="{00000000-0005-0000-0000-00001C050000}"/>
    <cellStyle name="Nota 47 3 2" xfId="16594" xr:uid="{00000000-0005-0000-0000-00001C050000}"/>
    <cellStyle name="Nota 47 3 3" xfId="26020" xr:uid="{DEDE5D9F-1301-44F5-B7C4-98964EF845F2}"/>
    <cellStyle name="Nota 47 3 4" xfId="39972" xr:uid="{0E546DE0-E49B-4A13-BB01-9803EF20D46F}"/>
    <cellStyle name="Nota 47 4" xfId="12240" xr:uid="{00000000-0005-0000-0000-00001C050000}"/>
    <cellStyle name="Nota 47 4 2" xfId="29752" xr:uid="{FFBE4E68-6712-4FEE-B99E-5C2F87113483}"/>
    <cellStyle name="Nota 47 4 3" xfId="43633" xr:uid="{119CA521-7C89-42F7-977F-7E6F4D952509}"/>
    <cellStyle name="Nota 47 5" xfId="32353" xr:uid="{A93DD30A-DA56-40A8-866B-1C75A19E5D87}"/>
    <cellStyle name="Nota 47 5 2" xfId="46220" xr:uid="{AD745252-68EB-4D82-9CBB-4EF0E3907516}"/>
    <cellStyle name="Nota 47 6" xfId="21704" xr:uid="{5EAA648A-053D-44F4-ADEE-95CB7CF050E7}"/>
    <cellStyle name="Nota 47 7" xfId="35735" xr:uid="{7BF3154A-A8B7-4B07-AD3C-9EA4873E46B6}"/>
    <cellStyle name="Nota 48" xfId="3263" xr:uid="{00000000-0005-0000-0000-00001D050000}"/>
    <cellStyle name="Nota 48 2" xfId="5266" xr:uid="{00000000-0005-0000-0000-00001D050000}"/>
    <cellStyle name="Nota 48 2 2" xfId="9664" xr:uid="{00000000-0005-0000-0000-00001D050000}"/>
    <cellStyle name="Nota 48 2 2 2" xfId="18486" xr:uid="{00000000-0005-0000-0000-00001D050000}"/>
    <cellStyle name="Nota 48 2 2 3" xfId="27864" xr:uid="{F4CA9D9A-B203-4D9A-9EB0-CAA081569385}"/>
    <cellStyle name="Nota 48 2 2 4" xfId="41820" xr:uid="{D89C5847-1231-4C75-8B8B-FC5FECAAF05B}"/>
    <cellStyle name="Nota 48 2 3" xfId="14133" xr:uid="{00000000-0005-0000-0000-00001D050000}"/>
    <cellStyle name="Nota 48 2 3 2" xfId="30940" xr:uid="{8DBE6DB0-B51F-40A2-8CF5-3ACA94029A4A}"/>
    <cellStyle name="Nota 48 2 3 3" xfId="44814" xr:uid="{AC922AF2-741C-4915-8792-E54C51EE6DEF}"/>
    <cellStyle name="Nota 48 2 4" xfId="33532" xr:uid="{8BEFD307-30DF-48F2-8A26-E406D46AD50A}"/>
    <cellStyle name="Nota 48 2 4 2" xfId="47399" xr:uid="{5F1CC3FC-E759-47AA-808E-77AD5C031733}"/>
    <cellStyle name="Nota 48 2 5" xfId="23606" xr:uid="{D81F1B3F-A26B-49A2-9632-BAB9AA2D2BF8}"/>
    <cellStyle name="Nota 48 2 6" xfId="37577" xr:uid="{1D156310-8067-4B06-9F7D-BA5C60648FA2}"/>
    <cellStyle name="Nota 48 3" xfId="7769" xr:uid="{00000000-0005-0000-0000-00001D050000}"/>
    <cellStyle name="Nota 48 3 2" xfId="16595" xr:uid="{00000000-0005-0000-0000-00001D050000}"/>
    <cellStyle name="Nota 48 3 3" xfId="26021" xr:uid="{3223010B-FEC0-4161-A928-0047586A3A9B}"/>
    <cellStyle name="Nota 48 3 4" xfId="39973" xr:uid="{45EB8A28-507C-4AFA-8C18-61C213F0B514}"/>
    <cellStyle name="Nota 48 4" xfId="12241" xr:uid="{00000000-0005-0000-0000-00001D050000}"/>
    <cellStyle name="Nota 48 4 2" xfId="29753" xr:uid="{DE2C3B5B-4DDF-4E2A-8F6F-1A857879EA56}"/>
    <cellStyle name="Nota 48 4 3" xfId="43634" xr:uid="{0FAAB45A-C5D0-44C6-9433-C09AFF2CE37C}"/>
    <cellStyle name="Nota 48 5" xfId="32354" xr:uid="{6607DF0C-07D8-4EC1-9452-AC748BA7874B}"/>
    <cellStyle name="Nota 48 5 2" xfId="46221" xr:uid="{392060BE-5D4B-4542-8A7C-E6C790169B75}"/>
    <cellStyle name="Nota 48 6" xfId="21705" xr:uid="{E3D934E8-7065-4CFB-87B9-DE852AF97A87}"/>
    <cellStyle name="Nota 48 7" xfId="35736" xr:uid="{9E006ECB-552E-4B68-9BC1-657E34178D6B}"/>
    <cellStyle name="Nota 49" xfId="3264" xr:uid="{00000000-0005-0000-0000-00001E050000}"/>
    <cellStyle name="Nota 49 2" xfId="5267" xr:uid="{00000000-0005-0000-0000-00001E050000}"/>
    <cellStyle name="Nota 49 2 2" xfId="9665" xr:uid="{00000000-0005-0000-0000-00001E050000}"/>
    <cellStyle name="Nota 49 2 2 2" xfId="18487" xr:uid="{00000000-0005-0000-0000-00001E050000}"/>
    <cellStyle name="Nota 49 2 2 3" xfId="27865" xr:uid="{B840B3C7-1766-4B8E-9ED1-F6A9A4BDF439}"/>
    <cellStyle name="Nota 49 2 2 4" xfId="41821" xr:uid="{E7C2F5F1-E12C-4140-B1D8-FDA2CCCA7491}"/>
    <cellStyle name="Nota 49 2 3" xfId="14134" xr:uid="{00000000-0005-0000-0000-00001E050000}"/>
    <cellStyle name="Nota 49 2 3 2" xfId="30941" xr:uid="{AB217979-9B74-47FE-B613-37D691F400CA}"/>
    <cellStyle name="Nota 49 2 3 3" xfId="44815" xr:uid="{6236BB08-A8EB-446F-B4D0-CE8C32139E1B}"/>
    <cellStyle name="Nota 49 2 4" xfId="33533" xr:uid="{26B92ED6-19B4-4163-8527-965C065B7944}"/>
    <cellStyle name="Nota 49 2 4 2" xfId="47400" xr:uid="{90CE8979-4854-4833-9F1C-B66D31522357}"/>
    <cellStyle name="Nota 49 2 5" xfId="23607" xr:uid="{EE801A9E-D030-4CB3-93AA-35CBCB212ECA}"/>
    <cellStyle name="Nota 49 2 6" xfId="37578" xr:uid="{708DCAE8-2CDF-485C-B4D0-653A7EAD19DB}"/>
    <cellStyle name="Nota 49 3" xfId="7770" xr:uid="{00000000-0005-0000-0000-00001E050000}"/>
    <cellStyle name="Nota 49 3 2" xfId="16596" xr:uid="{00000000-0005-0000-0000-00001E050000}"/>
    <cellStyle name="Nota 49 3 3" xfId="26022" xr:uid="{1FA9C0E3-700E-4E23-A5F8-BBD71746F575}"/>
    <cellStyle name="Nota 49 3 4" xfId="39974" xr:uid="{B74A5CB7-E683-41C3-8EC5-2ACF1B683E26}"/>
    <cellStyle name="Nota 49 4" xfId="12242" xr:uid="{00000000-0005-0000-0000-00001E050000}"/>
    <cellStyle name="Nota 49 4 2" xfId="29754" xr:uid="{717AF70F-F846-430C-A203-40B9BFC82A4F}"/>
    <cellStyle name="Nota 49 4 3" xfId="43635" xr:uid="{A79A3EB0-D635-4B38-A46C-27B13F2CBC84}"/>
    <cellStyle name="Nota 49 5" xfId="32355" xr:uid="{16AFE771-C5C3-4C12-8C0A-3B7374582495}"/>
    <cellStyle name="Nota 49 5 2" xfId="46222" xr:uid="{7B87709C-B98D-41D9-85C6-E2693897EF7B}"/>
    <cellStyle name="Nota 49 6" xfId="21706" xr:uid="{E0481188-A655-4A3E-9E5B-AED973251D08}"/>
    <cellStyle name="Nota 49 7" xfId="35737" xr:uid="{31078264-AC1F-49D9-9E30-57AC2E2553F2}"/>
    <cellStyle name="Nota 5" xfId="1203" xr:uid="{00000000-0005-0000-0000-0000AA040000}"/>
    <cellStyle name="Nota 5 10" xfId="31209" xr:uid="{A4340529-CBED-42C3-BBD2-5B5F21D8A6AD}"/>
    <cellStyle name="Nota 5 10 2" xfId="45073" xr:uid="{509C8BDB-9EA2-4093-B170-897568A7AADB}"/>
    <cellStyle name="Nota 5 11" xfId="20119" xr:uid="{FE4E12A4-8B11-4A1F-B48D-177EAB4583C7}"/>
    <cellStyle name="Nota 5 12" xfId="34272" xr:uid="{7C85587C-FB16-4F04-ACE0-F7ED8E512A59}"/>
    <cellStyle name="Nota 5 2" xfId="1204" xr:uid="{00000000-0005-0000-0000-0000AB040000}"/>
    <cellStyle name="Nota 5 2 10" xfId="34273" xr:uid="{4087A884-F633-470B-8A9E-7D1CAB36B3C3}"/>
    <cellStyle name="Nota 5 2 2" xfId="3266" xr:uid="{00000000-0005-0000-0000-000020050000}"/>
    <cellStyle name="Nota 5 2 2 2" xfId="7772" xr:uid="{00000000-0005-0000-0000-000020050000}"/>
    <cellStyle name="Nota 5 2 2 2 2" xfId="16598" xr:uid="{00000000-0005-0000-0000-000020050000}"/>
    <cellStyle name="Nota 5 2 2 2 3" xfId="26024" xr:uid="{6934526C-2555-4268-8D49-1FB5E77232F1}"/>
    <cellStyle name="Nota 5 2 2 2 4" xfId="39976" xr:uid="{2F805625-6DFF-4793-8C9D-B3DE53C75312}"/>
    <cellStyle name="Nota 5 2 2 3" xfId="12244" xr:uid="{00000000-0005-0000-0000-000020050000}"/>
    <cellStyle name="Nota 5 2 2 3 2" xfId="30943" xr:uid="{721D928A-77CF-4DD5-A207-F90A2322BAE1}"/>
    <cellStyle name="Nota 5 2 2 3 3" xfId="44817" xr:uid="{F20C0821-EBE2-4E1A-917A-3C9018386244}"/>
    <cellStyle name="Nota 5 2 2 4" xfId="33535" xr:uid="{C9A52686-CA9C-4D15-8790-235C4BCA815F}"/>
    <cellStyle name="Nota 5 2 2 4 2" xfId="47402" xr:uid="{3590266B-980E-4E7A-BA11-3FCC2713A7B3}"/>
    <cellStyle name="Nota 5 2 2 5" xfId="21708" xr:uid="{2F48EC80-0929-4D2A-BAAE-BAB3D683B483}"/>
    <cellStyle name="Nota 5 2 2 6" xfId="35739" xr:uid="{94236373-D32F-4E0E-992F-50AC6B13CBC9}"/>
    <cellStyle name="Nota 5 2 3" xfId="3577" xr:uid="{00000000-0005-0000-0000-0000AD040000}"/>
    <cellStyle name="Nota 5 2 3 2" xfId="8013" xr:uid="{00000000-0005-0000-0000-0000AD040000}"/>
    <cellStyle name="Nota 5 2 3 2 2" xfId="16836" xr:uid="{00000000-0005-0000-0000-0000AD040000}"/>
    <cellStyle name="Nota 5 2 3 2 3" xfId="26221" xr:uid="{FA4E5E16-43CE-4F05-9D31-43FEDF64A090}"/>
    <cellStyle name="Nota 5 2 3 2 4" xfId="40176" xr:uid="{290D1CDC-D3F0-461B-8916-6AB5F2320E6C}"/>
    <cellStyle name="Nota 5 2 3 3" xfId="12484" xr:uid="{00000000-0005-0000-0000-0000AD040000}"/>
    <cellStyle name="Nota 5 2 3 4" xfId="21938" xr:uid="{A1CE0467-461F-4766-89A7-A98DD5A44631}"/>
    <cellStyle name="Nota 5 2 3 5" xfId="35935" xr:uid="{BC052218-9613-4F74-AEEC-EF0F7C9B6122}"/>
    <cellStyle name="Nota 5 2 4" xfId="5269" xr:uid="{00000000-0005-0000-0000-000020050000}"/>
    <cellStyle name="Nota 5 2 4 2" xfId="9667" xr:uid="{00000000-0005-0000-0000-000020050000}"/>
    <cellStyle name="Nota 5 2 4 2 2" xfId="18489" xr:uid="{00000000-0005-0000-0000-000020050000}"/>
    <cellStyle name="Nota 5 2 4 2 3" xfId="27867" xr:uid="{1C34482A-E555-4308-B194-902D33F025EC}"/>
    <cellStyle name="Nota 5 2 4 2 4" xfId="41823" xr:uid="{7F1C1A45-90E5-4A9C-A8E0-C22EEABED898}"/>
    <cellStyle name="Nota 5 2 4 3" xfId="14136" xr:uid="{00000000-0005-0000-0000-000020050000}"/>
    <cellStyle name="Nota 5 2 4 4" xfId="23609" xr:uid="{F38D66A5-5457-4C54-9F03-BCC50C9DAC1A}"/>
    <cellStyle name="Nota 5 2 4 5" xfId="37580" xr:uid="{94F94C90-00B7-4C14-8FF5-E1B33271B2EC}"/>
    <cellStyle name="Nota 5 2 5" xfId="5640" xr:uid="{00000000-0005-0000-0000-0000AB040000}"/>
    <cellStyle name="Nota 5 2 5 2" xfId="10038" xr:uid="{00000000-0005-0000-0000-0000AB040000}"/>
    <cellStyle name="Nota 5 2 5 2 2" xfId="18858" xr:uid="{00000000-0005-0000-0000-0000AB040000}"/>
    <cellStyle name="Nota 5 2 5 2 3" xfId="28227" xr:uid="{05161B91-01F0-4462-966D-BEABE6E3AFF9}"/>
    <cellStyle name="Nota 5 2 5 2 4" xfId="42183" xr:uid="{FE6C9D86-2B84-48FE-BC3E-CCAF76CE477A}"/>
    <cellStyle name="Nota 5 2 5 3" xfId="14503" xr:uid="{00000000-0005-0000-0000-0000AB040000}"/>
    <cellStyle name="Nota 5 2 5 4" xfId="23969" xr:uid="{F29C2F04-EE13-45A1-BDFF-10F965FD6154}"/>
    <cellStyle name="Nota 5 2 5 5" xfId="37938" xr:uid="{140AC7B5-2235-4895-85DB-931C0FACBC4F}"/>
    <cellStyle name="Nota 5 2 6" xfId="6273" xr:uid="{00000000-0005-0000-0000-0000AB040000}"/>
    <cellStyle name="Nota 5 2 6 2" xfId="15107" xr:uid="{00000000-0005-0000-0000-0000AB040000}"/>
    <cellStyle name="Nota 5 2 6 3" xfId="24566" xr:uid="{BA6B4DA0-8A33-4618-B2D7-356F6E704AA5}"/>
    <cellStyle name="Nota 5 2 6 4" xfId="38520" xr:uid="{AAD4AA66-D014-4A98-A26A-1F6322B47420}"/>
    <cellStyle name="Nota 5 2 7" xfId="10712" xr:uid="{00000000-0005-0000-0000-0000AB040000}"/>
    <cellStyle name="Nota 5 2 7 2" xfId="29756" xr:uid="{EA720C5A-1D79-461D-86BD-500CCEC617BA}"/>
    <cellStyle name="Nota 5 2 7 3" xfId="43637" xr:uid="{DB140CAC-5680-4A90-9ECA-27C2B811C248}"/>
    <cellStyle name="Nota 5 2 8" xfId="32357" xr:uid="{162DA294-8CDE-482C-BCAF-33BF0ADAB8AA}"/>
    <cellStyle name="Nota 5 2 8 2" xfId="46224" xr:uid="{CF8AFBD4-0CF8-4A82-A8CC-B22C0FFB93C8}"/>
    <cellStyle name="Nota 5 2 9" xfId="20120" xr:uid="{DB91A7BE-A568-40C1-BD39-9B1FDB12144E}"/>
    <cellStyle name="Nota 5 3" xfId="1205" xr:uid="{00000000-0005-0000-0000-0000AC040000}"/>
    <cellStyle name="Nota 5 3 10" xfId="34274" xr:uid="{4DACC804-0BCB-4E68-8145-184B7F736E9B}"/>
    <cellStyle name="Nota 5 3 2" xfId="3265" xr:uid="{00000000-0005-0000-0000-00001F050000}"/>
    <cellStyle name="Nota 5 3 2 2" xfId="7771" xr:uid="{00000000-0005-0000-0000-00001F050000}"/>
    <cellStyle name="Nota 5 3 2 2 2" xfId="16597" xr:uid="{00000000-0005-0000-0000-00001F050000}"/>
    <cellStyle name="Nota 5 3 2 2 3" xfId="26023" xr:uid="{AA9EA0C0-4006-40DC-908D-50BCB04EDF8B}"/>
    <cellStyle name="Nota 5 3 2 2 4" xfId="39975" xr:uid="{FF3FD942-9601-4A0D-BDFA-A113FA48F135}"/>
    <cellStyle name="Nota 5 3 2 3" xfId="12243" xr:uid="{00000000-0005-0000-0000-00001F050000}"/>
    <cellStyle name="Nota 5 3 2 4" xfId="21707" xr:uid="{FE6618FA-7D3B-4FC8-B476-A5B5C9B9833C}"/>
    <cellStyle name="Nota 5 3 2 5" xfId="35738" xr:uid="{4FD20D7A-B169-415E-B006-04E8C4224920}"/>
    <cellStyle name="Nota 5 3 3" xfId="3576" xr:uid="{00000000-0005-0000-0000-0000AE040000}"/>
    <cellStyle name="Nota 5 3 3 2" xfId="8012" xr:uid="{00000000-0005-0000-0000-0000AE040000}"/>
    <cellStyle name="Nota 5 3 3 2 2" xfId="16835" xr:uid="{00000000-0005-0000-0000-0000AE040000}"/>
    <cellStyle name="Nota 5 3 3 2 3" xfId="26220" xr:uid="{34F680AD-0B8D-4AA1-91B5-8F74915AA9E3}"/>
    <cellStyle name="Nota 5 3 3 2 4" xfId="40175" xr:uid="{8602D2FE-4741-42D9-80C9-3CC85C5AF1C7}"/>
    <cellStyle name="Nota 5 3 3 3" xfId="12483" xr:uid="{00000000-0005-0000-0000-0000AE040000}"/>
    <cellStyle name="Nota 5 3 3 4" xfId="21937" xr:uid="{42F43566-14C5-441D-BABB-62AEAB4A07E9}"/>
    <cellStyle name="Nota 5 3 3 5" xfId="35934" xr:uid="{9CEA1DED-F534-4C6E-9F18-6899304F9BB1}"/>
    <cellStyle name="Nota 5 3 4" xfId="5268" xr:uid="{00000000-0005-0000-0000-00001F050000}"/>
    <cellStyle name="Nota 5 3 4 2" xfId="9666" xr:uid="{00000000-0005-0000-0000-00001F050000}"/>
    <cellStyle name="Nota 5 3 4 2 2" xfId="18488" xr:uid="{00000000-0005-0000-0000-00001F050000}"/>
    <cellStyle name="Nota 5 3 4 2 3" xfId="27866" xr:uid="{71B59BAC-4BD1-4DEB-8547-F31478B14E9E}"/>
    <cellStyle name="Nota 5 3 4 2 4" xfId="41822" xr:uid="{46CE6DF6-486B-41B1-A1F5-E69DF8C9BF63}"/>
    <cellStyle name="Nota 5 3 4 3" xfId="14135" xr:uid="{00000000-0005-0000-0000-00001F050000}"/>
    <cellStyle name="Nota 5 3 4 4" xfId="23608" xr:uid="{3FCBD700-2C24-4493-9BEE-8D17CD5C8192}"/>
    <cellStyle name="Nota 5 3 4 5" xfId="37579" xr:uid="{9403AF5B-66AA-4402-84FC-DB9746839ECC}"/>
    <cellStyle name="Nota 5 3 5" xfId="5641" xr:uid="{00000000-0005-0000-0000-0000AC040000}"/>
    <cellStyle name="Nota 5 3 5 2" xfId="10039" xr:uid="{00000000-0005-0000-0000-0000AC040000}"/>
    <cellStyle name="Nota 5 3 5 2 2" xfId="18859" xr:uid="{00000000-0005-0000-0000-0000AC040000}"/>
    <cellStyle name="Nota 5 3 5 2 3" xfId="28228" xr:uid="{14A34416-AF4C-4500-B628-0D8D746B2847}"/>
    <cellStyle name="Nota 5 3 5 2 4" xfId="42184" xr:uid="{60B566BB-04D9-4375-8555-BA6A1080E273}"/>
    <cellStyle name="Nota 5 3 5 3" xfId="14504" xr:uid="{00000000-0005-0000-0000-0000AC040000}"/>
    <cellStyle name="Nota 5 3 5 4" xfId="23970" xr:uid="{2BDF3FFF-3CCF-49DB-AFA7-21787F356E90}"/>
    <cellStyle name="Nota 5 3 5 5" xfId="37939" xr:uid="{F0700C54-CA2A-47E3-BA41-DD0E237A791C}"/>
    <cellStyle name="Nota 5 3 6" xfId="6274" xr:uid="{00000000-0005-0000-0000-0000AC040000}"/>
    <cellStyle name="Nota 5 3 6 2" xfId="15108" xr:uid="{00000000-0005-0000-0000-0000AC040000}"/>
    <cellStyle name="Nota 5 3 6 3" xfId="24567" xr:uid="{3D442AC5-2531-4832-94FE-C66B6D8DD07A}"/>
    <cellStyle name="Nota 5 3 6 4" xfId="38521" xr:uid="{1FE66110-50D1-49D0-8772-2C53DDF7C494}"/>
    <cellStyle name="Nota 5 3 7" xfId="10713" xr:uid="{00000000-0005-0000-0000-0000AC040000}"/>
    <cellStyle name="Nota 5 3 7 2" xfId="29755" xr:uid="{C0A98444-12F8-4480-AB84-B79FEA97E20E}"/>
    <cellStyle name="Nota 5 3 7 3" xfId="43636" xr:uid="{02D96969-51F2-47D4-96BD-7690B77D8E94}"/>
    <cellStyle name="Nota 5 3 8" xfId="32356" xr:uid="{7B25C270-2BFD-4EDA-95A7-D7F9EA611D4D}"/>
    <cellStyle name="Nota 5 3 8 2" xfId="46223" xr:uid="{C95A5320-5DA1-403F-BF77-4066CDB893C7}"/>
    <cellStyle name="Nota 5 3 9" xfId="20121" xr:uid="{685C46D5-436F-477D-BF60-1191BF76D776}"/>
    <cellStyle name="Nota 5 4" xfId="1999" xr:uid="{00000000-0005-0000-0000-000035020000}"/>
    <cellStyle name="Nota 5 4 2" xfId="6620" xr:uid="{00000000-0005-0000-0000-000035020000}"/>
    <cellStyle name="Nota 5 4 2 2" xfId="15448" xr:uid="{00000000-0005-0000-0000-000035020000}"/>
    <cellStyle name="Nota 5 4 2 3" xfId="24873" xr:uid="{01E987BA-E997-44A4-B8AE-E1B86DB51901}"/>
    <cellStyle name="Nota 5 4 2 4" xfId="38827" xr:uid="{1F09380C-A1B5-46FC-997D-A44BC80107E5}"/>
    <cellStyle name="Nota 5 4 3" xfId="11080" xr:uid="{00000000-0005-0000-0000-000035020000}"/>
    <cellStyle name="Nota 5 4 3 2" xfId="30942" xr:uid="{F369D204-B100-4A7F-A5FC-33DA969F1552}"/>
    <cellStyle name="Nota 5 4 3 3" xfId="44816" xr:uid="{25C9D97A-2B5C-4354-B8FC-65A68F890D14}"/>
    <cellStyle name="Nota 5 4 4" xfId="33534" xr:uid="{8ECF5E12-692D-4D40-9520-737EEA216081}"/>
    <cellStyle name="Nota 5 4 4 2" xfId="47401" xr:uid="{EAEF1598-A2F7-4B63-AA1D-E85B3B17AC20}"/>
    <cellStyle name="Nota 5 4 5" xfId="20524" xr:uid="{FB348D13-7220-4C1B-BF16-ED31799499CC}"/>
    <cellStyle name="Nota 5 4 6" xfId="34590" xr:uid="{9F888A7C-CAC3-4420-9F97-44CB019CFB22}"/>
    <cellStyle name="Nota 5 5" xfId="3373" xr:uid="{00000000-0005-0000-0000-0000AC040000}"/>
    <cellStyle name="Nota 5 5 2" xfId="7837" xr:uid="{00000000-0005-0000-0000-0000AC040000}"/>
    <cellStyle name="Nota 5 5 2 2" xfId="16663" xr:uid="{00000000-0005-0000-0000-0000AC040000}"/>
    <cellStyle name="Nota 5 5 2 3" xfId="26078" xr:uid="{49464BBF-8E9E-4CEB-BC4F-7F40E5489E7D}"/>
    <cellStyle name="Nota 5 5 2 4" xfId="40031" xr:uid="{A81BDE56-4B00-434F-A4BF-C800B2093D0A}"/>
    <cellStyle name="Nota 5 5 3" xfId="12316" xr:uid="{00000000-0005-0000-0000-0000AC040000}"/>
    <cellStyle name="Nota 5 5 4" xfId="21773" xr:uid="{7B168135-4F8E-460B-9131-6BB2ADE66852}"/>
    <cellStyle name="Nota 5 5 5" xfId="35794" xr:uid="{F502C390-F3F9-4ECD-AE37-759C76CCCFC0}"/>
    <cellStyle name="Nota 5 6" xfId="4104" xr:uid="{00000000-0005-0000-0000-000035020000}"/>
    <cellStyle name="Nota 5 6 2" xfId="8504" xr:uid="{00000000-0005-0000-0000-000035020000}"/>
    <cellStyle name="Nota 5 6 2 2" xfId="17326" xr:uid="{00000000-0005-0000-0000-000035020000}"/>
    <cellStyle name="Nota 5 6 2 3" xfId="26705" xr:uid="{27A2E4DF-3493-4F8E-8641-B67FDDCCE74C}"/>
    <cellStyle name="Nota 5 6 2 4" xfId="40661" xr:uid="{8AEEB89D-DE27-49B1-90DE-197D9E9F16CF}"/>
    <cellStyle name="Nota 5 6 3" xfId="12973" xr:uid="{00000000-0005-0000-0000-000035020000}"/>
    <cellStyle name="Nota 5 6 4" xfId="22447" xr:uid="{43E53382-FC7C-45D7-9888-88F1AA5A6718}"/>
    <cellStyle name="Nota 5 6 5" xfId="36418" xr:uid="{D6294E21-E02E-4ED6-8F61-41A2C7DAD66D}"/>
    <cellStyle name="Nota 5 7" xfId="5639" xr:uid="{00000000-0005-0000-0000-0000AA040000}"/>
    <cellStyle name="Nota 5 7 2" xfId="10037" xr:uid="{00000000-0005-0000-0000-0000AA040000}"/>
    <cellStyle name="Nota 5 7 2 2" xfId="18857" xr:uid="{00000000-0005-0000-0000-0000AA040000}"/>
    <cellStyle name="Nota 5 7 2 3" xfId="28226" xr:uid="{9CAA34CD-91FB-4428-934F-084BD0AB91EF}"/>
    <cellStyle name="Nota 5 7 2 4" xfId="42182" xr:uid="{1FA35C18-513E-4DF4-B5FF-FA7AA61D4976}"/>
    <cellStyle name="Nota 5 7 3" xfId="14502" xr:uid="{00000000-0005-0000-0000-0000AA040000}"/>
    <cellStyle name="Nota 5 7 4" xfId="23968" xr:uid="{F310645F-ECFC-415A-8497-9AE28497DC2A}"/>
    <cellStyle name="Nota 5 7 5" xfId="37937" xr:uid="{69C91463-CD1B-4CF5-9569-C97305286942}"/>
    <cellStyle name="Nota 5 8" xfId="6272" xr:uid="{00000000-0005-0000-0000-0000AA040000}"/>
    <cellStyle name="Nota 5 8 2" xfId="15106" xr:uid="{00000000-0005-0000-0000-0000AA040000}"/>
    <cellStyle name="Nota 5 8 3" xfId="24565" xr:uid="{29B0D227-9466-4B61-ADE1-0C73FF01AD35}"/>
    <cellStyle name="Nota 5 8 4" xfId="38519" xr:uid="{563AFF61-98A5-4D36-91B8-1DB56706275B}"/>
    <cellStyle name="Nota 5 9" xfId="10711" xr:uid="{00000000-0005-0000-0000-0000AA040000}"/>
    <cellStyle name="Nota 5 9 2" xfId="28578" xr:uid="{6256DDBC-19EC-4D86-A8AF-577BDC36A40F}"/>
    <cellStyle name="Nota 5 9 3" xfId="42489" xr:uid="{8E478C13-0DC5-42F8-A746-12262B890B00}"/>
    <cellStyle name="Nota 50" xfId="3267" xr:uid="{00000000-0005-0000-0000-000021050000}"/>
    <cellStyle name="Nota 50 2" xfId="5270" xr:uid="{00000000-0005-0000-0000-000021050000}"/>
    <cellStyle name="Nota 50 2 2" xfId="9668" xr:uid="{00000000-0005-0000-0000-000021050000}"/>
    <cellStyle name="Nota 50 2 2 2" xfId="18490" xr:uid="{00000000-0005-0000-0000-000021050000}"/>
    <cellStyle name="Nota 50 2 2 3" xfId="27868" xr:uid="{2BE06637-2B60-400D-A72A-F14D0C7EB69A}"/>
    <cellStyle name="Nota 50 2 2 4" xfId="41824" xr:uid="{95E5B6AA-C26E-47BA-BDF3-CE592ABBF431}"/>
    <cellStyle name="Nota 50 2 3" xfId="14137" xr:uid="{00000000-0005-0000-0000-000021050000}"/>
    <cellStyle name="Nota 50 2 3 2" xfId="30944" xr:uid="{CABE993F-5D8F-4DE4-855F-CA32C540B671}"/>
    <cellStyle name="Nota 50 2 3 3" xfId="44818" xr:uid="{A5C71B1F-FA9E-4A8E-8F80-2221F6F508C2}"/>
    <cellStyle name="Nota 50 2 4" xfId="33536" xr:uid="{C010045F-4B44-42EE-964C-DBD9BA5FDB08}"/>
    <cellStyle name="Nota 50 2 4 2" xfId="47403" xr:uid="{232450A7-E2CA-4221-8FC1-682E0A94A13E}"/>
    <cellStyle name="Nota 50 2 5" xfId="23610" xr:uid="{A5F22269-181F-4DBD-A5D2-294484581A12}"/>
    <cellStyle name="Nota 50 2 6" xfId="37581" xr:uid="{930FC5C8-7868-46BF-81EC-4881D852C9D5}"/>
    <cellStyle name="Nota 50 3" xfId="7773" xr:uid="{00000000-0005-0000-0000-000021050000}"/>
    <cellStyle name="Nota 50 3 2" xfId="16599" xr:uid="{00000000-0005-0000-0000-000021050000}"/>
    <cellStyle name="Nota 50 3 3" xfId="26025" xr:uid="{161244D0-0967-4067-A51B-A17039624F4D}"/>
    <cellStyle name="Nota 50 3 4" xfId="39977" xr:uid="{58A62F52-2CD2-45C3-8AA2-E10C3F04AC1D}"/>
    <cellStyle name="Nota 50 4" xfId="12245" xr:uid="{00000000-0005-0000-0000-000021050000}"/>
    <cellStyle name="Nota 50 4 2" xfId="29757" xr:uid="{9FC0E1EE-471D-42A9-82F4-25985A4CD60F}"/>
    <cellStyle name="Nota 50 4 3" xfId="43638" xr:uid="{57DFA6F0-C4C9-4580-8878-9D8CC8E85972}"/>
    <cellStyle name="Nota 50 5" xfId="32358" xr:uid="{1D14D877-2013-4555-B1BC-52BF95F3BF99}"/>
    <cellStyle name="Nota 50 5 2" xfId="46225" xr:uid="{EA64A240-32A7-4005-B18B-207820C60FB9}"/>
    <cellStyle name="Nota 50 6" xfId="21709" xr:uid="{8A0D8104-CDFF-4959-9210-F894416AAB2B}"/>
    <cellStyle name="Nota 50 7" xfId="35740" xr:uid="{1215D1C8-52D1-4A7B-A5B4-8F92D2A26F58}"/>
    <cellStyle name="Nota 51" xfId="3268" xr:uid="{00000000-0005-0000-0000-000022050000}"/>
    <cellStyle name="Nota 51 2" xfId="5271" xr:uid="{00000000-0005-0000-0000-000022050000}"/>
    <cellStyle name="Nota 51 2 2" xfId="9669" xr:uid="{00000000-0005-0000-0000-000022050000}"/>
    <cellStyle name="Nota 51 2 2 2" xfId="18491" xr:uid="{00000000-0005-0000-0000-000022050000}"/>
    <cellStyle name="Nota 51 2 2 3" xfId="27869" xr:uid="{33EE51E0-92FA-4820-B401-21C021576926}"/>
    <cellStyle name="Nota 51 2 2 4" xfId="41825" xr:uid="{A5DE8F30-C4DB-4421-9125-C76594B123CA}"/>
    <cellStyle name="Nota 51 2 3" xfId="14138" xr:uid="{00000000-0005-0000-0000-000022050000}"/>
    <cellStyle name="Nota 51 2 3 2" xfId="30945" xr:uid="{A51E1747-1EC3-4403-BA43-7EF6E99F229E}"/>
    <cellStyle name="Nota 51 2 3 3" xfId="44819" xr:uid="{B906DA2A-A136-43A9-BC0E-B1B7751364C0}"/>
    <cellStyle name="Nota 51 2 4" xfId="33537" xr:uid="{77BFFE18-E40C-4FA3-9183-E2759E65027A}"/>
    <cellStyle name="Nota 51 2 4 2" xfId="47404" xr:uid="{C060605B-EC36-4531-978D-713F7D627ED9}"/>
    <cellStyle name="Nota 51 2 5" xfId="23611" xr:uid="{D892EA37-EAEF-4A9A-8BBB-CE96D0F109A3}"/>
    <cellStyle name="Nota 51 2 6" xfId="37582" xr:uid="{5A6E6425-681C-469F-B18F-85CB45CB1979}"/>
    <cellStyle name="Nota 51 3" xfId="7774" xr:uid="{00000000-0005-0000-0000-000022050000}"/>
    <cellStyle name="Nota 51 3 2" xfId="16600" xr:uid="{00000000-0005-0000-0000-000022050000}"/>
    <cellStyle name="Nota 51 3 3" xfId="26026" xr:uid="{590D07F5-00C6-4132-A733-C551DDA87C90}"/>
    <cellStyle name="Nota 51 3 4" xfId="39978" xr:uid="{C2FCDA25-C5FF-4A1F-8BF0-BF26BE0FE57C}"/>
    <cellStyle name="Nota 51 4" xfId="12246" xr:uid="{00000000-0005-0000-0000-000022050000}"/>
    <cellStyle name="Nota 51 4 2" xfId="29758" xr:uid="{2E130E1D-5996-48A5-A6E0-ED77D779FE68}"/>
    <cellStyle name="Nota 51 4 3" xfId="43639" xr:uid="{C17C0A9A-D58E-4A51-A40D-42DDEF3F6716}"/>
    <cellStyle name="Nota 51 5" xfId="32359" xr:uid="{C45788D1-6A93-4595-82A3-00F55825C903}"/>
    <cellStyle name="Nota 51 5 2" xfId="46226" xr:uid="{0A97AC5E-23D9-4E54-B27D-80A524F76FD1}"/>
    <cellStyle name="Nota 51 6" xfId="21710" xr:uid="{70EBC084-AB06-495C-B1C9-C2FA403BAFC9}"/>
    <cellStyle name="Nota 51 7" xfId="35741" xr:uid="{D3CF136F-1B54-49E7-A1C8-0BD7525FF6F2}"/>
    <cellStyle name="Nota 52" xfId="3269" xr:uid="{00000000-0005-0000-0000-000023050000}"/>
    <cellStyle name="Nota 52 2" xfId="5272" xr:uid="{00000000-0005-0000-0000-000023050000}"/>
    <cellStyle name="Nota 52 2 2" xfId="9670" xr:uid="{00000000-0005-0000-0000-000023050000}"/>
    <cellStyle name="Nota 52 2 2 2" xfId="18492" xr:uid="{00000000-0005-0000-0000-000023050000}"/>
    <cellStyle name="Nota 52 2 2 3" xfId="27870" xr:uid="{B7D23274-B32E-441D-97DE-AA458AF32EEE}"/>
    <cellStyle name="Nota 52 2 2 4" xfId="41826" xr:uid="{F76B2827-36CB-48A0-B23A-031E31970B64}"/>
    <cellStyle name="Nota 52 2 3" xfId="14139" xr:uid="{00000000-0005-0000-0000-000023050000}"/>
    <cellStyle name="Nota 52 2 3 2" xfId="30946" xr:uid="{AF18B865-9AE8-4DD7-979B-C8A6217E3779}"/>
    <cellStyle name="Nota 52 2 3 3" xfId="44820" xr:uid="{A018CD21-38DB-4F2B-BD03-67740B9609C7}"/>
    <cellStyle name="Nota 52 2 4" xfId="33538" xr:uid="{FE00A68C-FB34-4B71-860F-4E51B74D2E22}"/>
    <cellStyle name="Nota 52 2 4 2" xfId="47405" xr:uid="{D01F186F-1A7D-49D1-AF06-4F2AAA48A13E}"/>
    <cellStyle name="Nota 52 2 5" xfId="23612" xr:uid="{55FBC1A8-22DC-4C6A-B847-73FB00D8D095}"/>
    <cellStyle name="Nota 52 2 6" xfId="37583" xr:uid="{88A97380-893D-4B79-9607-16B994D1D3D7}"/>
    <cellStyle name="Nota 52 3" xfId="7775" xr:uid="{00000000-0005-0000-0000-000023050000}"/>
    <cellStyle name="Nota 52 3 2" xfId="16601" xr:uid="{00000000-0005-0000-0000-000023050000}"/>
    <cellStyle name="Nota 52 3 3" xfId="26027" xr:uid="{F2B231E4-9AA3-4921-93C1-E6AB0DAF89D2}"/>
    <cellStyle name="Nota 52 3 4" xfId="39979" xr:uid="{72410741-1599-4287-A5D0-1F385EEA5D8F}"/>
    <cellStyle name="Nota 52 4" xfId="12247" xr:uid="{00000000-0005-0000-0000-000023050000}"/>
    <cellStyle name="Nota 52 4 2" xfId="29759" xr:uid="{B7B1F15B-3ED6-4F5F-B328-6B93E3E6132B}"/>
    <cellStyle name="Nota 52 4 3" xfId="43640" xr:uid="{DC7D9B48-DCBD-4C33-8ADF-BE440F86F8CF}"/>
    <cellStyle name="Nota 52 5" xfId="32360" xr:uid="{FF84A534-5E0A-4733-AD7F-DAF318AC5215}"/>
    <cellStyle name="Nota 52 5 2" xfId="46227" xr:uid="{87143BA7-0327-4E51-94FD-9DC5AF9F111A}"/>
    <cellStyle name="Nota 52 6" xfId="21711" xr:uid="{A7C568C8-C161-48E7-AF0F-2F6FA92271E3}"/>
    <cellStyle name="Nota 52 7" xfId="35742" xr:uid="{074130EF-778E-4364-BA2D-0DA76F3554D7}"/>
    <cellStyle name="Nota 53" xfId="3270" xr:uid="{00000000-0005-0000-0000-000024050000}"/>
    <cellStyle name="Nota 53 2" xfId="5273" xr:uid="{00000000-0005-0000-0000-000024050000}"/>
    <cellStyle name="Nota 53 2 2" xfId="9671" xr:uid="{00000000-0005-0000-0000-000024050000}"/>
    <cellStyle name="Nota 53 2 2 2" xfId="18493" xr:uid="{00000000-0005-0000-0000-000024050000}"/>
    <cellStyle name="Nota 53 2 2 3" xfId="27871" xr:uid="{8DA8AFD1-3D3B-4099-86BD-681652676328}"/>
    <cellStyle name="Nota 53 2 2 4" xfId="41827" xr:uid="{C028F753-2CCE-42D2-BA1C-28EDB50B43ED}"/>
    <cellStyle name="Nota 53 2 3" xfId="14140" xr:uid="{00000000-0005-0000-0000-000024050000}"/>
    <cellStyle name="Nota 53 2 3 2" xfId="30947" xr:uid="{6413EED3-E7C1-4C86-A935-2440863A5BF8}"/>
    <cellStyle name="Nota 53 2 3 3" xfId="44821" xr:uid="{43BB65DA-ED32-4428-9AB4-AAD4FDD27497}"/>
    <cellStyle name="Nota 53 2 4" xfId="33539" xr:uid="{7C2B2F67-FA49-4BAA-AD01-C87C2BFAF556}"/>
    <cellStyle name="Nota 53 2 4 2" xfId="47406" xr:uid="{A0AFB390-73E7-4B79-9594-E89E19B81A39}"/>
    <cellStyle name="Nota 53 2 5" xfId="23613" xr:uid="{47D38018-CCF4-4227-93F9-225C5EC76013}"/>
    <cellStyle name="Nota 53 2 6" xfId="37584" xr:uid="{849451BA-5606-4FC3-91CC-E7DA2C111598}"/>
    <cellStyle name="Nota 53 3" xfId="7776" xr:uid="{00000000-0005-0000-0000-000024050000}"/>
    <cellStyle name="Nota 53 3 2" xfId="16602" xr:uid="{00000000-0005-0000-0000-000024050000}"/>
    <cellStyle name="Nota 53 3 3" xfId="26028" xr:uid="{8D9CFDD2-159E-4372-86AE-17B5E3BE99F4}"/>
    <cellStyle name="Nota 53 3 4" xfId="39980" xr:uid="{E635A6EB-8F85-43B5-B34F-53C944B9F907}"/>
    <cellStyle name="Nota 53 4" xfId="12248" xr:uid="{00000000-0005-0000-0000-000024050000}"/>
    <cellStyle name="Nota 53 4 2" xfId="29760" xr:uid="{B1674341-E668-46ED-8C32-C833370DBF68}"/>
    <cellStyle name="Nota 53 4 3" xfId="43641" xr:uid="{1BB59327-BE90-4779-B211-B8C48FB752F9}"/>
    <cellStyle name="Nota 53 5" xfId="32361" xr:uid="{BC0744AE-3A52-46EE-BD24-E6AAF309F411}"/>
    <cellStyle name="Nota 53 5 2" xfId="46228" xr:uid="{6AC8B594-C3F3-4283-A1CD-5B3A2520EDA8}"/>
    <cellStyle name="Nota 53 6" xfId="21712" xr:uid="{0A7DB890-7178-4545-B3EB-67DB32037607}"/>
    <cellStyle name="Nota 53 7" xfId="35743" xr:uid="{E17BE076-3C86-485C-85AE-77162476C6DC}"/>
    <cellStyle name="Nota 54" xfId="3271" xr:uid="{00000000-0005-0000-0000-000025050000}"/>
    <cellStyle name="Nota 54 2" xfId="5274" xr:uid="{00000000-0005-0000-0000-000025050000}"/>
    <cellStyle name="Nota 54 2 2" xfId="9672" xr:uid="{00000000-0005-0000-0000-000025050000}"/>
    <cellStyle name="Nota 54 2 2 2" xfId="18494" xr:uid="{00000000-0005-0000-0000-000025050000}"/>
    <cellStyle name="Nota 54 2 2 3" xfId="27872" xr:uid="{874A7E5E-FA21-4841-A19F-44F7BA3FDE2A}"/>
    <cellStyle name="Nota 54 2 2 4" xfId="41828" xr:uid="{9A78E69A-A9CF-4BF4-8AE5-DDD4BDC021A5}"/>
    <cellStyle name="Nota 54 2 3" xfId="14141" xr:uid="{00000000-0005-0000-0000-000025050000}"/>
    <cellStyle name="Nota 54 2 3 2" xfId="30948" xr:uid="{F87818EF-828F-416D-A07B-68D293261F5C}"/>
    <cellStyle name="Nota 54 2 3 3" xfId="44822" xr:uid="{72691085-8233-41AC-AACC-FF2200AAEFF0}"/>
    <cellStyle name="Nota 54 2 4" xfId="33540" xr:uid="{A8345565-6E2D-43B8-943E-6EF904536A9F}"/>
    <cellStyle name="Nota 54 2 4 2" xfId="47407" xr:uid="{482C7235-8815-47C4-A2BD-1C7959924F39}"/>
    <cellStyle name="Nota 54 2 5" xfId="23614" xr:uid="{6604B329-E582-4080-AEC5-E7C9AA9BF2CB}"/>
    <cellStyle name="Nota 54 2 6" xfId="37585" xr:uid="{7BBFC110-8C02-4DF9-AF7C-923A75908D1A}"/>
    <cellStyle name="Nota 54 3" xfId="7777" xr:uid="{00000000-0005-0000-0000-000025050000}"/>
    <cellStyle name="Nota 54 3 2" xfId="16603" xr:uid="{00000000-0005-0000-0000-000025050000}"/>
    <cellStyle name="Nota 54 3 3" xfId="26029" xr:uid="{C0592255-764C-4CE9-8F1C-3BD24B934C2B}"/>
    <cellStyle name="Nota 54 3 4" xfId="39981" xr:uid="{2A6A1F2F-1E4C-4EDC-8144-751D09AAB20B}"/>
    <cellStyle name="Nota 54 4" xfId="12249" xr:uid="{00000000-0005-0000-0000-000025050000}"/>
    <cellStyle name="Nota 54 4 2" xfId="29761" xr:uid="{C84E3988-FA8A-4028-A21B-5A7AD11D24F0}"/>
    <cellStyle name="Nota 54 4 3" xfId="43642" xr:uid="{DA122F37-E021-45AF-9BC1-60508DF2957D}"/>
    <cellStyle name="Nota 54 5" xfId="32362" xr:uid="{494385CD-F5DD-42DB-AA16-A5E9AEA6E6C4}"/>
    <cellStyle name="Nota 54 5 2" xfId="46229" xr:uid="{63ECC6B6-8312-46DA-828A-C7AE2A0FFD86}"/>
    <cellStyle name="Nota 54 6" xfId="21713" xr:uid="{7CBD4978-B953-4DE8-8637-9E81D668D24B}"/>
    <cellStyle name="Nota 54 7" xfId="35744" xr:uid="{60B41C99-157F-4400-88A5-15A29FD5C157}"/>
    <cellStyle name="Nota 55" xfId="3272" xr:uid="{00000000-0005-0000-0000-000026050000}"/>
    <cellStyle name="Nota 55 2" xfId="5275" xr:uid="{00000000-0005-0000-0000-000026050000}"/>
    <cellStyle name="Nota 55 2 2" xfId="9673" xr:uid="{00000000-0005-0000-0000-000026050000}"/>
    <cellStyle name="Nota 55 2 2 2" xfId="18495" xr:uid="{00000000-0005-0000-0000-000026050000}"/>
    <cellStyle name="Nota 55 2 2 3" xfId="27873" xr:uid="{9A00FDDD-87E1-4E84-83B1-589E6CDE1AEB}"/>
    <cellStyle name="Nota 55 2 2 4" xfId="41829" xr:uid="{C38737E3-C13C-4E48-ADC6-66655189359B}"/>
    <cellStyle name="Nota 55 2 3" xfId="14142" xr:uid="{00000000-0005-0000-0000-000026050000}"/>
    <cellStyle name="Nota 55 2 3 2" xfId="30949" xr:uid="{D3AE1AF5-EEA1-4C63-A1E6-F7B4FF874893}"/>
    <cellStyle name="Nota 55 2 3 3" xfId="44823" xr:uid="{61E46048-9159-47C4-B214-5ACEB8AD5600}"/>
    <cellStyle name="Nota 55 2 4" xfId="33541" xr:uid="{8CBED05F-7402-433C-815A-FBAEF133955A}"/>
    <cellStyle name="Nota 55 2 4 2" xfId="47408" xr:uid="{9DD6E32C-F413-4309-8BF4-D5ED471A7D00}"/>
    <cellStyle name="Nota 55 2 5" xfId="23615" xr:uid="{0BA005B9-1051-41C3-8075-5175E6BC1D61}"/>
    <cellStyle name="Nota 55 2 6" xfId="37586" xr:uid="{C47B9C7C-C104-4659-B2D7-F5841D3BDB77}"/>
    <cellStyle name="Nota 55 3" xfId="7778" xr:uid="{00000000-0005-0000-0000-000026050000}"/>
    <cellStyle name="Nota 55 3 2" xfId="16604" xr:uid="{00000000-0005-0000-0000-000026050000}"/>
    <cellStyle name="Nota 55 3 3" xfId="26030" xr:uid="{B0E35583-B634-4233-AC8E-B1993B7EE8F7}"/>
    <cellStyle name="Nota 55 3 4" xfId="39982" xr:uid="{FE8DE53F-2F07-4469-9405-5B48795A4C63}"/>
    <cellStyle name="Nota 55 4" xfId="12250" xr:uid="{00000000-0005-0000-0000-000026050000}"/>
    <cellStyle name="Nota 55 4 2" xfId="29762" xr:uid="{127D3B8B-7466-4446-836F-49A4C3A9FF40}"/>
    <cellStyle name="Nota 55 4 3" xfId="43643" xr:uid="{D66A2E15-0085-48C1-94FB-9D88AC594C31}"/>
    <cellStyle name="Nota 55 5" xfId="32363" xr:uid="{E71EDAE2-B818-4D39-98E9-4FDEAE3641AE}"/>
    <cellStyle name="Nota 55 5 2" xfId="46230" xr:uid="{760967F0-0859-410E-B0CF-AD655B354F54}"/>
    <cellStyle name="Nota 55 6" xfId="21714" xr:uid="{F752826B-3FD5-4E6B-AC98-B8BDD2DDD4DD}"/>
    <cellStyle name="Nota 55 7" xfId="35745" xr:uid="{1BFF6B7B-409F-4C31-8FFE-8D45AC3051E3}"/>
    <cellStyle name="Nota 56" xfId="3273" xr:uid="{00000000-0005-0000-0000-000027050000}"/>
    <cellStyle name="Nota 56 2" xfId="5276" xr:uid="{00000000-0005-0000-0000-000027050000}"/>
    <cellStyle name="Nota 56 2 2" xfId="9674" xr:uid="{00000000-0005-0000-0000-000027050000}"/>
    <cellStyle name="Nota 56 2 2 2" xfId="18496" xr:uid="{00000000-0005-0000-0000-000027050000}"/>
    <cellStyle name="Nota 56 2 2 3" xfId="27874" xr:uid="{F8CA2D50-481F-4078-A73D-89D7ED21DFA0}"/>
    <cellStyle name="Nota 56 2 2 4" xfId="41830" xr:uid="{5B6B0362-B1FF-4402-91DC-9710FF7949BF}"/>
    <cellStyle name="Nota 56 2 3" xfId="14143" xr:uid="{00000000-0005-0000-0000-000027050000}"/>
    <cellStyle name="Nota 56 2 3 2" xfId="30950" xr:uid="{53131DD0-1DCD-46AC-91A3-CE014734D115}"/>
    <cellStyle name="Nota 56 2 3 3" xfId="44824" xr:uid="{9DD4C65B-BB04-4576-AFA9-C27F6075AE6E}"/>
    <cellStyle name="Nota 56 2 4" xfId="33542" xr:uid="{B3F0126A-90E4-417E-A64B-F59446EE0CFC}"/>
    <cellStyle name="Nota 56 2 4 2" xfId="47409" xr:uid="{8F506161-07AD-40B2-A365-B8252606D5D7}"/>
    <cellStyle name="Nota 56 2 5" xfId="23616" xr:uid="{B328099A-EC84-45A4-8A0C-9C95FCD03A10}"/>
    <cellStyle name="Nota 56 2 6" xfId="37587" xr:uid="{FA7E171C-8DB3-4038-91DF-435818E6263F}"/>
    <cellStyle name="Nota 56 3" xfId="7779" xr:uid="{00000000-0005-0000-0000-000027050000}"/>
    <cellStyle name="Nota 56 3 2" xfId="16605" xr:uid="{00000000-0005-0000-0000-000027050000}"/>
    <cellStyle name="Nota 56 3 3" xfId="26031" xr:uid="{D99106BD-F2B7-4BE2-A771-FB8A67542330}"/>
    <cellStyle name="Nota 56 3 4" xfId="39983" xr:uid="{AA91301F-75D9-4B2F-BBE1-19FEFCD2E830}"/>
    <cellStyle name="Nota 56 4" xfId="12251" xr:uid="{00000000-0005-0000-0000-000027050000}"/>
    <cellStyle name="Nota 56 4 2" xfId="29763" xr:uid="{BDA87759-AB3D-41F2-AFE2-40567FEF5CAB}"/>
    <cellStyle name="Nota 56 4 3" xfId="43644" xr:uid="{419BEF2E-8036-46ED-B49A-F47DBF765B2E}"/>
    <cellStyle name="Nota 56 5" xfId="32364" xr:uid="{5151E801-11F0-40E2-BA21-6AAEE7A75F00}"/>
    <cellStyle name="Nota 56 5 2" xfId="46231" xr:uid="{6B8C5DCC-4481-4331-8D2B-263195DE8E28}"/>
    <cellStyle name="Nota 56 6" xfId="21715" xr:uid="{52B3EF2F-83B3-4F1E-A0E5-0DF73BDE17EE}"/>
    <cellStyle name="Nota 56 7" xfId="35746" xr:uid="{40461E1D-C728-45C0-8610-E2C5C87CF7CD}"/>
    <cellStyle name="Nota 57" xfId="3274" xr:uid="{00000000-0005-0000-0000-000028050000}"/>
    <cellStyle name="Nota 57 2" xfId="5277" xr:uid="{00000000-0005-0000-0000-000028050000}"/>
    <cellStyle name="Nota 57 2 2" xfId="9675" xr:uid="{00000000-0005-0000-0000-000028050000}"/>
    <cellStyle name="Nota 57 2 2 2" xfId="18497" xr:uid="{00000000-0005-0000-0000-000028050000}"/>
    <cellStyle name="Nota 57 2 2 3" xfId="27875" xr:uid="{621FB855-3DE3-4D5D-949C-B1763BB725F5}"/>
    <cellStyle name="Nota 57 2 2 4" xfId="41831" xr:uid="{BA431B7C-912A-4E4B-A1BF-4ED3A0DCB75C}"/>
    <cellStyle name="Nota 57 2 3" xfId="14144" xr:uid="{00000000-0005-0000-0000-000028050000}"/>
    <cellStyle name="Nota 57 2 3 2" xfId="30951" xr:uid="{C79692E5-66CB-47EC-BAB4-CBE0CF160DCE}"/>
    <cellStyle name="Nota 57 2 3 3" xfId="44825" xr:uid="{EA4AEC6B-42FF-4C6A-93FF-EB7DBF263CFD}"/>
    <cellStyle name="Nota 57 2 4" xfId="33543" xr:uid="{34F1073A-1969-4E43-BDC6-D35309AEFEE7}"/>
    <cellStyle name="Nota 57 2 4 2" xfId="47410" xr:uid="{8581DD55-2076-4D74-9B84-87CAC587A77F}"/>
    <cellStyle name="Nota 57 2 5" xfId="23617" xr:uid="{D79D3E5F-D8A9-4B46-935B-78CFB2FAC84B}"/>
    <cellStyle name="Nota 57 2 6" xfId="37588" xr:uid="{0F91050D-3B19-4A85-AC89-26C831CCDA1B}"/>
    <cellStyle name="Nota 57 3" xfId="7780" xr:uid="{00000000-0005-0000-0000-000028050000}"/>
    <cellStyle name="Nota 57 3 2" xfId="16606" xr:uid="{00000000-0005-0000-0000-000028050000}"/>
    <cellStyle name="Nota 57 3 3" xfId="26032" xr:uid="{1A592C84-8F4D-4E5F-8D51-16A51CB7A74D}"/>
    <cellStyle name="Nota 57 3 4" xfId="39984" xr:uid="{588D5292-B3C6-4E9A-93E5-06ED18157457}"/>
    <cellStyle name="Nota 57 4" xfId="12252" xr:uid="{00000000-0005-0000-0000-000028050000}"/>
    <cellStyle name="Nota 57 4 2" xfId="29764" xr:uid="{987D7F40-10E6-43F6-B9D2-83457CF3DC67}"/>
    <cellStyle name="Nota 57 4 3" xfId="43645" xr:uid="{92E782EA-6231-4626-A342-21DF035E0D4B}"/>
    <cellStyle name="Nota 57 5" xfId="32365" xr:uid="{1AD6DD55-D7DA-46BA-8C28-AF758F735837}"/>
    <cellStyle name="Nota 57 5 2" xfId="46232" xr:uid="{33A5FB18-4702-4683-94F0-26FDD5A2F4B3}"/>
    <cellStyle name="Nota 57 6" xfId="21716" xr:uid="{23EBCD2B-24F8-4E6F-909A-DDC965BB20EE}"/>
    <cellStyle name="Nota 57 7" xfId="35747" xr:uid="{95582271-4FA9-442E-8ECC-5A604F731FF3}"/>
    <cellStyle name="Nota 58" xfId="3275" xr:uid="{00000000-0005-0000-0000-000029050000}"/>
    <cellStyle name="Nota 58 2" xfId="5278" xr:uid="{00000000-0005-0000-0000-000029050000}"/>
    <cellStyle name="Nota 58 2 2" xfId="9676" xr:uid="{00000000-0005-0000-0000-000029050000}"/>
    <cellStyle name="Nota 58 2 2 2" xfId="18498" xr:uid="{00000000-0005-0000-0000-000029050000}"/>
    <cellStyle name="Nota 58 2 2 3" xfId="27876" xr:uid="{29A4D636-91B7-42BC-80D0-8CDBD3B44010}"/>
    <cellStyle name="Nota 58 2 2 4" xfId="41832" xr:uid="{FE36D66E-D6A2-4DA6-9FB2-1F4022CDB6EC}"/>
    <cellStyle name="Nota 58 2 3" xfId="14145" xr:uid="{00000000-0005-0000-0000-000029050000}"/>
    <cellStyle name="Nota 58 2 3 2" xfId="30952" xr:uid="{3363590A-C88C-4653-9DF0-11F0768367B4}"/>
    <cellStyle name="Nota 58 2 3 3" xfId="44826" xr:uid="{B247C3FC-98FF-46D6-AF34-F65BC75C2F6F}"/>
    <cellStyle name="Nota 58 2 4" xfId="33544" xr:uid="{340A6B40-7C21-45AB-8953-13A4EBA8E654}"/>
    <cellStyle name="Nota 58 2 4 2" xfId="47411" xr:uid="{7B76A935-D0E6-42AC-BD69-30D5AA3437F1}"/>
    <cellStyle name="Nota 58 2 5" xfId="23618" xr:uid="{2245A6ED-0C20-42BF-9BC5-D5853C37BB16}"/>
    <cellStyle name="Nota 58 2 6" xfId="37589" xr:uid="{E4FE0F25-5DBE-40D0-8A9B-1337A2FBCD97}"/>
    <cellStyle name="Nota 58 3" xfId="7781" xr:uid="{00000000-0005-0000-0000-000029050000}"/>
    <cellStyle name="Nota 58 3 2" xfId="16607" xr:uid="{00000000-0005-0000-0000-000029050000}"/>
    <cellStyle name="Nota 58 3 3" xfId="26033" xr:uid="{A41C7DD0-3B66-4BC7-9B41-177E0BEB7A6C}"/>
    <cellStyle name="Nota 58 3 4" xfId="39985" xr:uid="{578BC946-B126-4F33-BBE1-CF2CD1DA9911}"/>
    <cellStyle name="Nota 58 4" xfId="12253" xr:uid="{00000000-0005-0000-0000-000029050000}"/>
    <cellStyle name="Nota 58 4 2" xfId="29765" xr:uid="{BDFB0D21-A557-417B-8393-A07891B34D08}"/>
    <cellStyle name="Nota 58 4 3" xfId="43646" xr:uid="{DAB5775A-0D55-4329-A8AC-10AC659E8DB6}"/>
    <cellStyle name="Nota 58 5" xfId="32366" xr:uid="{7DE9B10D-B7F0-45A0-B842-EEAFD0A6FD78}"/>
    <cellStyle name="Nota 58 5 2" xfId="46233" xr:uid="{01F5FA60-4513-46F0-A5B4-6F7A00D6838E}"/>
    <cellStyle name="Nota 58 6" xfId="21717" xr:uid="{F184DC39-0A31-412E-92C5-8CA1352B29C5}"/>
    <cellStyle name="Nota 58 7" xfId="35748" xr:uid="{41989A0C-21E7-4229-ACE0-146840CFDF41}"/>
    <cellStyle name="Nota 59" xfId="3276" xr:uid="{00000000-0005-0000-0000-00002A050000}"/>
    <cellStyle name="Nota 59 2" xfId="5279" xr:uid="{00000000-0005-0000-0000-00002A050000}"/>
    <cellStyle name="Nota 59 2 2" xfId="9677" xr:uid="{00000000-0005-0000-0000-00002A050000}"/>
    <cellStyle name="Nota 59 2 2 2" xfId="18499" xr:uid="{00000000-0005-0000-0000-00002A050000}"/>
    <cellStyle name="Nota 59 2 2 3" xfId="27877" xr:uid="{75E9FBDC-AE7D-4E73-A268-3CF646F0EEEA}"/>
    <cellStyle name="Nota 59 2 2 4" xfId="41833" xr:uid="{67863B1D-E2C8-4B41-A7F0-FBEBB2B58E9D}"/>
    <cellStyle name="Nota 59 2 3" xfId="14146" xr:uid="{00000000-0005-0000-0000-00002A050000}"/>
    <cellStyle name="Nota 59 2 3 2" xfId="30953" xr:uid="{030A2224-E3FF-413D-AA6D-A969A7D03C1B}"/>
    <cellStyle name="Nota 59 2 3 3" xfId="44827" xr:uid="{E979E9E7-DA25-4102-B5B5-71001857651C}"/>
    <cellStyle name="Nota 59 2 4" xfId="33545" xr:uid="{9069B18D-52A8-4B96-9A00-85849E8E27F2}"/>
    <cellStyle name="Nota 59 2 4 2" xfId="47412" xr:uid="{361CFB40-64F5-457E-A910-56A571D4559B}"/>
    <cellStyle name="Nota 59 2 5" xfId="23619" xr:uid="{75035040-7103-42C0-856E-B2F2A8D218E0}"/>
    <cellStyle name="Nota 59 2 6" xfId="37590" xr:uid="{10EF8F6F-73C0-4673-8F63-CC4F8D926581}"/>
    <cellStyle name="Nota 59 3" xfId="7782" xr:uid="{00000000-0005-0000-0000-00002A050000}"/>
    <cellStyle name="Nota 59 3 2" xfId="16608" xr:uid="{00000000-0005-0000-0000-00002A050000}"/>
    <cellStyle name="Nota 59 3 3" xfId="26034" xr:uid="{48A20EDF-E8FB-4C25-906F-0C7A5ECBC4BA}"/>
    <cellStyle name="Nota 59 3 4" xfId="39986" xr:uid="{2AC84AC6-1F03-440D-9578-92F1CFA5CF4E}"/>
    <cellStyle name="Nota 59 4" xfId="12254" xr:uid="{00000000-0005-0000-0000-00002A050000}"/>
    <cellStyle name="Nota 59 4 2" xfId="29766" xr:uid="{2C1DB456-1692-444E-AADC-61CF8780EF92}"/>
    <cellStyle name="Nota 59 4 3" xfId="43647" xr:uid="{749E68B9-3F01-44F7-AE0A-0DCC9CA8D1CB}"/>
    <cellStyle name="Nota 59 5" xfId="32367" xr:uid="{F4E51242-7230-4349-BD18-065E33419D23}"/>
    <cellStyle name="Nota 59 5 2" xfId="46234" xr:uid="{E13A1641-A95A-4C57-91DF-A5FD55A58744}"/>
    <cellStyle name="Nota 59 6" xfId="21718" xr:uid="{6901B70C-ABA0-4563-850A-53AFFBB4F503}"/>
    <cellStyle name="Nota 59 7" xfId="35749" xr:uid="{E7F68E3D-F25B-4F99-AE76-3C27B59C4403}"/>
    <cellStyle name="Nota 6" xfId="1206" xr:uid="{00000000-0005-0000-0000-0000AD040000}"/>
    <cellStyle name="Nota 6 10" xfId="31226" xr:uid="{D1BD70EF-5991-47EB-AF53-BFFAF2D2A9EF}"/>
    <cellStyle name="Nota 6 10 2" xfId="45093" xr:uid="{59FBA5D9-B9B9-42B1-BD41-AB4D46B6D02D}"/>
    <cellStyle name="Nota 6 11" xfId="20122" xr:uid="{5CC9D3E5-D868-423B-89FA-D10DFD3CAF19}"/>
    <cellStyle name="Nota 6 12" xfId="34275" xr:uid="{327F2F39-A59A-4AF6-BC5A-66F89505337F}"/>
    <cellStyle name="Nota 6 2" xfId="1207" xr:uid="{00000000-0005-0000-0000-0000AE040000}"/>
    <cellStyle name="Nota 6 2 10" xfId="34276" xr:uid="{26B63C77-398C-428F-B7F0-9BE49D7A168F}"/>
    <cellStyle name="Nota 6 2 2" xfId="3278" xr:uid="{00000000-0005-0000-0000-00002C050000}"/>
    <cellStyle name="Nota 6 2 2 2" xfId="7784" xr:uid="{00000000-0005-0000-0000-00002C050000}"/>
    <cellStyle name="Nota 6 2 2 2 2" xfId="16610" xr:uid="{00000000-0005-0000-0000-00002C050000}"/>
    <cellStyle name="Nota 6 2 2 2 3" xfId="26036" xr:uid="{8F434488-6375-4ED0-9CF7-447163AD0F63}"/>
    <cellStyle name="Nota 6 2 2 2 4" xfId="39988" xr:uid="{5A8BB5CD-7865-4D9D-970D-1A884286F3FF}"/>
    <cellStyle name="Nota 6 2 2 3" xfId="12256" xr:uid="{00000000-0005-0000-0000-00002C050000}"/>
    <cellStyle name="Nota 6 2 2 3 2" xfId="30955" xr:uid="{D84C2E43-019A-49B0-A300-16F04F5265E6}"/>
    <cellStyle name="Nota 6 2 2 3 3" xfId="44829" xr:uid="{08E31553-D9C2-49D0-8EEA-B00E427F8477}"/>
    <cellStyle name="Nota 6 2 2 4" xfId="33547" xr:uid="{C31B04AE-7D64-457B-BD26-5BE2EF12E6FE}"/>
    <cellStyle name="Nota 6 2 2 4 2" xfId="47414" xr:uid="{9F4479C0-BF43-4B04-97C6-904912F9C0EE}"/>
    <cellStyle name="Nota 6 2 2 5" xfId="21720" xr:uid="{3A9FE0BC-22B5-4FCA-B502-9748CE33EE57}"/>
    <cellStyle name="Nota 6 2 2 6" xfId="35751" xr:uid="{8885F074-56E7-4C15-B115-99561C1B2190}"/>
    <cellStyle name="Nota 6 2 3" xfId="3574" xr:uid="{00000000-0005-0000-0000-0000B0040000}"/>
    <cellStyle name="Nota 6 2 3 2" xfId="8010" xr:uid="{00000000-0005-0000-0000-0000B0040000}"/>
    <cellStyle name="Nota 6 2 3 2 2" xfId="16833" xr:uid="{00000000-0005-0000-0000-0000B0040000}"/>
    <cellStyle name="Nota 6 2 3 2 3" xfId="26218" xr:uid="{AED0FF9F-9A4E-45CD-8555-EDCADB04765A}"/>
    <cellStyle name="Nota 6 2 3 2 4" xfId="40173" xr:uid="{0A957D0F-6B5F-4032-8235-72F8BAE97F8D}"/>
    <cellStyle name="Nota 6 2 3 3" xfId="12481" xr:uid="{00000000-0005-0000-0000-0000B0040000}"/>
    <cellStyle name="Nota 6 2 3 4" xfId="21935" xr:uid="{1A09D267-4742-4F24-86AC-5F7348465CC9}"/>
    <cellStyle name="Nota 6 2 3 5" xfId="35932" xr:uid="{E2FE805A-8414-4A88-92DE-45B9BC700155}"/>
    <cellStyle name="Nota 6 2 4" xfId="5281" xr:uid="{00000000-0005-0000-0000-00002C050000}"/>
    <cellStyle name="Nota 6 2 4 2" xfId="9679" xr:uid="{00000000-0005-0000-0000-00002C050000}"/>
    <cellStyle name="Nota 6 2 4 2 2" xfId="18501" xr:uid="{00000000-0005-0000-0000-00002C050000}"/>
    <cellStyle name="Nota 6 2 4 2 3" xfId="27879" xr:uid="{10AE71CA-3E42-49AF-94B4-A2E2F0DAD6DB}"/>
    <cellStyle name="Nota 6 2 4 2 4" xfId="41835" xr:uid="{584C8D1A-64C5-4B35-9DA7-4D9DC7B95F41}"/>
    <cellStyle name="Nota 6 2 4 3" xfId="14148" xr:uid="{00000000-0005-0000-0000-00002C050000}"/>
    <cellStyle name="Nota 6 2 4 4" xfId="23621" xr:uid="{6E2EFF20-DD70-427B-831C-86DDB8768BEE}"/>
    <cellStyle name="Nota 6 2 4 5" xfId="37592" xr:uid="{4BE99120-245F-4DFD-91EE-7C8445F41B9C}"/>
    <cellStyle name="Nota 6 2 5" xfId="5643" xr:uid="{00000000-0005-0000-0000-0000AE040000}"/>
    <cellStyle name="Nota 6 2 5 2" xfId="10041" xr:uid="{00000000-0005-0000-0000-0000AE040000}"/>
    <cellStyle name="Nota 6 2 5 2 2" xfId="18861" xr:uid="{00000000-0005-0000-0000-0000AE040000}"/>
    <cellStyle name="Nota 6 2 5 2 3" xfId="28230" xr:uid="{2567F956-19FD-4CCB-A036-0A6C66089B3E}"/>
    <cellStyle name="Nota 6 2 5 2 4" xfId="42186" xr:uid="{AAF0E458-E107-4155-995D-8EE61EFB86CF}"/>
    <cellStyle name="Nota 6 2 5 3" xfId="14506" xr:uid="{00000000-0005-0000-0000-0000AE040000}"/>
    <cellStyle name="Nota 6 2 5 4" xfId="23972" xr:uid="{4BC2DD92-2490-4A63-A49F-9BE21C852989}"/>
    <cellStyle name="Nota 6 2 5 5" xfId="37941" xr:uid="{FE40BC67-7210-4DA4-9BEE-846D67206D29}"/>
    <cellStyle name="Nota 6 2 6" xfId="6276" xr:uid="{00000000-0005-0000-0000-0000AE040000}"/>
    <cellStyle name="Nota 6 2 6 2" xfId="15110" xr:uid="{00000000-0005-0000-0000-0000AE040000}"/>
    <cellStyle name="Nota 6 2 6 3" xfId="24569" xr:uid="{F507A64F-C654-4CE2-AE20-C8B212A6BA5D}"/>
    <cellStyle name="Nota 6 2 6 4" xfId="38523" xr:uid="{E5F8C18A-2CB8-418A-820D-C0BAE194EC77}"/>
    <cellStyle name="Nota 6 2 7" xfId="10715" xr:uid="{00000000-0005-0000-0000-0000AE040000}"/>
    <cellStyle name="Nota 6 2 7 2" xfId="29768" xr:uid="{B3741A7E-1113-4D6D-8647-C05617FC25C7}"/>
    <cellStyle name="Nota 6 2 7 3" xfId="43649" xr:uid="{CF6736EA-8E96-4164-8657-9CDE59FCF525}"/>
    <cellStyle name="Nota 6 2 8" xfId="32369" xr:uid="{C61DA443-87D8-4504-BB57-104EDBA877E2}"/>
    <cellStyle name="Nota 6 2 8 2" xfId="46236" xr:uid="{0DD2A64B-A2D0-4B0B-AF5C-4A83FCEA4EE7}"/>
    <cellStyle name="Nota 6 2 9" xfId="20123" xr:uid="{CF58D161-8C15-468C-A9C2-6C34F0CB2E4F}"/>
    <cellStyle name="Nota 6 3" xfId="1208" xr:uid="{00000000-0005-0000-0000-0000AF040000}"/>
    <cellStyle name="Nota 6 3 10" xfId="34277" xr:uid="{B2015323-DE6D-4FE5-9318-A9C9D3A6DE44}"/>
    <cellStyle name="Nota 6 3 2" xfId="3277" xr:uid="{00000000-0005-0000-0000-00002B050000}"/>
    <cellStyle name="Nota 6 3 2 2" xfId="7783" xr:uid="{00000000-0005-0000-0000-00002B050000}"/>
    <cellStyle name="Nota 6 3 2 2 2" xfId="16609" xr:uid="{00000000-0005-0000-0000-00002B050000}"/>
    <cellStyle name="Nota 6 3 2 2 3" xfId="26035" xr:uid="{EFB623D2-30D3-485C-9C0D-CCBD4B76E7BE}"/>
    <cellStyle name="Nota 6 3 2 2 4" xfId="39987" xr:uid="{5228A78B-DB6E-4F1D-BBA5-690F4A3C3FED}"/>
    <cellStyle name="Nota 6 3 2 3" xfId="12255" xr:uid="{00000000-0005-0000-0000-00002B050000}"/>
    <cellStyle name="Nota 6 3 2 4" xfId="21719" xr:uid="{B7209485-B3B7-47FF-AE10-3FA8B6DB7E14}"/>
    <cellStyle name="Nota 6 3 2 5" xfId="35750" xr:uid="{22F04A19-F7AF-474A-B974-9D1840AE5323}"/>
    <cellStyle name="Nota 6 3 3" xfId="3573" xr:uid="{00000000-0005-0000-0000-0000B1040000}"/>
    <cellStyle name="Nota 6 3 3 2" xfId="8009" xr:uid="{00000000-0005-0000-0000-0000B1040000}"/>
    <cellStyle name="Nota 6 3 3 2 2" xfId="16832" xr:uid="{00000000-0005-0000-0000-0000B1040000}"/>
    <cellStyle name="Nota 6 3 3 2 3" xfId="26217" xr:uid="{F1FC311C-5F09-4936-AE1D-A2AA38DAC4C2}"/>
    <cellStyle name="Nota 6 3 3 2 4" xfId="40172" xr:uid="{8CA3A6C9-F5B4-4D13-A89C-B22A43A08CBA}"/>
    <cellStyle name="Nota 6 3 3 3" xfId="12480" xr:uid="{00000000-0005-0000-0000-0000B1040000}"/>
    <cellStyle name="Nota 6 3 3 4" xfId="21934" xr:uid="{F03C0DBC-9AC4-40A4-B6AB-7B7F8D9EAE91}"/>
    <cellStyle name="Nota 6 3 3 5" xfId="35931" xr:uid="{28C41EC6-807D-4068-BB56-B2599AFF9574}"/>
    <cellStyle name="Nota 6 3 4" xfId="5280" xr:uid="{00000000-0005-0000-0000-00002B050000}"/>
    <cellStyle name="Nota 6 3 4 2" xfId="9678" xr:uid="{00000000-0005-0000-0000-00002B050000}"/>
    <cellStyle name="Nota 6 3 4 2 2" xfId="18500" xr:uid="{00000000-0005-0000-0000-00002B050000}"/>
    <cellStyle name="Nota 6 3 4 2 3" xfId="27878" xr:uid="{836E8885-ACDB-4A27-9A1B-D3D35189936A}"/>
    <cellStyle name="Nota 6 3 4 2 4" xfId="41834" xr:uid="{1E49C297-57B0-46E1-9E04-12EB9F3B0F06}"/>
    <cellStyle name="Nota 6 3 4 3" xfId="14147" xr:uid="{00000000-0005-0000-0000-00002B050000}"/>
    <cellStyle name="Nota 6 3 4 4" xfId="23620" xr:uid="{BD21A67C-939F-43CA-A4CC-AAE70D00CD7D}"/>
    <cellStyle name="Nota 6 3 4 5" xfId="37591" xr:uid="{58B60791-F9FB-44E7-82CE-01A2E1640149}"/>
    <cellStyle name="Nota 6 3 5" xfId="5644" xr:uid="{00000000-0005-0000-0000-0000AF040000}"/>
    <cellStyle name="Nota 6 3 5 2" xfId="10042" xr:uid="{00000000-0005-0000-0000-0000AF040000}"/>
    <cellStyle name="Nota 6 3 5 2 2" xfId="18862" xr:uid="{00000000-0005-0000-0000-0000AF040000}"/>
    <cellStyle name="Nota 6 3 5 2 3" xfId="28231" xr:uid="{8B1A5E18-BCA3-4D63-83C0-298C9FFF4A18}"/>
    <cellStyle name="Nota 6 3 5 2 4" xfId="42187" xr:uid="{0AFE0153-DD36-4755-96A3-C77A69701997}"/>
    <cellStyle name="Nota 6 3 5 3" xfId="14507" xr:uid="{00000000-0005-0000-0000-0000AF040000}"/>
    <cellStyle name="Nota 6 3 5 4" xfId="23973" xr:uid="{47844009-FED3-4E82-A833-168AC376CE97}"/>
    <cellStyle name="Nota 6 3 5 5" xfId="37942" xr:uid="{624D759F-7BE1-4AA6-9231-F4CC451720CC}"/>
    <cellStyle name="Nota 6 3 6" xfId="6277" xr:uid="{00000000-0005-0000-0000-0000AF040000}"/>
    <cellStyle name="Nota 6 3 6 2" xfId="15111" xr:uid="{00000000-0005-0000-0000-0000AF040000}"/>
    <cellStyle name="Nota 6 3 6 3" xfId="24570" xr:uid="{1BDAE591-1C13-40A4-A75E-F5586DB05E1A}"/>
    <cellStyle name="Nota 6 3 6 4" xfId="38524" xr:uid="{49A0FDEB-A855-4317-B66B-6B8997C3E658}"/>
    <cellStyle name="Nota 6 3 7" xfId="10716" xr:uid="{00000000-0005-0000-0000-0000AF040000}"/>
    <cellStyle name="Nota 6 3 7 2" xfId="29767" xr:uid="{868A53C7-DF97-4A70-B289-E23B6B6E04FB}"/>
    <cellStyle name="Nota 6 3 7 3" xfId="43648" xr:uid="{F9CF0F26-3810-466D-958C-A8F6517DD245}"/>
    <cellStyle name="Nota 6 3 8" xfId="32368" xr:uid="{AA39E77D-8957-4CCB-ABC2-2CFD44FD2680}"/>
    <cellStyle name="Nota 6 3 8 2" xfId="46235" xr:uid="{B87F0459-5B9A-46D5-9E43-D13F917973FF}"/>
    <cellStyle name="Nota 6 3 9" xfId="20124" xr:uid="{842C0297-EBF6-4138-B474-841F28B2395E}"/>
    <cellStyle name="Nota 6 4" xfId="2024" xr:uid="{00000000-0005-0000-0000-000063020000}"/>
    <cellStyle name="Nota 6 4 2" xfId="6638" xr:uid="{00000000-0005-0000-0000-000063020000}"/>
    <cellStyle name="Nota 6 4 2 2" xfId="15466" xr:uid="{00000000-0005-0000-0000-000063020000}"/>
    <cellStyle name="Nota 6 4 2 3" xfId="24890" xr:uid="{EA464F50-4181-4182-9903-3160ABE86DE5}"/>
    <cellStyle name="Nota 6 4 2 4" xfId="38844" xr:uid="{1F6227E1-9F12-43E1-B9DE-3D5AFB9960C6}"/>
    <cellStyle name="Nota 6 4 3" xfId="11098" xr:uid="{00000000-0005-0000-0000-000063020000}"/>
    <cellStyle name="Nota 6 4 3 2" xfId="30954" xr:uid="{5D5D81EA-E631-4AFA-ACDF-CA272EBD4596}"/>
    <cellStyle name="Nota 6 4 3 3" xfId="44828" xr:uid="{EA1EF8C7-A4A8-4E39-846D-6F9226E22A3A}"/>
    <cellStyle name="Nota 6 4 4" xfId="33546" xr:uid="{C74C3BF4-8E9C-4D42-97AC-150CD6A3533B}"/>
    <cellStyle name="Nota 6 4 4 2" xfId="47413" xr:uid="{FF1FD6B4-C7F2-4E36-9922-2EBECE948F23}"/>
    <cellStyle name="Nota 6 4 5" xfId="20545" xr:uid="{9E33CF5A-86F0-40EF-AACB-5354B6F6A8AB}"/>
    <cellStyle name="Nota 6 4 6" xfId="34607" xr:uid="{1A490A0D-9F9B-4240-8B7F-347F2E62A08A}"/>
    <cellStyle name="Nota 6 5" xfId="3575" xr:uid="{00000000-0005-0000-0000-0000AF040000}"/>
    <cellStyle name="Nota 6 5 2" xfId="8011" xr:uid="{00000000-0005-0000-0000-0000AF040000}"/>
    <cellStyle name="Nota 6 5 2 2" xfId="16834" xr:uid="{00000000-0005-0000-0000-0000AF040000}"/>
    <cellStyle name="Nota 6 5 2 3" xfId="26219" xr:uid="{CA422E2F-05B3-44E8-BD69-F25E47EBCC4D}"/>
    <cellStyle name="Nota 6 5 2 4" xfId="40174" xr:uid="{794A44CE-0B90-45C9-8610-12DBD72DC2F0}"/>
    <cellStyle name="Nota 6 5 3" xfId="12482" xr:uid="{00000000-0005-0000-0000-0000AF040000}"/>
    <cellStyle name="Nota 6 5 4" xfId="21936" xr:uid="{E43283FD-7349-444E-B8BC-174C96C02B1D}"/>
    <cellStyle name="Nota 6 5 5" xfId="35933" xr:uid="{924A4F65-6A0B-46FF-B410-3BE78BED862F}"/>
    <cellStyle name="Nota 6 6" xfId="4122" xr:uid="{00000000-0005-0000-0000-000063020000}"/>
    <cellStyle name="Nota 6 6 2" xfId="8522" xr:uid="{00000000-0005-0000-0000-000063020000}"/>
    <cellStyle name="Nota 6 6 2 2" xfId="17344" xr:uid="{00000000-0005-0000-0000-000063020000}"/>
    <cellStyle name="Nota 6 6 2 3" xfId="26722" xr:uid="{FF504C47-235F-426E-B6A8-AB3B412086CB}"/>
    <cellStyle name="Nota 6 6 2 4" xfId="40678" xr:uid="{F8AD227A-B9D5-4E47-B78F-5AD7EC9A4C43}"/>
    <cellStyle name="Nota 6 6 3" xfId="12991" xr:uid="{00000000-0005-0000-0000-000063020000}"/>
    <cellStyle name="Nota 6 6 4" xfId="22464" xr:uid="{29656C7E-1A2C-4DE9-AB66-792DCB9FFD4C}"/>
    <cellStyle name="Nota 6 6 5" xfId="36435" xr:uid="{3DBABD0A-1963-42B9-B3E0-959023F98E8B}"/>
    <cellStyle name="Nota 6 7" xfId="5642" xr:uid="{00000000-0005-0000-0000-0000AD040000}"/>
    <cellStyle name="Nota 6 7 2" xfId="10040" xr:uid="{00000000-0005-0000-0000-0000AD040000}"/>
    <cellStyle name="Nota 6 7 2 2" xfId="18860" xr:uid="{00000000-0005-0000-0000-0000AD040000}"/>
    <cellStyle name="Nota 6 7 2 3" xfId="28229" xr:uid="{21C37FBA-C13D-4CBF-9BB4-59DBFCB2CB6A}"/>
    <cellStyle name="Nota 6 7 2 4" xfId="42185" xr:uid="{5109BABE-A672-461D-8905-4774399BD3EB}"/>
    <cellStyle name="Nota 6 7 3" xfId="14505" xr:uid="{00000000-0005-0000-0000-0000AD040000}"/>
    <cellStyle name="Nota 6 7 4" xfId="23971" xr:uid="{C48442F4-B236-4BD7-A5B4-F3A1B0A672B9}"/>
    <cellStyle name="Nota 6 7 5" xfId="37940" xr:uid="{10DC8BA0-AFE7-4832-A743-34ABF458C3F8}"/>
    <cellStyle name="Nota 6 8" xfId="6275" xr:uid="{00000000-0005-0000-0000-0000AD040000}"/>
    <cellStyle name="Nota 6 8 2" xfId="15109" xr:uid="{00000000-0005-0000-0000-0000AD040000}"/>
    <cellStyle name="Nota 6 8 3" xfId="24568" xr:uid="{26C7990B-FEDE-46C1-A544-A162125CF21D}"/>
    <cellStyle name="Nota 6 8 4" xfId="38522" xr:uid="{B8149619-BE1B-4566-8B51-598CB2F69576}"/>
    <cellStyle name="Nota 6 9" xfId="10714" xr:uid="{00000000-0005-0000-0000-0000AD040000}"/>
    <cellStyle name="Nota 6 9 2" xfId="28598" xr:uid="{E263AF43-3413-463A-8DD3-80E523689DB1}"/>
    <cellStyle name="Nota 6 9 3" xfId="42505" xr:uid="{18916A26-577C-4EAD-B862-2C981081DE63}"/>
    <cellStyle name="Nota 60" xfId="3279" xr:uid="{00000000-0005-0000-0000-00002D050000}"/>
    <cellStyle name="Nota 60 2" xfId="5282" xr:uid="{00000000-0005-0000-0000-00002D050000}"/>
    <cellStyle name="Nota 60 2 2" xfId="9680" xr:uid="{00000000-0005-0000-0000-00002D050000}"/>
    <cellStyle name="Nota 60 2 2 2" xfId="18502" xr:uid="{00000000-0005-0000-0000-00002D050000}"/>
    <cellStyle name="Nota 60 2 2 3" xfId="27880" xr:uid="{F48FE41B-4BD0-47A7-AED0-A0CD45F94A23}"/>
    <cellStyle name="Nota 60 2 2 4" xfId="41836" xr:uid="{6725036B-E21A-49F4-AE89-142FBA563689}"/>
    <cellStyle name="Nota 60 2 3" xfId="14149" xr:uid="{00000000-0005-0000-0000-00002D050000}"/>
    <cellStyle name="Nota 60 2 3 2" xfId="30956" xr:uid="{B73E30C3-2FBD-499F-AB1D-D4D9E8137483}"/>
    <cellStyle name="Nota 60 2 3 3" xfId="44830" xr:uid="{214B8CB2-4073-45C7-83B1-0040571D0836}"/>
    <cellStyle name="Nota 60 2 4" xfId="33548" xr:uid="{792EA858-EF13-43C7-AB21-4E52F2B736E1}"/>
    <cellStyle name="Nota 60 2 4 2" xfId="47415" xr:uid="{D4A2BD68-CE4C-47D8-9946-E04AA36EAA2C}"/>
    <cellStyle name="Nota 60 2 5" xfId="23622" xr:uid="{0FFF0F88-ACC4-44AF-8357-84297AF935CC}"/>
    <cellStyle name="Nota 60 2 6" xfId="37593" xr:uid="{80EB2E63-69EC-465A-B85A-E9D6173823D6}"/>
    <cellStyle name="Nota 60 3" xfId="7785" xr:uid="{00000000-0005-0000-0000-00002D050000}"/>
    <cellStyle name="Nota 60 3 2" xfId="16611" xr:uid="{00000000-0005-0000-0000-00002D050000}"/>
    <cellStyle name="Nota 60 3 3" xfId="26037" xr:uid="{98E0A8B6-FACF-41D9-81A7-5967411425AE}"/>
    <cellStyle name="Nota 60 3 4" xfId="39989" xr:uid="{0CE45E87-F107-4615-97EB-D3E7F317CBD4}"/>
    <cellStyle name="Nota 60 4" xfId="12257" xr:uid="{00000000-0005-0000-0000-00002D050000}"/>
    <cellStyle name="Nota 60 4 2" xfId="29769" xr:uid="{B292D405-BE8E-46FE-AE46-BDDDC516B1A3}"/>
    <cellStyle name="Nota 60 4 3" xfId="43650" xr:uid="{29DE7AFF-EC88-43E3-803A-28C2067FC322}"/>
    <cellStyle name="Nota 60 5" xfId="32370" xr:uid="{855394AC-3D75-4F53-B0A0-22C899BE50BA}"/>
    <cellStyle name="Nota 60 5 2" xfId="46237" xr:uid="{9F6B2B25-13DF-4C16-9A83-C43A3AC3893B}"/>
    <cellStyle name="Nota 60 6" xfId="21721" xr:uid="{D76674DD-F436-465D-A15C-DE385740081B}"/>
    <cellStyle name="Nota 60 7" xfId="35752" xr:uid="{87ED3E82-A853-4B24-BD50-0F74BB906E93}"/>
    <cellStyle name="Nota 61" xfId="3280" xr:uid="{00000000-0005-0000-0000-00002E050000}"/>
    <cellStyle name="Nota 61 2" xfId="5283" xr:uid="{00000000-0005-0000-0000-00002E050000}"/>
    <cellStyle name="Nota 61 2 2" xfId="9681" xr:uid="{00000000-0005-0000-0000-00002E050000}"/>
    <cellStyle name="Nota 61 2 2 2" xfId="18503" xr:uid="{00000000-0005-0000-0000-00002E050000}"/>
    <cellStyle name="Nota 61 2 2 3" xfId="27881" xr:uid="{BC28CD52-BF23-422B-AB51-C1E9CD7F3AE7}"/>
    <cellStyle name="Nota 61 2 2 4" xfId="41837" xr:uid="{961D6F64-2D41-4DA4-AB08-EFF5442D00AA}"/>
    <cellStyle name="Nota 61 2 3" xfId="14150" xr:uid="{00000000-0005-0000-0000-00002E050000}"/>
    <cellStyle name="Nota 61 2 3 2" xfId="30957" xr:uid="{A6379034-B838-4D00-8023-E0231A262159}"/>
    <cellStyle name="Nota 61 2 3 3" xfId="44831" xr:uid="{40FCE161-C9B3-44B3-8CCB-8C648E30D876}"/>
    <cellStyle name="Nota 61 2 4" xfId="33549" xr:uid="{182F0C1F-F620-4F74-93F7-CEB73D90A51C}"/>
    <cellStyle name="Nota 61 2 4 2" xfId="47416" xr:uid="{7AB80C99-BCF0-4F43-863F-68B3C774C1F1}"/>
    <cellStyle name="Nota 61 2 5" xfId="23623" xr:uid="{B40CF0F9-9416-4565-A75A-5AC63FA2ED5D}"/>
    <cellStyle name="Nota 61 2 6" xfId="37594" xr:uid="{17DAC4BA-4E23-4E58-8852-A1BEA7E62D6E}"/>
    <cellStyle name="Nota 61 3" xfId="7786" xr:uid="{00000000-0005-0000-0000-00002E050000}"/>
    <cellStyle name="Nota 61 3 2" xfId="16612" xr:uid="{00000000-0005-0000-0000-00002E050000}"/>
    <cellStyle name="Nota 61 3 3" xfId="26038" xr:uid="{9362368B-1F61-4E4D-98FF-B352AFEF2FD7}"/>
    <cellStyle name="Nota 61 3 4" xfId="39990" xr:uid="{4636D39D-89CB-46AA-B26D-5FFD3887597C}"/>
    <cellStyle name="Nota 61 4" xfId="12258" xr:uid="{00000000-0005-0000-0000-00002E050000}"/>
    <cellStyle name="Nota 61 4 2" xfId="29770" xr:uid="{71AC1E56-21DF-4B9D-8D79-AA073E5C81D9}"/>
    <cellStyle name="Nota 61 4 3" xfId="43651" xr:uid="{EE272F92-9E1C-4EFE-B2DA-1AB3081FD3CA}"/>
    <cellStyle name="Nota 61 5" xfId="32371" xr:uid="{A11C80FA-F2E0-4E78-A98E-830E4F902039}"/>
    <cellStyle name="Nota 61 5 2" xfId="46238" xr:uid="{E243DE98-7E16-48FE-B804-197BCBF7F1EA}"/>
    <cellStyle name="Nota 61 6" xfId="21722" xr:uid="{47280AA5-EE19-435B-B854-B644674935F8}"/>
    <cellStyle name="Nota 61 7" xfId="35753" xr:uid="{A91489E0-5A0E-4DAC-9CC9-39D8C9A1D510}"/>
    <cellStyle name="Nota 62" xfId="3281" xr:uid="{00000000-0005-0000-0000-00002F050000}"/>
    <cellStyle name="Nota 62 2" xfId="5284" xr:uid="{00000000-0005-0000-0000-00002F050000}"/>
    <cellStyle name="Nota 62 2 2" xfId="9682" xr:uid="{00000000-0005-0000-0000-00002F050000}"/>
    <cellStyle name="Nota 62 2 2 2" xfId="18504" xr:uid="{00000000-0005-0000-0000-00002F050000}"/>
    <cellStyle name="Nota 62 2 2 3" xfId="27882" xr:uid="{B5869BD4-6D34-4F67-8F2F-4A5C60A02350}"/>
    <cellStyle name="Nota 62 2 2 4" xfId="41838" xr:uid="{EC01CCAD-BB9E-4193-83EF-0F9A76202CD4}"/>
    <cellStyle name="Nota 62 2 3" xfId="14151" xr:uid="{00000000-0005-0000-0000-00002F050000}"/>
    <cellStyle name="Nota 62 2 3 2" xfId="30958" xr:uid="{0833C9C8-339A-4E53-BCDD-5918C5EA39E3}"/>
    <cellStyle name="Nota 62 2 3 3" xfId="44832" xr:uid="{48389B87-1273-4464-93B4-A76FDB07E4D3}"/>
    <cellStyle name="Nota 62 2 4" xfId="33550" xr:uid="{E049263F-26B9-46FA-B280-E63F5E1276BD}"/>
    <cellStyle name="Nota 62 2 4 2" xfId="47417" xr:uid="{65503166-042A-4009-87B8-E0DB73C1F9FC}"/>
    <cellStyle name="Nota 62 2 5" xfId="23624" xr:uid="{A0CBD5B4-F606-4579-BA41-AA8DD66B46EB}"/>
    <cellStyle name="Nota 62 2 6" xfId="37595" xr:uid="{270D1A59-EDCA-4809-AC13-5A4143E17532}"/>
    <cellStyle name="Nota 62 3" xfId="7787" xr:uid="{00000000-0005-0000-0000-00002F050000}"/>
    <cellStyle name="Nota 62 3 2" xfId="16613" xr:uid="{00000000-0005-0000-0000-00002F050000}"/>
    <cellStyle name="Nota 62 3 3" xfId="26039" xr:uid="{79CE2350-C59C-43E1-B214-E70A3CF69D24}"/>
    <cellStyle name="Nota 62 3 4" xfId="39991" xr:uid="{E1496D31-33A3-4D66-B562-2BA13E9766F0}"/>
    <cellStyle name="Nota 62 4" xfId="12259" xr:uid="{00000000-0005-0000-0000-00002F050000}"/>
    <cellStyle name="Nota 62 4 2" xfId="29771" xr:uid="{B048B459-0635-41BB-832B-E57F86B8E05E}"/>
    <cellStyle name="Nota 62 4 3" xfId="43652" xr:uid="{DA5F8B1D-7799-491C-B941-E9DA65AECBE9}"/>
    <cellStyle name="Nota 62 5" xfId="32372" xr:uid="{D18F4A81-4A6D-4BA9-9CA1-266CA05F95BD}"/>
    <cellStyle name="Nota 62 5 2" xfId="46239" xr:uid="{6190F11B-FB7E-41E1-8DF8-11FC4094F41C}"/>
    <cellStyle name="Nota 62 6" xfId="21723" xr:uid="{1DAA32F9-558F-4C54-8C3A-CB9B748BE673}"/>
    <cellStyle name="Nota 62 7" xfId="35754" xr:uid="{28A96CAE-0D83-4DC8-AABD-90EB1C3C9120}"/>
    <cellStyle name="Nota 63" xfId="3282" xr:uid="{00000000-0005-0000-0000-000030050000}"/>
    <cellStyle name="Nota 63 2" xfId="5285" xr:uid="{00000000-0005-0000-0000-000030050000}"/>
    <cellStyle name="Nota 63 2 2" xfId="9683" xr:uid="{00000000-0005-0000-0000-000030050000}"/>
    <cellStyle name="Nota 63 2 2 2" xfId="18505" xr:uid="{00000000-0005-0000-0000-000030050000}"/>
    <cellStyle name="Nota 63 2 2 3" xfId="27883" xr:uid="{E724B638-BFD2-4E99-BC62-2C61806A4994}"/>
    <cellStyle name="Nota 63 2 2 4" xfId="41839" xr:uid="{C3F20282-21C2-4849-B2FB-79AEE9666C89}"/>
    <cellStyle name="Nota 63 2 3" xfId="14152" xr:uid="{00000000-0005-0000-0000-000030050000}"/>
    <cellStyle name="Nota 63 2 3 2" xfId="30959" xr:uid="{550F3B1F-C177-460C-8912-F18736336E76}"/>
    <cellStyle name="Nota 63 2 3 3" xfId="44833" xr:uid="{F31AC740-BF23-4C95-AF79-114BE18F597E}"/>
    <cellStyle name="Nota 63 2 4" xfId="33551" xr:uid="{242FCE5F-945B-4A32-80AB-856E2A90AAB0}"/>
    <cellStyle name="Nota 63 2 4 2" xfId="47418" xr:uid="{645D94F6-F158-4151-ACA0-C0F680E8CC47}"/>
    <cellStyle name="Nota 63 2 5" xfId="23625" xr:uid="{E2128493-306E-411A-8715-3AF928F2A95D}"/>
    <cellStyle name="Nota 63 2 6" xfId="37596" xr:uid="{41C2CC01-4305-4621-8688-AFC07367F7AA}"/>
    <cellStyle name="Nota 63 3" xfId="7788" xr:uid="{00000000-0005-0000-0000-000030050000}"/>
    <cellStyle name="Nota 63 3 2" xfId="16614" xr:uid="{00000000-0005-0000-0000-000030050000}"/>
    <cellStyle name="Nota 63 3 3" xfId="26040" xr:uid="{92337DD0-CC3C-4101-B06E-2CE4BB54AE54}"/>
    <cellStyle name="Nota 63 3 4" xfId="39992" xr:uid="{A8F0A11F-CEB2-4139-9034-7F00B8AA54A5}"/>
    <cellStyle name="Nota 63 4" xfId="12260" xr:uid="{00000000-0005-0000-0000-000030050000}"/>
    <cellStyle name="Nota 63 4 2" xfId="29772" xr:uid="{5A78CBE8-746F-47CC-AE03-197AF8310D2F}"/>
    <cellStyle name="Nota 63 4 3" xfId="43653" xr:uid="{2C604BB4-EC1F-4318-B2A2-CB46510FFEDA}"/>
    <cellStyle name="Nota 63 5" xfId="32373" xr:uid="{996DDC4D-8FB2-4D04-9307-C832ADC3DF2A}"/>
    <cellStyle name="Nota 63 5 2" xfId="46240" xr:uid="{01BDB955-F4A9-4F52-B6DA-2F514770D491}"/>
    <cellStyle name="Nota 63 6" xfId="21724" xr:uid="{4293D29F-EE52-4287-9D82-05978DB136A2}"/>
    <cellStyle name="Nota 63 7" xfId="35755" xr:uid="{5667DE22-822B-4088-9044-2508BD065299}"/>
    <cellStyle name="Nota 64" xfId="3283" xr:uid="{00000000-0005-0000-0000-000031050000}"/>
    <cellStyle name="Nota 64 2" xfId="5286" xr:uid="{00000000-0005-0000-0000-000031050000}"/>
    <cellStyle name="Nota 64 2 2" xfId="9684" xr:uid="{00000000-0005-0000-0000-000031050000}"/>
    <cellStyle name="Nota 64 2 2 2" xfId="18506" xr:uid="{00000000-0005-0000-0000-000031050000}"/>
    <cellStyle name="Nota 64 2 2 3" xfId="27884" xr:uid="{A2671686-786C-4B2C-8BA1-BCBB62D129FE}"/>
    <cellStyle name="Nota 64 2 2 4" xfId="41840" xr:uid="{3DB20DCE-9F80-47D8-B343-894D268F9E53}"/>
    <cellStyle name="Nota 64 2 3" xfId="14153" xr:uid="{00000000-0005-0000-0000-000031050000}"/>
    <cellStyle name="Nota 64 2 3 2" xfId="30960" xr:uid="{409D79C4-8092-48C0-B78A-7992B2BE374A}"/>
    <cellStyle name="Nota 64 2 3 3" xfId="44834" xr:uid="{ECAD0F63-8EBF-4065-A2FE-75093D47654E}"/>
    <cellStyle name="Nota 64 2 4" xfId="33552" xr:uid="{5B8328EC-4498-4F53-B4C5-0627299AF303}"/>
    <cellStyle name="Nota 64 2 4 2" xfId="47419" xr:uid="{5A4D9B8B-63CA-4F52-AC63-0E9EB31AA768}"/>
    <cellStyle name="Nota 64 2 5" xfId="23626" xr:uid="{DEA27371-463D-4378-9B42-CB21277ED965}"/>
    <cellStyle name="Nota 64 2 6" xfId="37597" xr:uid="{18D7BCC7-1039-4EAF-94B7-2648336BACBA}"/>
    <cellStyle name="Nota 64 3" xfId="7789" xr:uid="{00000000-0005-0000-0000-000031050000}"/>
    <cellStyle name="Nota 64 3 2" xfId="16615" xr:uid="{00000000-0005-0000-0000-000031050000}"/>
    <cellStyle name="Nota 64 3 3" xfId="26041" xr:uid="{9AFF2583-9FF1-437F-A7B9-EEDD058C5684}"/>
    <cellStyle name="Nota 64 3 4" xfId="39993" xr:uid="{FCF6CE3C-0BE0-4CA4-BEF8-7690941344F8}"/>
    <cellStyle name="Nota 64 4" xfId="12261" xr:uid="{00000000-0005-0000-0000-000031050000}"/>
    <cellStyle name="Nota 64 4 2" xfId="29773" xr:uid="{AAD3D009-1AB4-418E-8FE0-F4F385BD63D1}"/>
    <cellStyle name="Nota 64 4 3" xfId="43654" xr:uid="{DB714A23-9445-4402-99AF-64E88FE11F0E}"/>
    <cellStyle name="Nota 64 5" xfId="32374" xr:uid="{45A90133-0E1A-4EB6-9997-FC06D076195E}"/>
    <cellStyle name="Nota 64 5 2" xfId="46241" xr:uid="{ED363296-CCEB-4463-A800-01119C3F7391}"/>
    <cellStyle name="Nota 64 6" xfId="21725" xr:uid="{CC0AFBAB-0679-4FDB-BC46-8249BB71A9DE}"/>
    <cellStyle name="Nota 64 7" xfId="35756" xr:uid="{DDF49C8A-D35F-450D-88FC-34C429E53158}"/>
    <cellStyle name="Nota 65" xfId="3284" xr:uid="{00000000-0005-0000-0000-000032050000}"/>
    <cellStyle name="Nota 65 2" xfId="5287" xr:uid="{00000000-0005-0000-0000-000032050000}"/>
    <cellStyle name="Nota 65 2 2" xfId="9685" xr:uid="{00000000-0005-0000-0000-000032050000}"/>
    <cellStyle name="Nota 65 2 2 2" xfId="18507" xr:uid="{00000000-0005-0000-0000-000032050000}"/>
    <cellStyle name="Nota 65 2 2 3" xfId="27885" xr:uid="{F8E2F472-760F-4DBB-B976-CE5DE051A695}"/>
    <cellStyle name="Nota 65 2 2 4" xfId="41841" xr:uid="{C12CE0D8-45C5-4C79-9F6B-73DA04AD216C}"/>
    <cellStyle name="Nota 65 2 3" xfId="14154" xr:uid="{00000000-0005-0000-0000-000032050000}"/>
    <cellStyle name="Nota 65 2 3 2" xfId="30961" xr:uid="{F03168AA-45B0-404C-BAD8-8CB2BE8AA7DA}"/>
    <cellStyle name="Nota 65 2 3 3" xfId="44835" xr:uid="{8C0C7E3D-7EF4-4FEB-90C1-6AD41C15F945}"/>
    <cellStyle name="Nota 65 2 4" xfId="33553" xr:uid="{70E804E4-9E9B-46D4-8316-881D84A87CE3}"/>
    <cellStyle name="Nota 65 2 4 2" xfId="47420" xr:uid="{F219FA55-C14E-4FBC-B1CF-F9E76AF30BEC}"/>
    <cellStyle name="Nota 65 2 5" xfId="23627" xr:uid="{5C4AFA0E-4062-4D30-ABCD-F1466087B7C6}"/>
    <cellStyle name="Nota 65 2 6" xfId="37598" xr:uid="{FB665A19-9041-4CFC-8F48-3425B7E1E573}"/>
    <cellStyle name="Nota 65 3" xfId="7790" xr:uid="{00000000-0005-0000-0000-000032050000}"/>
    <cellStyle name="Nota 65 3 2" xfId="16616" xr:uid="{00000000-0005-0000-0000-000032050000}"/>
    <cellStyle name="Nota 65 3 3" xfId="26042" xr:uid="{246689CD-E4EF-4F3F-89BF-121D710D34EF}"/>
    <cellStyle name="Nota 65 3 4" xfId="39994" xr:uid="{0BBD4A2C-E02D-46CD-96C9-B4072B1794BB}"/>
    <cellStyle name="Nota 65 4" xfId="12262" xr:uid="{00000000-0005-0000-0000-000032050000}"/>
    <cellStyle name="Nota 65 4 2" xfId="29774" xr:uid="{FF705D31-22D6-428B-A78C-9FE320772454}"/>
    <cellStyle name="Nota 65 4 3" xfId="43655" xr:uid="{CAF8A3C6-BFDC-4540-AB0B-783585CC7EBD}"/>
    <cellStyle name="Nota 65 5" xfId="32375" xr:uid="{ED4EF867-B746-4C3E-AC83-A02A8471A21D}"/>
    <cellStyle name="Nota 65 5 2" xfId="46242" xr:uid="{CBD5CCBC-9504-48B9-BE5F-0CADF9F64923}"/>
    <cellStyle name="Nota 65 6" xfId="21726" xr:uid="{01C001C9-5973-4186-BDA2-AFC714FCE284}"/>
    <cellStyle name="Nota 65 7" xfId="35757" xr:uid="{D8B938DD-5F14-4A33-BBBE-86CD58E0893F}"/>
    <cellStyle name="Nota 66" xfId="3285" xr:uid="{00000000-0005-0000-0000-000033050000}"/>
    <cellStyle name="Nota 66 2" xfId="5288" xr:uid="{00000000-0005-0000-0000-000033050000}"/>
    <cellStyle name="Nota 66 2 2" xfId="9686" xr:uid="{00000000-0005-0000-0000-000033050000}"/>
    <cellStyle name="Nota 66 2 2 2" xfId="18508" xr:uid="{00000000-0005-0000-0000-000033050000}"/>
    <cellStyle name="Nota 66 2 2 3" xfId="27886" xr:uid="{4270FDAB-AC91-4610-B7B9-603604B6ED57}"/>
    <cellStyle name="Nota 66 2 2 4" xfId="41842" xr:uid="{FA2F105A-C712-4C4E-A901-7C0312001A46}"/>
    <cellStyle name="Nota 66 2 3" xfId="14155" xr:uid="{00000000-0005-0000-0000-000033050000}"/>
    <cellStyle name="Nota 66 2 3 2" xfId="30962" xr:uid="{7C2917E2-0015-4FC1-BDB9-A6C0D6CA181C}"/>
    <cellStyle name="Nota 66 2 3 3" xfId="44836" xr:uid="{3705CD65-29B6-40D2-96D3-0BB888A5F530}"/>
    <cellStyle name="Nota 66 2 4" xfId="33554" xr:uid="{91233EBC-73DB-4451-B70D-24A10B2E66B0}"/>
    <cellStyle name="Nota 66 2 4 2" xfId="47421" xr:uid="{93FE5357-3A6B-4BC4-A4F5-F49739ABF3D6}"/>
    <cellStyle name="Nota 66 2 5" xfId="23628" xr:uid="{028AC4C9-65CF-4DBE-A103-3665AEB0A25D}"/>
    <cellStyle name="Nota 66 2 6" xfId="37599" xr:uid="{E485C5AE-A6FB-4431-9B5C-5AAF1F540470}"/>
    <cellStyle name="Nota 66 3" xfId="7791" xr:uid="{00000000-0005-0000-0000-000033050000}"/>
    <cellStyle name="Nota 66 3 2" xfId="16617" xr:uid="{00000000-0005-0000-0000-000033050000}"/>
    <cellStyle name="Nota 66 3 3" xfId="26043" xr:uid="{4F7C90B4-DCB4-4C64-9786-53FFC0B61948}"/>
    <cellStyle name="Nota 66 3 4" xfId="39995" xr:uid="{4AD20939-2BAB-4C51-BF37-D63BB0744BDB}"/>
    <cellStyle name="Nota 66 4" xfId="12263" xr:uid="{00000000-0005-0000-0000-000033050000}"/>
    <cellStyle name="Nota 66 4 2" xfId="29775" xr:uid="{300292BD-15C0-400C-AF5C-8F67DB41C336}"/>
    <cellStyle name="Nota 66 4 3" xfId="43656" xr:uid="{732487E1-3642-42C8-8566-CECF6D54F570}"/>
    <cellStyle name="Nota 66 5" xfId="32376" xr:uid="{E0D9D49B-FC56-4C05-9635-C7C006015F17}"/>
    <cellStyle name="Nota 66 5 2" xfId="46243" xr:uid="{832746FE-88D1-46A9-8A7D-78CD551284DE}"/>
    <cellStyle name="Nota 66 6" xfId="21727" xr:uid="{AD0F4C2B-385B-48A0-A3D4-5B54E8C9DBF6}"/>
    <cellStyle name="Nota 66 7" xfId="35758" xr:uid="{FC93E81C-5A71-46CC-B4D0-AD8628F1645B}"/>
    <cellStyle name="Nota 67" xfId="3286" xr:uid="{00000000-0005-0000-0000-000034050000}"/>
    <cellStyle name="Nota 67 2" xfId="5289" xr:uid="{00000000-0005-0000-0000-000034050000}"/>
    <cellStyle name="Nota 67 2 2" xfId="9687" xr:uid="{00000000-0005-0000-0000-000034050000}"/>
    <cellStyle name="Nota 67 2 2 2" xfId="18509" xr:uid="{00000000-0005-0000-0000-000034050000}"/>
    <cellStyle name="Nota 67 2 2 3" xfId="27887" xr:uid="{8682194D-D30E-4F50-A0A0-785C38409724}"/>
    <cellStyle name="Nota 67 2 2 4" xfId="41843" xr:uid="{C69ADE39-8098-4513-B62E-094C106BD456}"/>
    <cellStyle name="Nota 67 2 3" xfId="14156" xr:uid="{00000000-0005-0000-0000-000034050000}"/>
    <cellStyle name="Nota 67 2 3 2" xfId="30963" xr:uid="{606236C2-D420-400F-84AC-4FE6FED54B20}"/>
    <cellStyle name="Nota 67 2 3 3" xfId="44837" xr:uid="{DC525D0C-67B9-4BEA-9657-AE4D9EB3EEA5}"/>
    <cellStyle name="Nota 67 2 4" xfId="33555" xr:uid="{D4384CC7-8840-42A7-8CAD-A60AD50D0614}"/>
    <cellStyle name="Nota 67 2 4 2" xfId="47422" xr:uid="{C4F20E61-5CFA-4402-AF14-A43BE0346703}"/>
    <cellStyle name="Nota 67 2 5" xfId="23629" xr:uid="{FF575E6B-1F20-4234-B6FA-482E9A3F5824}"/>
    <cellStyle name="Nota 67 2 6" xfId="37600" xr:uid="{122FFE95-90CB-4896-B0F6-C2027483F307}"/>
    <cellStyle name="Nota 67 3" xfId="7792" xr:uid="{00000000-0005-0000-0000-000034050000}"/>
    <cellStyle name="Nota 67 3 2" xfId="16618" xr:uid="{00000000-0005-0000-0000-000034050000}"/>
    <cellStyle name="Nota 67 3 3" xfId="26044" xr:uid="{4F7A684F-29D6-46BE-8CCE-F8FCB23DED21}"/>
    <cellStyle name="Nota 67 3 4" xfId="39996" xr:uid="{2D1A1A7B-6C25-456A-845E-9E25240C750F}"/>
    <cellStyle name="Nota 67 4" xfId="12264" xr:uid="{00000000-0005-0000-0000-000034050000}"/>
    <cellStyle name="Nota 67 4 2" xfId="29776" xr:uid="{BF8EE436-2B2C-4CB0-85B5-CF88287F0A52}"/>
    <cellStyle name="Nota 67 4 3" xfId="43657" xr:uid="{BDECE76B-3312-449C-857E-95DCD88B8F45}"/>
    <cellStyle name="Nota 67 5" xfId="32377" xr:uid="{E6FA0900-69F5-4560-8595-83E8E639609B}"/>
    <cellStyle name="Nota 67 5 2" xfId="46244" xr:uid="{3E616EF9-40A7-4D3E-974E-979582DC20A6}"/>
    <cellStyle name="Nota 67 6" xfId="21728" xr:uid="{5F9B279B-8A84-4A62-817E-18795AEB2FE8}"/>
    <cellStyle name="Nota 67 7" xfId="35759" xr:uid="{D008265B-7516-46DE-A069-A579A1CB9B25}"/>
    <cellStyle name="Nota 68" xfId="3287" xr:uid="{00000000-0005-0000-0000-000035050000}"/>
    <cellStyle name="Nota 68 2" xfId="5290" xr:uid="{00000000-0005-0000-0000-000035050000}"/>
    <cellStyle name="Nota 68 2 2" xfId="9688" xr:uid="{00000000-0005-0000-0000-000035050000}"/>
    <cellStyle name="Nota 68 2 2 2" xfId="18510" xr:uid="{00000000-0005-0000-0000-000035050000}"/>
    <cellStyle name="Nota 68 2 2 3" xfId="27888" xr:uid="{69697BEE-DC97-43FE-842D-D48CBC343E12}"/>
    <cellStyle name="Nota 68 2 2 4" xfId="41844" xr:uid="{E9A3C576-CBC6-4CB4-98EE-C59F46A96168}"/>
    <cellStyle name="Nota 68 2 3" xfId="14157" xr:uid="{00000000-0005-0000-0000-000035050000}"/>
    <cellStyle name="Nota 68 2 3 2" xfId="30964" xr:uid="{487BA876-CC5A-43EB-B9F8-B86BB208CD3D}"/>
    <cellStyle name="Nota 68 2 3 3" xfId="44838" xr:uid="{F9F70410-EFA9-4BCE-B538-2A6D9F63A014}"/>
    <cellStyle name="Nota 68 2 4" xfId="33556" xr:uid="{E703F4F7-CD01-4B68-A09E-86452ABADB93}"/>
    <cellStyle name="Nota 68 2 4 2" xfId="47423" xr:uid="{F53E14F8-6BEE-41D8-A11C-522789716504}"/>
    <cellStyle name="Nota 68 2 5" xfId="23630" xr:uid="{E6EC2E00-D34F-4AE5-961A-B2BC8358379A}"/>
    <cellStyle name="Nota 68 2 6" xfId="37601" xr:uid="{B4A2B64E-2CDF-49C7-854C-2F5348D5B561}"/>
    <cellStyle name="Nota 68 3" xfId="7793" xr:uid="{00000000-0005-0000-0000-000035050000}"/>
    <cellStyle name="Nota 68 3 2" xfId="16619" xr:uid="{00000000-0005-0000-0000-000035050000}"/>
    <cellStyle name="Nota 68 3 3" xfId="26045" xr:uid="{49846AB8-77E0-4DE1-99FE-A3D4E2165BB9}"/>
    <cellStyle name="Nota 68 3 4" xfId="39997" xr:uid="{5C275D5A-324E-438D-A9E5-F0390880D6AF}"/>
    <cellStyle name="Nota 68 4" xfId="12265" xr:uid="{00000000-0005-0000-0000-000035050000}"/>
    <cellStyle name="Nota 68 4 2" xfId="29777" xr:uid="{DB59C827-7056-405A-8A49-C19A8D972232}"/>
    <cellStyle name="Nota 68 4 3" xfId="43658" xr:uid="{43D3B4B9-CA75-45AD-BCD6-212DBF0ABADB}"/>
    <cellStyle name="Nota 68 5" xfId="32378" xr:uid="{3008991A-ABF6-4D5F-9913-1C61901350CA}"/>
    <cellStyle name="Nota 68 5 2" xfId="46245" xr:uid="{544D3776-4704-4857-84CA-0EAFAA5B7CA8}"/>
    <cellStyle name="Nota 68 6" xfId="21729" xr:uid="{CEC5139C-643E-4C8C-BD58-6B2FD59DE2FC}"/>
    <cellStyle name="Nota 68 7" xfId="35760" xr:uid="{FF0E6BFC-3F0D-4FE1-8C70-615E93E3479F}"/>
    <cellStyle name="Nota 69" xfId="3288" xr:uid="{00000000-0005-0000-0000-000036050000}"/>
    <cellStyle name="Nota 69 2" xfId="5291" xr:uid="{00000000-0005-0000-0000-000036050000}"/>
    <cellStyle name="Nota 69 2 2" xfId="9689" xr:uid="{00000000-0005-0000-0000-000036050000}"/>
    <cellStyle name="Nota 69 2 2 2" xfId="18511" xr:uid="{00000000-0005-0000-0000-000036050000}"/>
    <cellStyle name="Nota 69 2 2 3" xfId="27889" xr:uid="{315D30F8-D780-49B8-B4C7-14714DF7EDC4}"/>
    <cellStyle name="Nota 69 2 2 4" xfId="41845" xr:uid="{2A6363EA-36EF-43A6-B56F-38627E5B640C}"/>
    <cellStyle name="Nota 69 2 3" xfId="14158" xr:uid="{00000000-0005-0000-0000-000036050000}"/>
    <cellStyle name="Nota 69 2 3 2" xfId="30965" xr:uid="{97D93355-9997-4D44-9F7A-15D52F8E353D}"/>
    <cellStyle name="Nota 69 2 3 3" xfId="44839" xr:uid="{1F51BE2A-646E-403F-9CCE-FBED6D8A2130}"/>
    <cellStyle name="Nota 69 2 4" xfId="33557" xr:uid="{F13F20DC-E6AD-4E21-A47E-B9D4BBDD1F13}"/>
    <cellStyle name="Nota 69 2 4 2" xfId="47424" xr:uid="{4E46EBFC-D909-4EB2-9429-350E7A82A3AD}"/>
    <cellStyle name="Nota 69 2 5" xfId="23631" xr:uid="{1567E5BA-4F77-4EBE-AB40-69AF86EC98A4}"/>
    <cellStyle name="Nota 69 2 6" xfId="37602" xr:uid="{5339A311-8695-4895-9981-86DCCD5510A9}"/>
    <cellStyle name="Nota 69 3" xfId="7794" xr:uid="{00000000-0005-0000-0000-000036050000}"/>
    <cellStyle name="Nota 69 3 2" xfId="16620" xr:uid="{00000000-0005-0000-0000-000036050000}"/>
    <cellStyle name="Nota 69 3 3" xfId="26046" xr:uid="{127CD056-AAFD-42EF-A97F-FCBA4A10CD38}"/>
    <cellStyle name="Nota 69 3 4" xfId="39998" xr:uid="{2DA6CC1D-7FA3-4944-9965-771E95435411}"/>
    <cellStyle name="Nota 69 4" xfId="12266" xr:uid="{00000000-0005-0000-0000-000036050000}"/>
    <cellStyle name="Nota 69 4 2" xfId="29778" xr:uid="{91438CC9-FA83-4078-A30A-E8684CD88E06}"/>
    <cellStyle name="Nota 69 4 3" xfId="43659" xr:uid="{B4668050-FD96-4641-B9CF-4B8F44D7D482}"/>
    <cellStyle name="Nota 69 5" xfId="32379" xr:uid="{6D2AC868-749B-4AEE-A52A-B1162E28D648}"/>
    <cellStyle name="Nota 69 5 2" xfId="46246" xr:uid="{7E64D582-3FA8-48F6-B428-AD97FDB252F4}"/>
    <cellStyle name="Nota 69 6" xfId="21730" xr:uid="{E155B90E-E0EF-4240-A174-2859765CC843}"/>
    <cellStyle name="Nota 69 7" xfId="35761" xr:uid="{F34CB117-29EF-4821-AD89-BD40E2C1B8CF}"/>
    <cellStyle name="Nota 7" xfId="1209" xr:uid="{00000000-0005-0000-0000-0000B0040000}"/>
    <cellStyle name="Nota 7 10" xfId="32380" xr:uid="{7378CFE2-B1A0-448C-BFCC-9891A37C56C0}"/>
    <cellStyle name="Nota 7 10 2" xfId="46247" xr:uid="{AEB4CCD8-7C06-4100-9210-ADD76F54E2BD}"/>
    <cellStyle name="Nota 7 11" xfId="20125" xr:uid="{FB011868-626F-4CA2-89C6-37B8552D9576}"/>
    <cellStyle name="Nota 7 12" xfId="34278" xr:uid="{5254C5F7-66B5-4E57-87CB-DB509D477DCF}"/>
    <cellStyle name="Nota 7 2" xfId="1210" xr:uid="{00000000-0005-0000-0000-0000B1040000}"/>
    <cellStyle name="Nota 7 2 10" xfId="34279" xr:uid="{074C73F1-78A3-405E-B8AA-C977F3AF749D}"/>
    <cellStyle name="Nota 7 2 2" xfId="3290" xr:uid="{00000000-0005-0000-0000-000038050000}"/>
    <cellStyle name="Nota 7 2 2 2" xfId="7796" xr:uid="{00000000-0005-0000-0000-000038050000}"/>
    <cellStyle name="Nota 7 2 2 2 2" xfId="16622" xr:uid="{00000000-0005-0000-0000-000038050000}"/>
    <cellStyle name="Nota 7 2 2 2 3" xfId="26048" xr:uid="{4C6E1DBC-07F9-4308-AB9A-47DE3B92E415}"/>
    <cellStyle name="Nota 7 2 2 2 4" xfId="40000" xr:uid="{C0E754E1-81E0-424A-82B8-7BEC751E3CA8}"/>
    <cellStyle name="Nota 7 2 2 3" xfId="12268" xr:uid="{00000000-0005-0000-0000-000038050000}"/>
    <cellStyle name="Nota 7 2 2 3 2" xfId="30967" xr:uid="{E511B097-2D8F-4548-BF14-BD9F726D958D}"/>
    <cellStyle name="Nota 7 2 2 3 3" xfId="44841" xr:uid="{B06681CE-9DB8-409F-B108-424F5966C1EC}"/>
    <cellStyle name="Nota 7 2 2 4" xfId="33559" xr:uid="{E6151B45-C357-4C24-8D18-4218BE672B55}"/>
    <cellStyle name="Nota 7 2 2 4 2" xfId="47426" xr:uid="{49E6BD17-8D99-49C5-A0D1-F1F7095CF3C7}"/>
    <cellStyle name="Nota 7 2 2 5" xfId="21732" xr:uid="{EA29F3DA-FD51-44CA-B43C-0FFEA7EF0ED9}"/>
    <cellStyle name="Nota 7 2 2 6" xfId="35763" xr:uid="{CF91DC33-3518-4C5D-9217-60A7162A5A72}"/>
    <cellStyle name="Nota 7 2 3" xfId="3571" xr:uid="{00000000-0005-0000-0000-0000B3040000}"/>
    <cellStyle name="Nota 7 2 3 2" xfId="8007" xr:uid="{00000000-0005-0000-0000-0000B3040000}"/>
    <cellStyle name="Nota 7 2 3 2 2" xfId="16830" xr:uid="{00000000-0005-0000-0000-0000B3040000}"/>
    <cellStyle name="Nota 7 2 3 2 3" xfId="26215" xr:uid="{3098A785-48CB-4E7C-9468-44FECEBCC21E}"/>
    <cellStyle name="Nota 7 2 3 2 4" xfId="40170" xr:uid="{504D9935-C592-4EC3-BF82-D3B81D2FF29B}"/>
    <cellStyle name="Nota 7 2 3 3" xfId="12478" xr:uid="{00000000-0005-0000-0000-0000B3040000}"/>
    <cellStyle name="Nota 7 2 3 4" xfId="21932" xr:uid="{CE0BEB12-440F-4993-8A8B-80DE670FABAD}"/>
    <cellStyle name="Nota 7 2 3 5" xfId="35929" xr:uid="{162BE4B8-2901-4717-8410-6E0B66C18D87}"/>
    <cellStyle name="Nota 7 2 4" xfId="5293" xr:uid="{00000000-0005-0000-0000-000038050000}"/>
    <cellStyle name="Nota 7 2 4 2" xfId="9691" xr:uid="{00000000-0005-0000-0000-000038050000}"/>
    <cellStyle name="Nota 7 2 4 2 2" xfId="18513" xr:uid="{00000000-0005-0000-0000-000038050000}"/>
    <cellStyle name="Nota 7 2 4 2 3" xfId="27891" xr:uid="{DA720C5E-9A1F-460D-AC82-C0BFF99D83A2}"/>
    <cellStyle name="Nota 7 2 4 2 4" xfId="41847" xr:uid="{A1EF5F75-B7A9-442F-A78F-B8789462658D}"/>
    <cellStyle name="Nota 7 2 4 3" xfId="14160" xr:uid="{00000000-0005-0000-0000-000038050000}"/>
    <cellStyle name="Nota 7 2 4 4" xfId="23633" xr:uid="{D4BEB081-C080-4C9B-9377-4072FE0D8D4D}"/>
    <cellStyle name="Nota 7 2 4 5" xfId="37604" xr:uid="{73722290-8E04-4E2B-87B4-EAFB9DA9259F}"/>
    <cellStyle name="Nota 7 2 5" xfId="5646" xr:uid="{00000000-0005-0000-0000-0000B1040000}"/>
    <cellStyle name="Nota 7 2 5 2" xfId="10044" xr:uid="{00000000-0005-0000-0000-0000B1040000}"/>
    <cellStyle name="Nota 7 2 5 2 2" xfId="18864" xr:uid="{00000000-0005-0000-0000-0000B1040000}"/>
    <cellStyle name="Nota 7 2 5 2 3" xfId="28233" xr:uid="{587B4DB2-AC8D-4A40-BD74-893CE36A9F2C}"/>
    <cellStyle name="Nota 7 2 5 2 4" xfId="42189" xr:uid="{63BC5FFC-CDEA-44DE-ADDB-B2A27DC34E9F}"/>
    <cellStyle name="Nota 7 2 5 3" xfId="14509" xr:uid="{00000000-0005-0000-0000-0000B1040000}"/>
    <cellStyle name="Nota 7 2 5 4" xfId="23975" xr:uid="{ADDB6807-3F72-41C9-A6F8-B8EB559FA881}"/>
    <cellStyle name="Nota 7 2 5 5" xfId="37944" xr:uid="{E4AF4311-3D27-49AB-B886-BD0C6CCABC0D}"/>
    <cellStyle name="Nota 7 2 6" xfId="6279" xr:uid="{00000000-0005-0000-0000-0000B1040000}"/>
    <cellStyle name="Nota 7 2 6 2" xfId="15113" xr:uid="{00000000-0005-0000-0000-0000B1040000}"/>
    <cellStyle name="Nota 7 2 6 3" xfId="24572" xr:uid="{D72F8AE8-3026-4D87-8777-0873D4C93C11}"/>
    <cellStyle name="Nota 7 2 6 4" xfId="38526" xr:uid="{6D385186-F04E-4132-A2C2-57112B5F3AAA}"/>
    <cellStyle name="Nota 7 2 7" xfId="10718" xr:uid="{00000000-0005-0000-0000-0000B1040000}"/>
    <cellStyle name="Nota 7 2 7 2" xfId="29780" xr:uid="{AD6827A3-846E-43A7-8A35-D5FF39822017}"/>
    <cellStyle name="Nota 7 2 7 3" xfId="43661" xr:uid="{12F3DFFF-4AB4-4429-86CE-D61380AF633D}"/>
    <cellStyle name="Nota 7 2 8" xfId="32381" xr:uid="{A3202D1C-D97B-46EE-86B4-58EB78B841CF}"/>
    <cellStyle name="Nota 7 2 8 2" xfId="46248" xr:uid="{A0F5E409-D55E-4E2E-B03B-FEF361F760F0}"/>
    <cellStyle name="Nota 7 2 9" xfId="20126" xr:uid="{EC32A689-8F59-4379-9F54-CF69B1717914}"/>
    <cellStyle name="Nota 7 3" xfId="1211" xr:uid="{00000000-0005-0000-0000-0000B2040000}"/>
    <cellStyle name="Nota 7 3 2" xfId="3570" xr:uid="{00000000-0005-0000-0000-0000B4040000}"/>
    <cellStyle name="Nota 7 3 2 2" xfId="8006" xr:uid="{00000000-0005-0000-0000-0000B4040000}"/>
    <cellStyle name="Nota 7 3 2 2 2" xfId="16829" xr:uid="{00000000-0005-0000-0000-0000B4040000}"/>
    <cellStyle name="Nota 7 3 2 2 3" xfId="26214" xr:uid="{7DA42EBF-8C25-4461-A040-7EA44AB105DD}"/>
    <cellStyle name="Nota 7 3 2 2 4" xfId="40169" xr:uid="{8F31C9E3-3B3F-4760-9EAC-82B9F21A5D1F}"/>
    <cellStyle name="Nota 7 3 2 3" xfId="12477" xr:uid="{00000000-0005-0000-0000-0000B4040000}"/>
    <cellStyle name="Nota 7 3 2 4" xfId="21931" xr:uid="{04A1FFFA-1A4D-44BB-8176-C4D08A322912}"/>
    <cellStyle name="Nota 7 3 2 5" xfId="35928" xr:uid="{D25535B9-530A-46BC-B2D0-721448A67AA9}"/>
    <cellStyle name="Nota 7 3 3" xfId="5647" xr:uid="{00000000-0005-0000-0000-0000B2040000}"/>
    <cellStyle name="Nota 7 3 3 2" xfId="10045" xr:uid="{00000000-0005-0000-0000-0000B2040000}"/>
    <cellStyle name="Nota 7 3 3 2 2" xfId="18865" xr:uid="{00000000-0005-0000-0000-0000B2040000}"/>
    <cellStyle name="Nota 7 3 3 2 3" xfId="28234" xr:uid="{311FC87E-E45C-49D5-A3E8-D3A88AAED805}"/>
    <cellStyle name="Nota 7 3 3 2 4" xfId="42190" xr:uid="{72A6E170-DCD1-4719-89DB-1FEC5EFAEB15}"/>
    <cellStyle name="Nota 7 3 3 3" xfId="14510" xr:uid="{00000000-0005-0000-0000-0000B2040000}"/>
    <cellStyle name="Nota 7 3 3 4" xfId="23976" xr:uid="{98FFF9B7-90F0-4B8B-86F2-D31C4401011B}"/>
    <cellStyle name="Nota 7 3 3 5" xfId="37945" xr:uid="{82D3C7B6-95F0-4F47-802B-548E522C0E6F}"/>
    <cellStyle name="Nota 7 3 4" xfId="6280" xr:uid="{00000000-0005-0000-0000-0000B2040000}"/>
    <cellStyle name="Nota 7 3 4 2" xfId="15114" xr:uid="{00000000-0005-0000-0000-0000B2040000}"/>
    <cellStyle name="Nota 7 3 4 3" xfId="24573" xr:uid="{65170EC5-21AE-4785-A45F-49614F119E8D}"/>
    <cellStyle name="Nota 7 3 4 4" xfId="38527" xr:uid="{14E25888-9B57-408E-BC8F-CC5598186498}"/>
    <cellStyle name="Nota 7 3 5" xfId="10719" xr:uid="{00000000-0005-0000-0000-0000B2040000}"/>
    <cellStyle name="Nota 7 3 5 2" xfId="30966" xr:uid="{00CEB66C-5E53-42EE-AC58-8BFEFC208A3A}"/>
    <cellStyle name="Nota 7 3 5 3" xfId="44840" xr:uid="{E3343D08-ECC9-46E7-8714-80AFE29C6B91}"/>
    <cellStyle name="Nota 7 3 6" xfId="33558" xr:uid="{B622439A-0A7C-4B17-A7E8-8973D621A890}"/>
    <cellStyle name="Nota 7 3 6 2" xfId="47425" xr:uid="{2F32418C-A733-48F4-B9DE-AC231C7F7D31}"/>
    <cellStyle name="Nota 7 3 7" xfId="20127" xr:uid="{CC00CCF6-0A52-40F3-B311-682EA3C132AF}"/>
    <cellStyle name="Nota 7 3 8" xfId="34280" xr:uid="{63D918AF-C6CE-4295-8012-722BFA57D247}"/>
    <cellStyle name="Nota 7 4" xfId="3289" xr:uid="{00000000-0005-0000-0000-000037050000}"/>
    <cellStyle name="Nota 7 4 2" xfId="7795" xr:uid="{00000000-0005-0000-0000-000037050000}"/>
    <cellStyle name="Nota 7 4 2 2" xfId="16621" xr:uid="{00000000-0005-0000-0000-000037050000}"/>
    <cellStyle name="Nota 7 4 2 3" xfId="26047" xr:uid="{5CC051F7-6531-489C-834A-6C30936D9E12}"/>
    <cellStyle name="Nota 7 4 2 4" xfId="39999" xr:uid="{34AB11E4-4869-4D67-B545-26BED56E6A5E}"/>
    <cellStyle name="Nota 7 4 3" xfId="12267" xr:uid="{00000000-0005-0000-0000-000037050000}"/>
    <cellStyle name="Nota 7 4 4" xfId="21731" xr:uid="{0A827207-E37D-478D-A173-A32BED4CAE5C}"/>
    <cellStyle name="Nota 7 4 5" xfId="35762" xr:uid="{76E32FD3-A783-48CE-B998-A45B25B3F8E3}"/>
    <cellStyle name="Nota 7 5" xfId="3572" xr:uid="{00000000-0005-0000-0000-0000B2040000}"/>
    <cellStyle name="Nota 7 5 2" xfId="8008" xr:uid="{00000000-0005-0000-0000-0000B2040000}"/>
    <cellStyle name="Nota 7 5 2 2" xfId="16831" xr:uid="{00000000-0005-0000-0000-0000B2040000}"/>
    <cellStyle name="Nota 7 5 2 3" xfId="26216" xr:uid="{B85C5242-FB4D-4836-B58F-41A198350F21}"/>
    <cellStyle name="Nota 7 5 2 4" xfId="40171" xr:uid="{7C365301-A6F7-420E-A6F5-8C0EC2E1CEA5}"/>
    <cellStyle name="Nota 7 5 3" xfId="12479" xr:uid="{00000000-0005-0000-0000-0000B2040000}"/>
    <cellStyle name="Nota 7 5 4" xfId="21933" xr:uid="{C0D9D273-4A40-45C8-BBF2-4097DCC7EED7}"/>
    <cellStyle name="Nota 7 5 5" xfId="35930" xr:uid="{0BB00390-1FE6-42BD-9A16-05B7B4C6B104}"/>
    <cellStyle name="Nota 7 6" xfId="5292" xr:uid="{00000000-0005-0000-0000-000037050000}"/>
    <cellStyle name="Nota 7 6 2" xfId="9690" xr:uid="{00000000-0005-0000-0000-000037050000}"/>
    <cellStyle name="Nota 7 6 2 2" xfId="18512" xr:uid="{00000000-0005-0000-0000-000037050000}"/>
    <cellStyle name="Nota 7 6 2 3" xfId="27890" xr:uid="{0424E76A-9AA0-41BE-AAFC-1A74FD2E30C5}"/>
    <cellStyle name="Nota 7 6 2 4" xfId="41846" xr:uid="{B249985D-34CA-45F2-9BB9-3985E90786EA}"/>
    <cellStyle name="Nota 7 6 3" xfId="14159" xr:uid="{00000000-0005-0000-0000-000037050000}"/>
    <cellStyle name="Nota 7 6 4" xfId="23632" xr:uid="{F6AEA1C2-FCE7-441F-A091-664909B33875}"/>
    <cellStyle name="Nota 7 6 5" xfId="37603" xr:uid="{21BCC45C-23E3-49A0-B9ED-1995CF2C6FF3}"/>
    <cellStyle name="Nota 7 7" xfId="5645" xr:uid="{00000000-0005-0000-0000-0000B0040000}"/>
    <cellStyle name="Nota 7 7 2" xfId="10043" xr:uid="{00000000-0005-0000-0000-0000B0040000}"/>
    <cellStyle name="Nota 7 7 2 2" xfId="18863" xr:uid="{00000000-0005-0000-0000-0000B0040000}"/>
    <cellStyle name="Nota 7 7 2 3" xfId="28232" xr:uid="{9ED61FCE-F797-4F1A-9C94-31AF9045CC7D}"/>
    <cellStyle name="Nota 7 7 2 4" xfId="42188" xr:uid="{BD87BC88-C9C0-4727-997D-0889E1FD1D60}"/>
    <cellStyle name="Nota 7 7 3" xfId="14508" xr:uid="{00000000-0005-0000-0000-0000B0040000}"/>
    <cellStyle name="Nota 7 7 4" xfId="23974" xr:uid="{7C783F6F-4F43-47FF-8FBC-ACD7063CADC8}"/>
    <cellStyle name="Nota 7 7 5" xfId="37943" xr:uid="{BE4C1D8C-71CB-48CB-9685-8AC9F72CEFAC}"/>
    <cellStyle name="Nota 7 8" xfId="6278" xr:uid="{00000000-0005-0000-0000-0000B0040000}"/>
    <cellStyle name="Nota 7 8 2" xfId="15112" xr:uid="{00000000-0005-0000-0000-0000B0040000}"/>
    <cellStyle name="Nota 7 8 3" xfId="24571" xr:uid="{E2ECF0E0-0209-4C3B-9AD7-B23A1A855401}"/>
    <cellStyle name="Nota 7 8 4" xfId="38525" xr:uid="{69241D9F-2059-4A9C-B492-E374F704F6FD}"/>
    <cellStyle name="Nota 7 9" xfId="10717" xr:uid="{00000000-0005-0000-0000-0000B0040000}"/>
    <cellStyle name="Nota 7 9 2" xfId="29779" xr:uid="{CFC88C66-FB87-4F6D-BE49-D22048B026C9}"/>
    <cellStyle name="Nota 7 9 3" xfId="43660" xr:uid="{7E4AD8C7-682B-46DC-9B6D-C917DF625003}"/>
    <cellStyle name="Nota 70" xfId="3291" xr:uid="{00000000-0005-0000-0000-000039050000}"/>
    <cellStyle name="Nota 70 2" xfId="5294" xr:uid="{00000000-0005-0000-0000-000039050000}"/>
    <cellStyle name="Nota 70 2 2" xfId="9692" xr:uid="{00000000-0005-0000-0000-000039050000}"/>
    <cellStyle name="Nota 70 2 2 2" xfId="18514" xr:uid="{00000000-0005-0000-0000-000039050000}"/>
    <cellStyle name="Nota 70 2 2 3" xfId="27892" xr:uid="{0C1597C0-EE82-4A8B-A394-FBBAC0474A81}"/>
    <cellStyle name="Nota 70 2 2 4" xfId="41848" xr:uid="{AB9D435F-525E-4056-9A97-84CC8482CB81}"/>
    <cellStyle name="Nota 70 2 3" xfId="14161" xr:uid="{00000000-0005-0000-0000-000039050000}"/>
    <cellStyle name="Nota 70 2 3 2" xfId="30968" xr:uid="{9B2310F1-CAE2-4101-8D09-32CDF9DC8E04}"/>
    <cellStyle name="Nota 70 2 3 3" xfId="44842" xr:uid="{7B94B080-0DFE-41B9-B86B-4227A4FB96B6}"/>
    <cellStyle name="Nota 70 2 4" xfId="33560" xr:uid="{B63475B1-8678-4776-B121-CA7C86C64CBD}"/>
    <cellStyle name="Nota 70 2 4 2" xfId="47427" xr:uid="{5C3CC717-C4BB-4FA4-9FDE-A1155051FA01}"/>
    <cellStyle name="Nota 70 2 5" xfId="23634" xr:uid="{8B1356AF-0201-449D-A1DB-C9DBAA8363D2}"/>
    <cellStyle name="Nota 70 2 6" xfId="37605" xr:uid="{132E4A2C-B159-4C5D-B80C-8C66028CCB95}"/>
    <cellStyle name="Nota 70 3" xfId="7797" xr:uid="{00000000-0005-0000-0000-000039050000}"/>
    <cellStyle name="Nota 70 3 2" xfId="16623" xr:uid="{00000000-0005-0000-0000-000039050000}"/>
    <cellStyle name="Nota 70 3 3" xfId="26049" xr:uid="{C0DFFAE1-232F-4A9B-89D0-E2D0B7C9234B}"/>
    <cellStyle name="Nota 70 3 4" xfId="40001" xr:uid="{8A4E8F93-B057-479B-A857-42DD75EE0F49}"/>
    <cellStyle name="Nota 70 4" xfId="12269" xr:uid="{00000000-0005-0000-0000-000039050000}"/>
    <cellStyle name="Nota 70 4 2" xfId="29781" xr:uid="{9437715C-7C3B-42F7-A1CF-99D9D3852B44}"/>
    <cellStyle name="Nota 70 4 3" xfId="43662" xr:uid="{E1B15508-EA09-4947-95FD-1A3E3D1F6D0D}"/>
    <cellStyle name="Nota 70 5" xfId="32382" xr:uid="{EDCA2E77-33C3-4EB6-B8A0-5B6D71EEBD1B}"/>
    <cellStyle name="Nota 70 5 2" xfId="46249" xr:uid="{3A6A7D3B-EF13-406F-8CE4-E06BC8E26009}"/>
    <cellStyle name="Nota 70 6" xfId="21733" xr:uid="{41A14B95-24E5-4C9E-B4BE-C20DC0B6A437}"/>
    <cellStyle name="Nota 70 7" xfId="35764" xr:uid="{C6B2B7B5-32F2-4FD1-92D8-877169D3199D}"/>
    <cellStyle name="Nota 71" xfId="3292" xr:uid="{00000000-0005-0000-0000-00003A050000}"/>
    <cellStyle name="Nota 71 2" xfId="5295" xr:uid="{00000000-0005-0000-0000-00003A050000}"/>
    <cellStyle name="Nota 71 2 2" xfId="9693" xr:uid="{00000000-0005-0000-0000-00003A050000}"/>
    <cellStyle name="Nota 71 2 2 2" xfId="18515" xr:uid="{00000000-0005-0000-0000-00003A050000}"/>
    <cellStyle name="Nota 71 2 2 3" xfId="27893" xr:uid="{D99AAF58-8A8D-42E4-A5BC-3AD7546CE53C}"/>
    <cellStyle name="Nota 71 2 2 4" xfId="41849" xr:uid="{93228D81-5216-4D08-BC23-5F664346D378}"/>
    <cellStyle name="Nota 71 2 3" xfId="14162" xr:uid="{00000000-0005-0000-0000-00003A050000}"/>
    <cellStyle name="Nota 71 2 3 2" xfId="30969" xr:uid="{A86AE1A1-4D04-4E40-9CD9-4AB9C5701D8A}"/>
    <cellStyle name="Nota 71 2 3 3" xfId="44843" xr:uid="{33F4801E-6C94-423B-96F1-094BB1710F35}"/>
    <cellStyle name="Nota 71 2 4" xfId="33561" xr:uid="{D1005E1D-652D-4660-959E-17DF78AE0EE2}"/>
    <cellStyle name="Nota 71 2 4 2" xfId="47428" xr:uid="{6DD884E1-6974-4EBA-B32F-177A4AF910D7}"/>
    <cellStyle name="Nota 71 2 5" xfId="23635" xr:uid="{E3950767-8AB2-4170-BE62-07475BB5AF11}"/>
    <cellStyle name="Nota 71 2 6" xfId="37606" xr:uid="{9C833C8E-EF38-47D0-8BC6-E20B41E252B7}"/>
    <cellStyle name="Nota 71 3" xfId="7798" xr:uid="{00000000-0005-0000-0000-00003A050000}"/>
    <cellStyle name="Nota 71 3 2" xfId="16624" xr:uid="{00000000-0005-0000-0000-00003A050000}"/>
    <cellStyle name="Nota 71 3 3" xfId="26050" xr:uid="{1DFB1E25-D051-4A2C-8C0C-2AB990DC25DE}"/>
    <cellStyle name="Nota 71 3 4" xfId="40002" xr:uid="{02AD0132-6D3D-4DD3-B7ED-888F3F57B25D}"/>
    <cellStyle name="Nota 71 4" xfId="12270" xr:uid="{00000000-0005-0000-0000-00003A050000}"/>
    <cellStyle name="Nota 71 4 2" xfId="29782" xr:uid="{03DCFA97-ADBE-4BAC-88A9-A4D04E51E7EB}"/>
    <cellStyle name="Nota 71 4 3" xfId="43663" xr:uid="{DB4D8157-E3AE-4D82-B8B7-8D0C688489E2}"/>
    <cellStyle name="Nota 71 5" xfId="32383" xr:uid="{A5F75388-C3EA-42C5-B16E-327CEB7ED4D0}"/>
    <cellStyle name="Nota 71 5 2" xfId="46250" xr:uid="{E8F608D2-FA97-4438-AB84-DB6C65F55BB5}"/>
    <cellStyle name="Nota 71 6" xfId="21734" xr:uid="{23DCDD41-11E1-4DA9-B878-8B1313C38486}"/>
    <cellStyle name="Nota 71 7" xfId="35765" xr:uid="{0B46EE46-8A63-4333-959A-0F218A48C8D4}"/>
    <cellStyle name="Nota 72" xfId="3293" xr:uid="{00000000-0005-0000-0000-00003B050000}"/>
    <cellStyle name="Nota 72 2" xfId="5296" xr:uid="{00000000-0005-0000-0000-00003B050000}"/>
    <cellStyle name="Nota 72 2 2" xfId="9694" xr:uid="{00000000-0005-0000-0000-00003B050000}"/>
    <cellStyle name="Nota 72 2 2 2" xfId="18516" xr:uid="{00000000-0005-0000-0000-00003B050000}"/>
    <cellStyle name="Nota 72 2 2 3" xfId="27894" xr:uid="{3F84278D-BE2A-478C-A98C-FA59695E16E5}"/>
    <cellStyle name="Nota 72 2 2 4" xfId="41850" xr:uid="{730FB4F2-65B5-4D80-972D-2974DAB3FA8E}"/>
    <cellStyle name="Nota 72 2 3" xfId="14163" xr:uid="{00000000-0005-0000-0000-00003B050000}"/>
    <cellStyle name="Nota 72 2 3 2" xfId="30970" xr:uid="{9A011ABF-CD5E-4E3D-B56D-98BC1A6D58E8}"/>
    <cellStyle name="Nota 72 2 3 3" xfId="44844" xr:uid="{42D90B11-9792-42B4-9872-E1A667EAF84E}"/>
    <cellStyle name="Nota 72 2 4" xfId="33562" xr:uid="{91DC94EE-F3CC-48D0-ADB2-AE17BA4F3B13}"/>
    <cellStyle name="Nota 72 2 4 2" xfId="47429" xr:uid="{AA8740CD-3119-4DAB-9C10-AACF62ECE2E4}"/>
    <cellStyle name="Nota 72 2 5" xfId="23636" xr:uid="{E18874F6-77BC-4F9D-9E8A-7A31B5E1DEEF}"/>
    <cellStyle name="Nota 72 2 6" xfId="37607" xr:uid="{68CA7DAC-8886-4525-8FFE-CB0C1B582EFF}"/>
    <cellStyle name="Nota 72 3" xfId="7799" xr:uid="{00000000-0005-0000-0000-00003B050000}"/>
    <cellStyle name="Nota 72 3 2" xfId="16625" xr:uid="{00000000-0005-0000-0000-00003B050000}"/>
    <cellStyle name="Nota 72 3 3" xfId="26051" xr:uid="{E43C67A4-54D2-40F7-A936-20A78AD95FE5}"/>
    <cellStyle name="Nota 72 3 4" xfId="40003" xr:uid="{D572B4A3-654E-4311-A6EA-799D26D9D07E}"/>
    <cellStyle name="Nota 72 4" xfId="12271" xr:uid="{00000000-0005-0000-0000-00003B050000}"/>
    <cellStyle name="Nota 72 4 2" xfId="29783" xr:uid="{DF017B2A-6272-4833-95AD-DD3CF35F638B}"/>
    <cellStyle name="Nota 72 4 3" xfId="43664" xr:uid="{16001705-CF84-4390-B2BC-C189B625841F}"/>
    <cellStyle name="Nota 72 5" xfId="32384" xr:uid="{47180746-4D72-4BB7-966A-0609EE74D964}"/>
    <cellStyle name="Nota 72 5 2" xfId="46251" xr:uid="{1A2120EC-4F3A-49D0-9FA5-3B47783C2944}"/>
    <cellStyle name="Nota 72 6" xfId="21735" xr:uid="{9C5F2D45-8109-41D3-923A-61F1661E33F2}"/>
    <cellStyle name="Nota 72 7" xfId="35766" xr:uid="{04EEC998-9BDD-4025-9D23-E196FFCF6D95}"/>
    <cellStyle name="Nota 73" xfId="3294" xr:uid="{00000000-0005-0000-0000-00003C050000}"/>
    <cellStyle name="Nota 73 2" xfId="5297" xr:uid="{00000000-0005-0000-0000-00003C050000}"/>
    <cellStyle name="Nota 73 2 2" xfId="9695" xr:uid="{00000000-0005-0000-0000-00003C050000}"/>
    <cellStyle name="Nota 73 2 2 2" xfId="18517" xr:uid="{00000000-0005-0000-0000-00003C050000}"/>
    <cellStyle name="Nota 73 2 2 3" xfId="27895" xr:uid="{34AD70CB-1028-4DB3-B370-71A72A122093}"/>
    <cellStyle name="Nota 73 2 2 4" xfId="41851" xr:uid="{55552A0A-DA5A-4DD4-AF42-34EE561D2123}"/>
    <cellStyle name="Nota 73 2 3" xfId="14164" xr:uid="{00000000-0005-0000-0000-00003C050000}"/>
    <cellStyle name="Nota 73 2 3 2" xfId="30971" xr:uid="{442B9B2F-C232-4BAD-BE21-660296FEA78D}"/>
    <cellStyle name="Nota 73 2 3 3" xfId="44845" xr:uid="{C3F80249-6FC5-4577-B973-8BA6004E8AC7}"/>
    <cellStyle name="Nota 73 2 4" xfId="33563" xr:uid="{36DC8E23-7C25-4D1D-921E-E7C007E50B3B}"/>
    <cellStyle name="Nota 73 2 4 2" xfId="47430" xr:uid="{E3C97347-525B-4004-9B3C-51E4867C2E42}"/>
    <cellStyle name="Nota 73 2 5" xfId="23637" xr:uid="{7B94E80B-BCC1-4738-BF17-A0FB298B957B}"/>
    <cellStyle name="Nota 73 2 6" xfId="37608" xr:uid="{B352B5B1-965C-429D-8D0B-3D5E1C054DB3}"/>
    <cellStyle name="Nota 73 3" xfId="7800" xr:uid="{00000000-0005-0000-0000-00003C050000}"/>
    <cellStyle name="Nota 73 3 2" xfId="16626" xr:uid="{00000000-0005-0000-0000-00003C050000}"/>
    <cellStyle name="Nota 73 3 3" xfId="26052" xr:uid="{0A1412BA-D643-4C5F-B523-B489633DD2CA}"/>
    <cellStyle name="Nota 73 3 4" xfId="40004" xr:uid="{5ADBF175-3F29-4426-8853-85B8EC23E0CB}"/>
    <cellStyle name="Nota 73 4" xfId="12272" xr:uid="{00000000-0005-0000-0000-00003C050000}"/>
    <cellStyle name="Nota 73 4 2" xfId="29784" xr:uid="{FECF05E5-7079-486D-8A5E-8AD84B7CCB8D}"/>
    <cellStyle name="Nota 73 4 3" xfId="43665" xr:uid="{AB377454-18A2-4ED6-96A6-71A6EB1D8A0E}"/>
    <cellStyle name="Nota 73 5" xfId="32385" xr:uid="{617BB5BB-0BAB-4743-BAB1-C0EAF6833C71}"/>
    <cellStyle name="Nota 73 5 2" xfId="46252" xr:uid="{6A83371E-29B8-474B-8604-977F0A4A896A}"/>
    <cellStyle name="Nota 73 6" xfId="21736" xr:uid="{61E1FFAA-FE84-4920-875A-77D53D9D55C7}"/>
    <cellStyle name="Nota 73 7" xfId="35767" xr:uid="{D3D11BE0-CEAC-4922-BE9A-AFF04D4F91C9}"/>
    <cellStyle name="Nota 74" xfId="3295" xr:uid="{00000000-0005-0000-0000-00003D050000}"/>
    <cellStyle name="Nota 74 2" xfId="5298" xr:uid="{00000000-0005-0000-0000-00003D050000}"/>
    <cellStyle name="Nota 74 2 2" xfId="9696" xr:uid="{00000000-0005-0000-0000-00003D050000}"/>
    <cellStyle name="Nota 74 2 2 2" xfId="18518" xr:uid="{00000000-0005-0000-0000-00003D050000}"/>
    <cellStyle name="Nota 74 2 2 3" xfId="27896" xr:uid="{BF69DAB8-C007-4FB8-BEBE-04D0C1E9A361}"/>
    <cellStyle name="Nota 74 2 2 4" xfId="41852" xr:uid="{D6C8A37F-31AC-4C8B-826D-C1AB84EF070C}"/>
    <cellStyle name="Nota 74 2 3" xfId="14165" xr:uid="{00000000-0005-0000-0000-00003D050000}"/>
    <cellStyle name="Nota 74 2 3 2" xfId="30972" xr:uid="{7FE5252F-AB6D-4894-8A6C-923EB6C89D42}"/>
    <cellStyle name="Nota 74 2 3 3" xfId="44846" xr:uid="{2BFD58B9-E05F-4624-ABC6-129267860A36}"/>
    <cellStyle name="Nota 74 2 4" xfId="33564" xr:uid="{5CE82FB3-3260-46F3-B917-1BD7099266A8}"/>
    <cellStyle name="Nota 74 2 4 2" xfId="47431" xr:uid="{00DB9FF7-CA97-436F-A43C-28866DEFE99F}"/>
    <cellStyle name="Nota 74 2 5" xfId="23638" xr:uid="{8A6C443C-9988-4136-AE04-DC44DB86D61A}"/>
    <cellStyle name="Nota 74 2 6" xfId="37609" xr:uid="{009E584D-65C6-429F-B301-A050FEAA82F6}"/>
    <cellStyle name="Nota 74 3" xfId="7801" xr:uid="{00000000-0005-0000-0000-00003D050000}"/>
    <cellStyle name="Nota 74 3 2" xfId="16627" xr:uid="{00000000-0005-0000-0000-00003D050000}"/>
    <cellStyle name="Nota 74 3 3" xfId="26053" xr:uid="{25A5FFC3-2F13-4003-B22A-FBE3F302B4E6}"/>
    <cellStyle name="Nota 74 3 4" xfId="40005" xr:uid="{097EA3D4-AFBE-4100-BF02-D6684D487145}"/>
    <cellStyle name="Nota 74 4" xfId="12273" xr:uid="{00000000-0005-0000-0000-00003D050000}"/>
    <cellStyle name="Nota 74 4 2" xfId="29785" xr:uid="{8B376C48-4E5C-450F-AD69-61DA3673BF59}"/>
    <cellStyle name="Nota 74 4 3" xfId="43666" xr:uid="{74E06337-216C-4319-A5E2-A63F53343E2C}"/>
    <cellStyle name="Nota 74 5" xfId="32386" xr:uid="{55ACBC2A-83CF-4352-A9C7-6E1B312F3D07}"/>
    <cellStyle name="Nota 74 5 2" xfId="46253" xr:uid="{F731A1B2-B7F0-443F-9700-7D0DA992996E}"/>
    <cellStyle name="Nota 74 6" xfId="21737" xr:uid="{444A1334-EC31-4A2A-8A07-19BBFAC4F323}"/>
    <cellStyle name="Nota 74 7" xfId="35768" xr:uid="{42C4B524-5F2E-4E2C-944A-1DCE7772F25C}"/>
    <cellStyle name="Nota 75" xfId="2074" xr:uid="{00000000-0005-0000-0000-000011070000}"/>
    <cellStyle name="Nota 75 2" xfId="4148" xr:uid="{00000000-0005-0000-0000-000011070000}"/>
    <cellStyle name="Nota 75 2 2" xfId="8548" xr:uid="{00000000-0005-0000-0000-000011070000}"/>
    <cellStyle name="Nota 75 2 2 2" xfId="17370" xr:uid="{00000000-0005-0000-0000-000011070000}"/>
    <cellStyle name="Nota 75 2 2 3" xfId="26748" xr:uid="{B828D8A7-2519-4B01-A83F-6786CF32C053}"/>
    <cellStyle name="Nota 75 2 2 4" xfId="40704" xr:uid="{2CCAB908-3D85-404F-8BC0-B577065A13E0}"/>
    <cellStyle name="Nota 75 2 3" xfId="13017" xr:uid="{00000000-0005-0000-0000-000011070000}"/>
    <cellStyle name="Nota 75 2 4" xfId="22490" xr:uid="{5E4FE6A5-DB2C-4227-B74E-A64491E704C0}"/>
    <cellStyle name="Nota 75 2 5" xfId="36461" xr:uid="{9B8C1C1B-E6B4-4C51-AC3F-604BF06D5B25}"/>
    <cellStyle name="Nota 75 3" xfId="6664" xr:uid="{00000000-0005-0000-0000-000011070000}"/>
    <cellStyle name="Nota 75 3 2" xfId="15490" xr:uid="{00000000-0005-0000-0000-000011070000}"/>
    <cellStyle name="Nota 75 3 3" xfId="24916" xr:uid="{5C0E96D9-5BD5-49A6-B21C-0B2E69E11F0D}"/>
    <cellStyle name="Nota 75 3 4" xfId="38868" xr:uid="{FA9E0761-D9B0-4A63-A8D6-9FCDD770DBF9}"/>
    <cellStyle name="Nota 75 4" xfId="11123" xr:uid="{00000000-0005-0000-0000-000011070000}"/>
    <cellStyle name="Nota 75 4 2" xfId="28648" xr:uid="{1172D452-37CE-42C6-8ACA-258C3165066C}"/>
    <cellStyle name="Nota 75 4 3" xfId="42529" xr:uid="{46454D4C-3835-4F90-8BEB-7643B3E5CEAE}"/>
    <cellStyle name="Nota 75 5" xfId="31250" xr:uid="{3757AF4B-EB77-49C1-AFAF-D869CFE1B987}"/>
    <cellStyle name="Nota 75 5 2" xfId="45117" xr:uid="{7A94874C-2A37-46B2-A784-FF153711C731}"/>
    <cellStyle name="Nota 75 6" xfId="20595" xr:uid="{F5D9B3A7-0018-4173-8D65-D195ADC30FFA}"/>
    <cellStyle name="Nota 75 7" xfId="34631" xr:uid="{DE964199-55B9-4662-B7DD-3439CA60FE73}"/>
    <cellStyle name="Nota 76" xfId="29799" xr:uid="{A5190D56-C8EA-4EB4-9790-BFD8BB3C8F0C}"/>
    <cellStyle name="Nota 76 2" xfId="32399" xr:uid="{54C7E284-510B-4C99-91F4-D49A83D6967C}"/>
    <cellStyle name="Nota 76 2 2" xfId="46266" xr:uid="{75DA6681-3892-4923-9CA5-2C338A694F60}"/>
    <cellStyle name="Nota 76 3" xfId="43680" xr:uid="{673CAEB7-AB1E-4CA7-AC63-DA0EA75486D7}"/>
    <cellStyle name="Nota 77" xfId="29836" xr:uid="{0B51C9E4-6E96-475C-8E22-49A806095DEF}"/>
    <cellStyle name="Nota 77 2" xfId="32428" xr:uid="{105902F6-B761-4ABB-AD6D-B24780E1CDB4}"/>
    <cellStyle name="Nota 77 2 2" xfId="46295" xr:uid="{A20CF219-8A51-4FF4-8323-C19B9FA22C0D}"/>
    <cellStyle name="Nota 77 3" xfId="43710" xr:uid="{AA7F1755-FC51-4BD9-B1C6-9C4EA8EE2D98}"/>
    <cellStyle name="Nota 78" xfId="33617" xr:uid="{92F5B2D7-1719-4081-A980-D98360B82CC8}"/>
    <cellStyle name="Nota 78 2" xfId="47481" xr:uid="{8044D2C8-4A6F-4403-90DC-7297E1DAB8EC}"/>
    <cellStyle name="Nota 8" xfId="1212" xr:uid="{00000000-0005-0000-0000-0000B3040000}"/>
    <cellStyle name="Nota 8 10" xfId="32387" xr:uid="{35D15AEF-F66A-4DE3-B543-4818AAF18D1D}"/>
    <cellStyle name="Nota 8 10 2" xfId="46254" xr:uid="{F189AD5B-324B-4EB9-BFA2-E911A0EDF870}"/>
    <cellStyle name="Nota 8 11" xfId="20128" xr:uid="{93102364-C73B-4E68-AA83-93A21D06C30B}"/>
    <cellStyle name="Nota 8 12" xfId="34281" xr:uid="{513496A0-5F63-4AC2-99A6-D863E33760CF}"/>
    <cellStyle name="Nota 8 2" xfId="1213" xr:uid="{00000000-0005-0000-0000-0000B4040000}"/>
    <cellStyle name="Nota 8 2 10" xfId="34282" xr:uid="{26DDBE10-5A5C-428D-A4FF-E3E0E3FD2395}"/>
    <cellStyle name="Nota 8 2 2" xfId="3297" xr:uid="{00000000-0005-0000-0000-00003F050000}"/>
    <cellStyle name="Nota 8 2 2 2" xfId="7803" xr:uid="{00000000-0005-0000-0000-00003F050000}"/>
    <cellStyle name="Nota 8 2 2 2 2" xfId="16629" xr:uid="{00000000-0005-0000-0000-00003F050000}"/>
    <cellStyle name="Nota 8 2 2 2 3" xfId="26055" xr:uid="{E14C037D-E144-421A-A988-327C2F7553A5}"/>
    <cellStyle name="Nota 8 2 2 2 4" xfId="40007" xr:uid="{85374244-BDF9-4BBE-80A5-D4566A9CBDD9}"/>
    <cellStyle name="Nota 8 2 2 3" xfId="12275" xr:uid="{00000000-0005-0000-0000-00003F050000}"/>
    <cellStyle name="Nota 8 2 2 3 2" xfId="30974" xr:uid="{08E69A26-2956-49D3-8EE9-C44092E330F4}"/>
    <cellStyle name="Nota 8 2 2 3 3" xfId="44848" xr:uid="{9E6AFC83-7C4C-4247-B7EC-8CC3B15B48D3}"/>
    <cellStyle name="Nota 8 2 2 4" xfId="33566" xr:uid="{F28EC113-E3F5-44DD-9FAC-F8C5AE6578A8}"/>
    <cellStyle name="Nota 8 2 2 4 2" xfId="47433" xr:uid="{6E35A013-83E5-43C7-94A4-29CDBE0890D9}"/>
    <cellStyle name="Nota 8 2 2 5" xfId="21739" xr:uid="{6AB769ED-3591-46E4-B045-37CACC506156}"/>
    <cellStyle name="Nota 8 2 2 6" xfId="35770" xr:uid="{0590F135-E715-4126-98A2-02D510EFBC6D}"/>
    <cellStyle name="Nota 8 2 3" xfId="3568" xr:uid="{00000000-0005-0000-0000-0000B6040000}"/>
    <cellStyle name="Nota 8 2 3 2" xfId="8004" xr:uid="{00000000-0005-0000-0000-0000B6040000}"/>
    <cellStyle name="Nota 8 2 3 2 2" xfId="16827" xr:uid="{00000000-0005-0000-0000-0000B6040000}"/>
    <cellStyle name="Nota 8 2 3 2 3" xfId="26212" xr:uid="{38F0A4C2-3F09-4204-AACF-D67EFC9F0776}"/>
    <cellStyle name="Nota 8 2 3 2 4" xfId="40167" xr:uid="{5F2C69AF-04FD-4BDA-81A4-D4603F02904F}"/>
    <cellStyle name="Nota 8 2 3 3" xfId="12475" xr:uid="{00000000-0005-0000-0000-0000B6040000}"/>
    <cellStyle name="Nota 8 2 3 4" xfId="21929" xr:uid="{FA71BF61-3EBD-46D9-B534-555705DA177F}"/>
    <cellStyle name="Nota 8 2 3 5" xfId="35926" xr:uid="{CB267396-4F49-4C92-9652-F86DF0F7F769}"/>
    <cellStyle name="Nota 8 2 4" xfId="5300" xr:uid="{00000000-0005-0000-0000-00003F050000}"/>
    <cellStyle name="Nota 8 2 4 2" xfId="9698" xr:uid="{00000000-0005-0000-0000-00003F050000}"/>
    <cellStyle name="Nota 8 2 4 2 2" xfId="18520" xr:uid="{00000000-0005-0000-0000-00003F050000}"/>
    <cellStyle name="Nota 8 2 4 2 3" xfId="27898" xr:uid="{F1DC1A10-40A0-4F75-BAFF-FCB7A3E07EA2}"/>
    <cellStyle name="Nota 8 2 4 2 4" xfId="41854" xr:uid="{4522C7A3-8AD8-47E5-BB13-0097F4820878}"/>
    <cellStyle name="Nota 8 2 4 3" xfId="14167" xr:uid="{00000000-0005-0000-0000-00003F050000}"/>
    <cellStyle name="Nota 8 2 4 4" xfId="23640" xr:uid="{3F5E77B3-438A-4C90-B84A-69B92BA1910A}"/>
    <cellStyle name="Nota 8 2 4 5" xfId="37611" xr:uid="{1D29BE08-C41C-435D-A62B-7C8C598B1C23}"/>
    <cellStyle name="Nota 8 2 5" xfId="5649" xr:uid="{00000000-0005-0000-0000-0000B4040000}"/>
    <cellStyle name="Nota 8 2 5 2" xfId="10047" xr:uid="{00000000-0005-0000-0000-0000B4040000}"/>
    <cellStyle name="Nota 8 2 5 2 2" xfId="18867" xr:uid="{00000000-0005-0000-0000-0000B4040000}"/>
    <cellStyle name="Nota 8 2 5 2 3" xfId="28236" xr:uid="{ECD9073F-890B-4318-B414-D5841AB71ED7}"/>
    <cellStyle name="Nota 8 2 5 2 4" xfId="42192" xr:uid="{DFF72766-E75C-41E0-B6FA-24ADF0B3BE4A}"/>
    <cellStyle name="Nota 8 2 5 3" xfId="14512" xr:uid="{00000000-0005-0000-0000-0000B4040000}"/>
    <cellStyle name="Nota 8 2 5 4" xfId="23978" xr:uid="{91C3B1B2-6FD0-463B-8D96-389633207296}"/>
    <cellStyle name="Nota 8 2 5 5" xfId="37947" xr:uid="{ED66FA45-017D-48D1-8ED9-3E96B234D324}"/>
    <cellStyle name="Nota 8 2 6" xfId="6282" xr:uid="{00000000-0005-0000-0000-0000B4040000}"/>
    <cellStyle name="Nota 8 2 6 2" xfId="15116" xr:uid="{00000000-0005-0000-0000-0000B4040000}"/>
    <cellStyle name="Nota 8 2 6 3" xfId="24575" xr:uid="{335DE53F-E5BA-4E88-AEDB-446A96D27CBA}"/>
    <cellStyle name="Nota 8 2 6 4" xfId="38529" xr:uid="{F5E730AA-AD28-49B6-B328-0C5C25E35625}"/>
    <cellStyle name="Nota 8 2 7" xfId="10721" xr:uid="{00000000-0005-0000-0000-0000B4040000}"/>
    <cellStyle name="Nota 8 2 7 2" xfId="29787" xr:uid="{A89D44F6-BD3D-40C0-BF5F-374330A8FD9E}"/>
    <cellStyle name="Nota 8 2 7 3" xfId="43668" xr:uid="{74F0BAFB-F25F-4C4E-A3C8-C3785CC2D35A}"/>
    <cellStyle name="Nota 8 2 8" xfId="32388" xr:uid="{F7C3F624-08AD-42C5-9D8B-42DC99448BA1}"/>
    <cellStyle name="Nota 8 2 8 2" xfId="46255" xr:uid="{A96F05C6-CCFE-4866-950F-B86F2DA6452D}"/>
    <cellStyle name="Nota 8 2 9" xfId="20129" xr:uid="{AE4CCCB0-3B7A-44AC-AEC9-7FCEB5E28149}"/>
    <cellStyle name="Nota 8 3" xfId="1214" xr:uid="{00000000-0005-0000-0000-0000B5040000}"/>
    <cellStyle name="Nota 8 3 2" xfId="3566" xr:uid="{00000000-0005-0000-0000-0000B7040000}"/>
    <cellStyle name="Nota 8 3 2 2" xfId="8002" xr:uid="{00000000-0005-0000-0000-0000B7040000}"/>
    <cellStyle name="Nota 8 3 2 2 2" xfId="16825" xr:uid="{00000000-0005-0000-0000-0000B7040000}"/>
    <cellStyle name="Nota 8 3 2 2 3" xfId="26210" xr:uid="{39478294-69DA-4003-8A76-BE21450A277C}"/>
    <cellStyle name="Nota 8 3 2 2 4" xfId="40165" xr:uid="{C2E31D03-FD62-4EF0-BD70-7223793944C8}"/>
    <cellStyle name="Nota 8 3 2 3" xfId="12473" xr:uid="{00000000-0005-0000-0000-0000B7040000}"/>
    <cellStyle name="Nota 8 3 2 4" xfId="21927" xr:uid="{72222484-386D-4DD1-883B-5F4C5BB4E041}"/>
    <cellStyle name="Nota 8 3 2 5" xfId="35924" xr:uid="{61EC03F0-7A79-48F7-B8F6-2F53A9E21C11}"/>
    <cellStyle name="Nota 8 3 3" xfId="5650" xr:uid="{00000000-0005-0000-0000-0000B5040000}"/>
    <cellStyle name="Nota 8 3 3 2" xfId="10048" xr:uid="{00000000-0005-0000-0000-0000B5040000}"/>
    <cellStyle name="Nota 8 3 3 2 2" xfId="18868" xr:uid="{00000000-0005-0000-0000-0000B5040000}"/>
    <cellStyle name="Nota 8 3 3 2 3" xfId="28237" xr:uid="{55C2514C-82B4-475A-BEB4-A3A8ECDDAB29}"/>
    <cellStyle name="Nota 8 3 3 2 4" xfId="42193" xr:uid="{7822F524-B3F6-4666-8FDD-A484FE6B0EC8}"/>
    <cellStyle name="Nota 8 3 3 3" xfId="14513" xr:uid="{00000000-0005-0000-0000-0000B5040000}"/>
    <cellStyle name="Nota 8 3 3 4" xfId="23979" xr:uid="{637EAC9A-D1B8-45E2-87AF-3FA576680134}"/>
    <cellStyle name="Nota 8 3 3 5" xfId="37948" xr:uid="{AC26E158-B7FD-45AA-B07B-19967AC2FF92}"/>
    <cellStyle name="Nota 8 3 4" xfId="6283" xr:uid="{00000000-0005-0000-0000-0000B5040000}"/>
    <cellStyle name="Nota 8 3 4 2" xfId="15117" xr:uid="{00000000-0005-0000-0000-0000B5040000}"/>
    <cellStyle name="Nota 8 3 4 3" xfId="24576" xr:uid="{BE075D3E-2974-4E85-84B9-E5CCA41E4420}"/>
    <cellStyle name="Nota 8 3 4 4" xfId="38530" xr:uid="{BD5DDF74-5328-4E1E-B9D1-064D69CEBE65}"/>
    <cellStyle name="Nota 8 3 5" xfId="10722" xr:uid="{00000000-0005-0000-0000-0000B5040000}"/>
    <cellStyle name="Nota 8 3 5 2" xfId="30973" xr:uid="{9B29E5E2-985C-4D0B-A71D-261024033457}"/>
    <cellStyle name="Nota 8 3 5 3" xfId="44847" xr:uid="{7A9F18B2-F117-4DAB-9297-55369B6EBDA1}"/>
    <cellStyle name="Nota 8 3 6" xfId="33565" xr:uid="{408BC0B6-91B7-4E3F-9679-317ECEF33F88}"/>
    <cellStyle name="Nota 8 3 6 2" xfId="47432" xr:uid="{94FD0A0D-9608-4337-93F0-42123028FFE3}"/>
    <cellStyle name="Nota 8 3 7" xfId="20130" xr:uid="{CF839EC0-7AF9-4D1F-9BDA-B018E2DD840E}"/>
    <cellStyle name="Nota 8 3 8" xfId="34283" xr:uid="{36D66AF4-3BFE-46A6-9DCD-3538A0E373DA}"/>
    <cellStyle name="Nota 8 4" xfId="3296" xr:uid="{00000000-0005-0000-0000-00003E050000}"/>
    <cellStyle name="Nota 8 4 2" xfId="7802" xr:uid="{00000000-0005-0000-0000-00003E050000}"/>
    <cellStyle name="Nota 8 4 2 2" xfId="16628" xr:uid="{00000000-0005-0000-0000-00003E050000}"/>
    <cellStyle name="Nota 8 4 2 3" xfId="26054" xr:uid="{154F58F2-F9FE-4553-85F2-F5E8ED2E375B}"/>
    <cellStyle name="Nota 8 4 2 4" xfId="40006" xr:uid="{9FAA4DE1-E47C-41D6-9792-C7BECE4477C1}"/>
    <cellStyle name="Nota 8 4 3" xfId="12274" xr:uid="{00000000-0005-0000-0000-00003E050000}"/>
    <cellStyle name="Nota 8 4 4" xfId="21738" xr:uid="{15826B8E-A27A-484B-8F16-7A64CC863B26}"/>
    <cellStyle name="Nota 8 4 5" xfId="35769" xr:uid="{F4B8726C-2D90-486D-A4F8-9AF6CBBB2879}"/>
    <cellStyle name="Nota 8 5" xfId="3569" xr:uid="{00000000-0005-0000-0000-0000B5040000}"/>
    <cellStyle name="Nota 8 5 2" xfId="8005" xr:uid="{00000000-0005-0000-0000-0000B5040000}"/>
    <cellStyle name="Nota 8 5 2 2" xfId="16828" xr:uid="{00000000-0005-0000-0000-0000B5040000}"/>
    <cellStyle name="Nota 8 5 2 3" xfId="26213" xr:uid="{44CA7D57-5B2C-4C37-BFFB-AA4A544F76F3}"/>
    <cellStyle name="Nota 8 5 2 4" xfId="40168" xr:uid="{DD19CB06-9F4A-42C2-A0DD-1BD0E7A20917}"/>
    <cellStyle name="Nota 8 5 3" xfId="12476" xr:uid="{00000000-0005-0000-0000-0000B5040000}"/>
    <cellStyle name="Nota 8 5 4" xfId="21930" xr:uid="{13FBCD2F-B072-4BF6-B30C-FA2F4CB2E258}"/>
    <cellStyle name="Nota 8 5 5" xfId="35927" xr:uid="{39AA3615-0DE9-48D3-8BF9-0040EB6793D5}"/>
    <cellStyle name="Nota 8 6" xfId="5299" xr:uid="{00000000-0005-0000-0000-00003E050000}"/>
    <cellStyle name="Nota 8 6 2" xfId="9697" xr:uid="{00000000-0005-0000-0000-00003E050000}"/>
    <cellStyle name="Nota 8 6 2 2" xfId="18519" xr:uid="{00000000-0005-0000-0000-00003E050000}"/>
    <cellStyle name="Nota 8 6 2 3" xfId="27897" xr:uid="{3CAE4A0E-2A1D-4CEF-B28B-A5545F5148CC}"/>
    <cellStyle name="Nota 8 6 2 4" xfId="41853" xr:uid="{BF2EE812-2928-4D3D-8F05-93CCC33276DC}"/>
    <cellStyle name="Nota 8 6 3" xfId="14166" xr:uid="{00000000-0005-0000-0000-00003E050000}"/>
    <cellStyle name="Nota 8 6 4" xfId="23639" xr:uid="{A6DD47FF-B4EB-4572-8B4A-DD142F595831}"/>
    <cellStyle name="Nota 8 6 5" xfId="37610" xr:uid="{ADDAF0F6-FEED-4344-B35A-DE52C17A3484}"/>
    <cellStyle name="Nota 8 7" xfId="5648" xr:uid="{00000000-0005-0000-0000-0000B3040000}"/>
    <cellStyle name="Nota 8 7 2" xfId="10046" xr:uid="{00000000-0005-0000-0000-0000B3040000}"/>
    <cellStyle name="Nota 8 7 2 2" xfId="18866" xr:uid="{00000000-0005-0000-0000-0000B3040000}"/>
    <cellStyle name="Nota 8 7 2 3" xfId="28235" xr:uid="{6E93EC84-B585-4091-8BAC-3675D936931C}"/>
    <cellStyle name="Nota 8 7 2 4" xfId="42191" xr:uid="{F91DC4CD-3CE3-4267-90B6-1F4C6C6B504A}"/>
    <cellStyle name="Nota 8 7 3" xfId="14511" xr:uid="{00000000-0005-0000-0000-0000B3040000}"/>
    <cellStyle name="Nota 8 7 4" xfId="23977" xr:uid="{33C163BD-B49C-4981-984E-1D236575C86A}"/>
    <cellStyle name="Nota 8 7 5" xfId="37946" xr:uid="{9E762467-0537-486D-BEFA-0F11284F0516}"/>
    <cellStyle name="Nota 8 8" xfId="6281" xr:uid="{00000000-0005-0000-0000-0000B3040000}"/>
    <cellStyle name="Nota 8 8 2" xfId="15115" xr:uid="{00000000-0005-0000-0000-0000B3040000}"/>
    <cellStyle name="Nota 8 8 3" xfId="24574" xr:uid="{DE389935-15F3-4715-9862-466A810AABF3}"/>
    <cellStyle name="Nota 8 8 4" xfId="38528" xr:uid="{E82FAB2F-1EB9-4856-8466-349133E38566}"/>
    <cellStyle name="Nota 8 9" xfId="10720" xr:uid="{00000000-0005-0000-0000-0000B3040000}"/>
    <cellStyle name="Nota 8 9 2" xfId="29786" xr:uid="{2C33C475-4E68-47B0-AFB0-540914987B14}"/>
    <cellStyle name="Nota 8 9 3" xfId="43667" xr:uid="{C73EAA2F-A6D3-4BBD-8CD2-916512E7E8A2}"/>
    <cellStyle name="Nota 9" xfId="1215" xr:uid="{00000000-0005-0000-0000-0000B6040000}"/>
    <cellStyle name="Nota 9 10" xfId="32389" xr:uid="{3727872E-4E91-420A-BF81-B7E62A877510}"/>
    <cellStyle name="Nota 9 10 2" xfId="46256" xr:uid="{6890FC00-8FC1-4CB0-9573-914B89CCC678}"/>
    <cellStyle name="Nota 9 11" xfId="20131" xr:uid="{AB4A7867-819D-49C6-A140-20E4BC90BF6B}"/>
    <cellStyle name="Nota 9 12" xfId="34284" xr:uid="{0EBF0EA0-C65A-40BA-AAFE-D88FA9EBD69A}"/>
    <cellStyle name="Nota 9 2" xfId="1216" xr:uid="{00000000-0005-0000-0000-0000B7040000}"/>
    <cellStyle name="Nota 9 2 10" xfId="34285" xr:uid="{6B1AD5B7-22CC-4FEB-B9D4-EFAA1F54367B}"/>
    <cellStyle name="Nota 9 2 2" xfId="3299" xr:uid="{00000000-0005-0000-0000-000041050000}"/>
    <cellStyle name="Nota 9 2 2 2" xfId="7805" xr:uid="{00000000-0005-0000-0000-000041050000}"/>
    <cellStyle name="Nota 9 2 2 2 2" xfId="16631" xr:uid="{00000000-0005-0000-0000-000041050000}"/>
    <cellStyle name="Nota 9 2 2 2 3" xfId="26057" xr:uid="{815C5311-0A0A-4DAD-8D81-E85978F1356B}"/>
    <cellStyle name="Nota 9 2 2 2 4" xfId="40009" xr:uid="{2A2F74AA-4056-462C-B074-F49B89058208}"/>
    <cellStyle name="Nota 9 2 2 3" xfId="12277" xr:uid="{00000000-0005-0000-0000-000041050000}"/>
    <cellStyle name="Nota 9 2 2 3 2" xfId="30976" xr:uid="{455A80F7-4C25-4A79-978A-71C9B3DDCBA9}"/>
    <cellStyle name="Nota 9 2 2 3 3" xfId="44850" xr:uid="{15FC34B8-A7BB-4F98-B87D-3578034DC438}"/>
    <cellStyle name="Nota 9 2 2 4" xfId="33568" xr:uid="{69BB3B0F-DA90-407B-B883-CE3AEE53CB86}"/>
    <cellStyle name="Nota 9 2 2 4 2" xfId="47435" xr:uid="{85094C90-E753-4DF6-BC57-40F6D7B34567}"/>
    <cellStyle name="Nota 9 2 2 5" xfId="21741" xr:uid="{6B8D9E82-B1B8-41C5-B976-8F727C0FD222}"/>
    <cellStyle name="Nota 9 2 2 6" xfId="35772" xr:uid="{7978772C-479D-4BA0-BC0D-F8A7A73919B7}"/>
    <cellStyle name="Nota 9 2 3" xfId="3380" xr:uid="{00000000-0005-0000-0000-0000B9040000}"/>
    <cellStyle name="Nota 9 2 3 2" xfId="7842" xr:uid="{00000000-0005-0000-0000-0000B9040000}"/>
    <cellStyle name="Nota 9 2 3 2 2" xfId="16668" xr:uid="{00000000-0005-0000-0000-0000B9040000}"/>
    <cellStyle name="Nota 9 2 3 2 3" xfId="26083" xr:uid="{6445FCE0-24F0-44AF-8D03-9D849DF21228}"/>
    <cellStyle name="Nota 9 2 3 2 4" xfId="40036" xr:uid="{9BE17B21-F42F-4EDF-B2CA-ED9E2B341188}"/>
    <cellStyle name="Nota 9 2 3 3" xfId="12321" xr:uid="{00000000-0005-0000-0000-0000B9040000}"/>
    <cellStyle name="Nota 9 2 3 4" xfId="21780" xr:uid="{D8AC651E-38AD-41BD-8E31-7CD6336EC4F5}"/>
    <cellStyle name="Nota 9 2 3 5" xfId="35799" xr:uid="{37076527-DB2D-43A1-B2AC-95976FC06EAA}"/>
    <cellStyle name="Nota 9 2 4" xfId="5302" xr:uid="{00000000-0005-0000-0000-000041050000}"/>
    <cellStyle name="Nota 9 2 4 2" xfId="9700" xr:uid="{00000000-0005-0000-0000-000041050000}"/>
    <cellStyle name="Nota 9 2 4 2 2" xfId="18522" xr:uid="{00000000-0005-0000-0000-000041050000}"/>
    <cellStyle name="Nota 9 2 4 2 3" xfId="27900" xr:uid="{C24AEEE8-6DC7-48F2-95A4-668986796D24}"/>
    <cellStyle name="Nota 9 2 4 2 4" xfId="41856" xr:uid="{1DC7FDA6-A713-4B09-ACEA-019100AE8F6A}"/>
    <cellStyle name="Nota 9 2 4 3" xfId="14169" xr:uid="{00000000-0005-0000-0000-000041050000}"/>
    <cellStyle name="Nota 9 2 4 4" xfId="23642" xr:uid="{EB20C4E4-E6B5-4D60-A0EC-3BFD0D182806}"/>
    <cellStyle name="Nota 9 2 4 5" xfId="37613" xr:uid="{0AFE0FEC-D733-4453-8B4D-71D98EA75125}"/>
    <cellStyle name="Nota 9 2 5" xfId="5652" xr:uid="{00000000-0005-0000-0000-0000B7040000}"/>
    <cellStyle name="Nota 9 2 5 2" xfId="10050" xr:uid="{00000000-0005-0000-0000-0000B7040000}"/>
    <cellStyle name="Nota 9 2 5 2 2" xfId="18870" xr:uid="{00000000-0005-0000-0000-0000B7040000}"/>
    <cellStyle name="Nota 9 2 5 2 3" xfId="28239" xr:uid="{D4E51B2D-5CE5-480E-B152-94B90E2BD1F5}"/>
    <cellStyle name="Nota 9 2 5 2 4" xfId="42195" xr:uid="{66D85209-74B2-4CDB-B52F-132606CF8975}"/>
    <cellStyle name="Nota 9 2 5 3" xfId="14515" xr:uid="{00000000-0005-0000-0000-0000B7040000}"/>
    <cellStyle name="Nota 9 2 5 4" xfId="23981" xr:uid="{E7BBE999-48E8-412E-A90C-EEC3E95DC08E}"/>
    <cellStyle name="Nota 9 2 5 5" xfId="37950" xr:uid="{BBA6EBBB-B92A-46F7-8C13-0A967D1B7551}"/>
    <cellStyle name="Nota 9 2 6" xfId="6285" xr:uid="{00000000-0005-0000-0000-0000B7040000}"/>
    <cellStyle name="Nota 9 2 6 2" xfId="15119" xr:uid="{00000000-0005-0000-0000-0000B7040000}"/>
    <cellStyle name="Nota 9 2 6 3" xfId="24578" xr:uid="{04CB89BA-3B62-4867-91F6-D91CEFF2995A}"/>
    <cellStyle name="Nota 9 2 6 4" xfId="38532" xr:uid="{04406AE7-F8CA-4363-8B13-40736C4D2E28}"/>
    <cellStyle name="Nota 9 2 7" xfId="10724" xr:uid="{00000000-0005-0000-0000-0000B7040000}"/>
    <cellStyle name="Nota 9 2 7 2" xfId="29789" xr:uid="{2D26A286-01AA-4AA0-917D-FA0DD435C1A7}"/>
    <cellStyle name="Nota 9 2 7 3" xfId="43670" xr:uid="{9C7FC0CC-A88B-443C-B39B-5DF260CFE862}"/>
    <cellStyle name="Nota 9 2 8" xfId="32390" xr:uid="{7E14FB11-118C-4B42-9A4B-BFC90F5E45FF}"/>
    <cellStyle name="Nota 9 2 8 2" xfId="46257" xr:uid="{FC8F3AB6-DEDE-4AD7-A5E8-A1D3B495987E}"/>
    <cellStyle name="Nota 9 2 9" xfId="20132" xr:uid="{1E43619B-E2E8-459F-AD66-D85D4ED98AD0}"/>
    <cellStyle name="Nota 9 3" xfId="1217" xr:uid="{00000000-0005-0000-0000-0000B8040000}"/>
    <cellStyle name="Nota 9 3 2" xfId="3356" xr:uid="{00000000-0005-0000-0000-0000BA040000}"/>
    <cellStyle name="Nota 9 3 2 2" xfId="7824" xr:uid="{00000000-0005-0000-0000-0000BA040000}"/>
    <cellStyle name="Nota 9 3 2 2 2" xfId="16650" xr:uid="{00000000-0005-0000-0000-0000BA040000}"/>
    <cellStyle name="Nota 9 3 2 2 3" xfId="26065" xr:uid="{954A7709-70FD-4C22-947C-1891D2F401BB}"/>
    <cellStyle name="Nota 9 3 2 2 4" xfId="40018" xr:uid="{CA8DC6E4-2E6C-4423-83B7-F29C22C0CDBF}"/>
    <cellStyle name="Nota 9 3 2 3" xfId="12303" xr:uid="{00000000-0005-0000-0000-0000BA040000}"/>
    <cellStyle name="Nota 9 3 2 4" xfId="21758" xr:uid="{976AC81B-DF86-4182-883A-4F345DC98EB9}"/>
    <cellStyle name="Nota 9 3 2 5" xfId="35781" xr:uid="{70168359-E7DC-4759-844C-E22E27092525}"/>
    <cellStyle name="Nota 9 3 3" xfId="5653" xr:uid="{00000000-0005-0000-0000-0000B8040000}"/>
    <cellStyle name="Nota 9 3 3 2" xfId="10051" xr:uid="{00000000-0005-0000-0000-0000B8040000}"/>
    <cellStyle name="Nota 9 3 3 2 2" xfId="18871" xr:uid="{00000000-0005-0000-0000-0000B8040000}"/>
    <cellStyle name="Nota 9 3 3 2 3" xfId="28240" xr:uid="{07F0CD04-8EA6-4ECB-8CE6-69A13B8703C7}"/>
    <cellStyle name="Nota 9 3 3 2 4" xfId="42196" xr:uid="{55B2CC5C-C2C4-4DB4-A584-5749DAF868D5}"/>
    <cellStyle name="Nota 9 3 3 3" xfId="14516" xr:uid="{00000000-0005-0000-0000-0000B8040000}"/>
    <cellStyle name="Nota 9 3 3 4" xfId="23982" xr:uid="{25AB6D48-05CD-40BD-AFC3-D0EE7B0D4E0A}"/>
    <cellStyle name="Nota 9 3 3 5" xfId="37951" xr:uid="{7C4AA858-AEF9-4FB1-A301-3C6912168126}"/>
    <cellStyle name="Nota 9 3 4" xfId="6286" xr:uid="{00000000-0005-0000-0000-0000B8040000}"/>
    <cellStyle name="Nota 9 3 4 2" xfId="15120" xr:uid="{00000000-0005-0000-0000-0000B8040000}"/>
    <cellStyle name="Nota 9 3 4 3" xfId="24579" xr:uid="{218F16E8-CC7D-48FC-B88E-35D3DD63C364}"/>
    <cellStyle name="Nota 9 3 4 4" xfId="38533" xr:uid="{D18BC15E-0B33-41B5-922A-DBF19551287A}"/>
    <cellStyle name="Nota 9 3 5" xfId="10725" xr:uid="{00000000-0005-0000-0000-0000B8040000}"/>
    <cellStyle name="Nota 9 3 5 2" xfId="30975" xr:uid="{2EE2C033-0121-4A49-B1CD-3908F2D97563}"/>
    <cellStyle name="Nota 9 3 5 3" xfId="44849" xr:uid="{0220A544-0E85-4EE7-B4C6-99D868A6CBD9}"/>
    <cellStyle name="Nota 9 3 6" xfId="33567" xr:uid="{AA295196-9278-4CD6-AB08-E50A326F3B9D}"/>
    <cellStyle name="Nota 9 3 6 2" xfId="47434" xr:uid="{0EDD240F-B525-4736-86F8-36B30B11A5BF}"/>
    <cellStyle name="Nota 9 3 7" xfId="20133" xr:uid="{3D69E579-BC74-48AF-9A10-A9D3BE45DDA4}"/>
    <cellStyle name="Nota 9 3 8" xfId="34286" xr:uid="{909713B8-545A-4E02-9CD7-AC0C56EAD8E2}"/>
    <cellStyle name="Nota 9 4" xfId="3298" xr:uid="{00000000-0005-0000-0000-000040050000}"/>
    <cellStyle name="Nota 9 4 2" xfId="7804" xr:uid="{00000000-0005-0000-0000-000040050000}"/>
    <cellStyle name="Nota 9 4 2 2" xfId="16630" xr:uid="{00000000-0005-0000-0000-000040050000}"/>
    <cellStyle name="Nota 9 4 2 3" xfId="26056" xr:uid="{92086BF7-EB12-43E5-B29A-FD028E1AD2FA}"/>
    <cellStyle name="Nota 9 4 2 4" xfId="40008" xr:uid="{646A40DB-AFD1-48E7-BE51-ACB0B04160DD}"/>
    <cellStyle name="Nota 9 4 3" xfId="12276" xr:uid="{00000000-0005-0000-0000-000040050000}"/>
    <cellStyle name="Nota 9 4 4" xfId="21740" xr:uid="{CFB965D9-C643-4958-95AE-F6CC832E2CA2}"/>
    <cellStyle name="Nota 9 4 5" xfId="35771" xr:uid="{C79027E2-FD46-43BC-81D9-BC3A55CEC7B4}"/>
    <cellStyle name="Nota 9 5" xfId="3567" xr:uid="{00000000-0005-0000-0000-0000B8040000}"/>
    <cellStyle name="Nota 9 5 2" xfId="8003" xr:uid="{00000000-0005-0000-0000-0000B8040000}"/>
    <cellStyle name="Nota 9 5 2 2" xfId="16826" xr:uid="{00000000-0005-0000-0000-0000B8040000}"/>
    <cellStyle name="Nota 9 5 2 3" xfId="26211" xr:uid="{59F37DBA-0273-445B-BA50-313C30825CEA}"/>
    <cellStyle name="Nota 9 5 2 4" xfId="40166" xr:uid="{6C0F8A27-F5C0-4DA2-984E-5BEDE8603D22}"/>
    <cellStyle name="Nota 9 5 3" xfId="12474" xr:uid="{00000000-0005-0000-0000-0000B8040000}"/>
    <cellStyle name="Nota 9 5 4" xfId="21928" xr:uid="{F3C34C20-32FE-4125-9B20-0C10A7217743}"/>
    <cellStyle name="Nota 9 5 5" xfId="35925" xr:uid="{6250D17D-8884-4610-964A-F7802114DEA0}"/>
    <cellStyle name="Nota 9 6" xfId="5301" xr:uid="{00000000-0005-0000-0000-000040050000}"/>
    <cellStyle name="Nota 9 6 2" xfId="9699" xr:uid="{00000000-0005-0000-0000-000040050000}"/>
    <cellStyle name="Nota 9 6 2 2" xfId="18521" xr:uid="{00000000-0005-0000-0000-000040050000}"/>
    <cellStyle name="Nota 9 6 2 3" xfId="27899" xr:uid="{2FE022A9-9A63-4437-8C54-472279446F83}"/>
    <cellStyle name="Nota 9 6 2 4" xfId="41855" xr:uid="{9959784B-49A6-4717-A0DD-6389C5B381E1}"/>
    <cellStyle name="Nota 9 6 3" xfId="14168" xr:uid="{00000000-0005-0000-0000-000040050000}"/>
    <cellStyle name="Nota 9 6 4" xfId="23641" xr:uid="{76FE8B5F-A992-4F01-B0DA-5385E3D16CFE}"/>
    <cellStyle name="Nota 9 6 5" xfId="37612" xr:uid="{00277BDE-2D74-4B4C-B765-2C0171E5FB6B}"/>
    <cellStyle name="Nota 9 7" xfId="5651" xr:uid="{00000000-0005-0000-0000-0000B6040000}"/>
    <cellStyle name="Nota 9 7 2" xfId="10049" xr:uid="{00000000-0005-0000-0000-0000B6040000}"/>
    <cellStyle name="Nota 9 7 2 2" xfId="18869" xr:uid="{00000000-0005-0000-0000-0000B6040000}"/>
    <cellStyle name="Nota 9 7 2 3" xfId="28238" xr:uid="{77FA4367-2062-480D-A23D-CFEB8C5EA12C}"/>
    <cellStyle name="Nota 9 7 2 4" xfId="42194" xr:uid="{84D25B74-60BD-4766-80AC-A2F7BA233002}"/>
    <cellStyle name="Nota 9 7 3" xfId="14514" xr:uid="{00000000-0005-0000-0000-0000B6040000}"/>
    <cellStyle name="Nota 9 7 4" xfId="23980" xr:uid="{217C5C1D-A1A8-45A5-AF25-3AEE331D9024}"/>
    <cellStyle name="Nota 9 7 5" xfId="37949" xr:uid="{57A22C32-C28C-41C1-96A5-A6C6A062B33B}"/>
    <cellStyle name="Nota 9 8" xfId="6284" xr:uid="{00000000-0005-0000-0000-0000B6040000}"/>
    <cellStyle name="Nota 9 8 2" xfId="15118" xr:uid="{00000000-0005-0000-0000-0000B6040000}"/>
    <cellStyle name="Nota 9 8 3" xfId="24577" xr:uid="{1DEEBE85-E96A-404B-968F-B09913648B1F}"/>
    <cellStyle name="Nota 9 8 4" xfId="38531" xr:uid="{F6CCE520-BFC7-431C-B54B-282FF23A6089}"/>
    <cellStyle name="Nota 9 9" xfId="10723" xr:uid="{00000000-0005-0000-0000-0000B6040000}"/>
    <cellStyle name="Nota 9 9 2" xfId="29788" xr:uid="{3B75E461-0139-4AE3-9C82-872FBAEA908A}"/>
    <cellStyle name="Nota 9 9 3" xfId="43669" xr:uid="{4788B4B1-05E1-42CF-8FAB-5AC6F10F9D23}"/>
    <cellStyle name="Note" xfId="76" xr:uid="{00000000-0005-0000-0000-0000B9040000}"/>
    <cellStyle name="Note 10" xfId="18979" xr:uid="{00000000-0005-0000-0000-0000B9040000}"/>
    <cellStyle name="Note 11" xfId="19506" xr:uid="{00000000-0005-0000-0000-0000B9040000}"/>
    <cellStyle name="Note 2" xfId="1218" xr:uid="{00000000-0005-0000-0000-0000BA040000}"/>
    <cellStyle name="Note 2 2" xfId="1219" xr:uid="{00000000-0005-0000-0000-0000BB040000}"/>
    <cellStyle name="Note 2 2 2" xfId="3564" xr:uid="{00000000-0005-0000-0000-0000BD040000}"/>
    <cellStyle name="Note 2 2 2 2" xfId="19183" xr:uid="{00000000-0005-0000-0000-0000BD040000}"/>
    <cellStyle name="Note 2 2 2 3" xfId="19101" xr:uid="{00000000-0005-0000-0000-0000BD040000}"/>
    <cellStyle name="Note 2 2 2 4" xfId="21925" xr:uid="{0BC3F5A5-09CE-4417-9877-0307BF28F0DD}"/>
    <cellStyle name="Note 2 2 2 5" xfId="33690" xr:uid="{A57AFD58-E2D4-41FC-8C0E-411330496E5B}"/>
    <cellStyle name="Note 2 2 3" xfId="10883" xr:uid="{00000000-0005-0000-0000-0000BB040000}"/>
    <cellStyle name="Note 2 2 4" xfId="19402" xr:uid="{00000000-0005-0000-0000-0000BB040000}"/>
    <cellStyle name="Note 2 2 5" xfId="19422" xr:uid="{00000000-0005-0000-0000-0000BB040000}"/>
    <cellStyle name="Note 2 3" xfId="1220" xr:uid="{00000000-0005-0000-0000-0000BC040000}"/>
    <cellStyle name="Note 2 3 2" xfId="3563" xr:uid="{00000000-0005-0000-0000-0000BE040000}"/>
    <cellStyle name="Note 2 3 2 2" xfId="19182" xr:uid="{00000000-0005-0000-0000-0000BE040000}"/>
    <cellStyle name="Note 2 3 2 3" xfId="19367" xr:uid="{00000000-0005-0000-0000-0000BE040000}"/>
    <cellStyle name="Note 2 3 2 4" xfId="21924" xr:uid="{265EECCE-EDB4-41A7-8262-0F944DC982FC}"/>
    <cellStyle name="Note 2 3 2 5" xfId="33689" xr:uid="{83DE9E21-E48A-4EEC-8E67-F4E3CEBF51B7}"/>
    <cellStyle name="Note 2 3 3" xfId="10304" xr:uid="{00000000-0005-0000-0000-0000BC040000}"/>
    <cellStyle name="Note 2 3 4" xfId="19492" xr:uid="{00000000-0005-0000-0000-0000BC040000}"/>
    <cellStyle name="Note 2 3 5" xfId="19207" xr:uid="{00000000-0005-0000-0000-0000BC040000}"/>
    <cellStyle name="Note 2 4" xfId="3565" xr:uid="{00000000-0005-0000-0000-0000BC040000}"/>
    <cellStyle name="Note 2 4 2" xfId="19184" xr:uid="{00000000-0005-0000-0000-0000BC040000}"/>
    <cellStyle name="Note 2 4 3" xfId="19353" xr:uid="{00000000-0005-0000-0000-0000BC040000}"/>
    <cellStyle name="Note 2 4 4" xfId="21926" xr:uid="{71C07E33-5803-492C-A390-494CEC383D9C}"/>
    <cellStyle name="Note 2 4 5" xfId="33691" xr:uid="{097C4B3E-6C0B-4354-BDCE-7B0B861CFE1D}"/>
    <cellStyle name="Note 2 5" xfId="10916" xr:uid="{00000000-0005-0000-0000-0000BA040000}"/>
    <cellStyle name="Note 2 6" xfId="19141" xr:uid="{00000000-0005-0000-0000-0000BA040000}"/>
    <cellStyle name="Note 2 7" xfId="19287" xr:uid="{00000000-0005-0000-0000-0000BA040000}"/>
    <cellStyle name="Note 3" xfId="1221" xr:uid="{00000000-0005-0000-0000-0000BD040000}"/>
    <cellStyle name="Note 3 2" xfId="3562" xr:uid="{00000000-0005-0000-0000-0000BF040000}"/>
    <cellStyle name="Note 3 2 2" xfId="19181" xr:uid="{00000000-0005-0000-0000-0000BF040000}"/>
    <cellStyle name="Note 3 2 3" xfId="19537" xr:uid="{00000000-0005-0000-0000-0000BF040000}"/>
    <cellStyle name="Note 3 2 4" xfId="21923" xr:uid="{4B650E9B-119B-423D-BA7B-50F28782020B}"/>
    <cellStyle name="Note 3 2 5" xfId="33688" xr:uid="{DA4B0987-0D3B-427C-AF53-1A82A850FB0A}"/>
    <cellStyle name="Note 3 3" xfId="11018" xr:uid="{00000000-0005-0000-0000-0000BD040000}"/>
    <cellStyle name="Note 3 4" xfId="19265" xr:uid="{00000000-0005-0000-0000-0000BD040000}"/>
    <cellStyle name="Note 3 5" xfId="19289" xr:uid="{00000000-0005-0000-0000-0000BD040000}"/>
    <cellStyle name="Note 4" xfId="1222" xr:uid="{00000000-0005-0000-0000-0000BE040000}"/>
    <cellStyle name="Note 4 2" xfId="3561" xr:uid="{00000000-0005-0000-0000-0000C0040000}"/>
    <cellStyle name="Note 4 2 2" xfId="19180" xr:uid="{00000000-0005-0000-0000-0000C0040000}"/>
    <cellStyle name="Note 4 2 3" xfId="19123" xr:uid="{00000000-0005-0000-0000-0000C0040000}"/>
    <cellStyle name="Note 4 2 4" xfId="21922" xr:uid="{71B19C91-B850-4D38-9A87-1E46867EDE4C}"/>
    <cellStyle name="Note 4 2 5" xfId="33687" xr:uid="{02C7B8DA-598E-43C7-AA22-427D80C38438}"/>
    <cellStyle name="Note 4 3" xfId="11001" xr:uid="{00000000-0005-0000-0000-0000BE040000}"/>
    <cellStyle name="Note 4 4" xfId="19140" xr:uid="{00000000-0005-0000-0000-0000BE040000}"/>
    <cellStyle name="Note 4 5" xfId="19381" xr:uid="{00000000-0005-0000-0000-0000BE040000}"/>
    <cellStyle name="Note 5" xfId="1223" xr:uid="{00000000-0005-0000-0000-0000BF040000}"/>
    <cellStyle name="Note 5 2" xfId="3560" xr:uid="{00000000-0005-0000-0000-0000C1040000}"/>
    <cellStyle name="Note 5 2 2" xfId="19179" xr:uid="{00000000-0005-0000-0000-0000C1040000}"/>
    <cellStyle name="Note 5 2 3" xfId="19513" xr:uid="{00000000-0005-0000-0000-0000C1040000}"/>
    <cellStyle name="Note 5 2 4" xfId="21921" xr:uid="{AE07D92C-0C25-4DA6-B065-4FA6CCC80255}"/>
    <cellStyle name="Note 5 2 5" xfId="33686" xr:uid="{E90611FF-5830-4CCE-A7D3-2E3D0FB84708}"/>
    <cellStyle name="Note 5 3" xfId="11023" xr:uid="{00000000-0005-0000-0000-0000BF040000}"/>
    <cellStyle name="Note 5 4" xfId="19401" xr:uid="{00000000-0005-0000-0000-0000BF040000}"/>
    <cellStyle name="Note 5 5" xfId="19306" xr:uid="{00000000-0005-0000-0000-0000BF040000}"/>
    <cellStyle name="Note 6" xfId="1224" xr:uid="{00000000-0005-0000-0000-0000C0040000}"/>
    <cellStyle name="Note 6 2" xfId="3559" xr:uid="{00000000-0005-0000-0000-0000C2040000}"/>
    <cellStyle name="Note 6 2 2" xfId="19178" xr:uid="{00000000-0005-0000-0000-0000C2040000}"/>
    <cellStyle name="Note 6 2 3" xfId="19116" xr:uid="{00000000-0005-0000-0000-0000C2040000}"/>
    <cellStyle name="Note 6 2 4" xfId="21920" xr:uid="{C449A3BA-670D-440D-92DA-36A03EF63928}"/>
    <cellStyle name="Note 6 2 5" xfId="33685" xr:uid="{3E6B722F-94BE-45A6-8A6C-6C4886EDD186}"/>
    <cellStyle name="Note 6 3" xfId="10156" xr:uid="{00000000-0005-0000-0000-0000C0040000}"/>
    <cellStyle name="Note 6 4" xfId="19491" xr:uid="{00000000-0005-0000-0000-0000C0040000}"/>
    <cellStyle name="Note 6 5" xfId="19292" xr:uid="{00000000-0005-0000-0000-0000C0040000}"/>
    <cellStyle name="Note 7" xfId="1527" xr:uid="{00000000-0005-0000-0000-0000C4010000}"/>
    <cellStyle name="Note 7 2" xfId="18966" xr:uid="{00000000-0005-0000-0000-0000C4010000}"/>
    <cellStyle name="Note 7 3" xfId="19382" xr:uid="{00000000-0005-0000-0000-0000C4010000}"/>
    <cellStyle name="Note 7 4" xfId="20244" xr:uid="{DCB278E3-34E1-485C-B7E9-0C89790A494F}"/>
    <cellStyle name="Note 7 5" xfId="33654" xr:uid="{07C778DC-902C-463F-86DE-76E082B57E0C}"/>
    <cellStyle name="Note 8" xfId="3410" xr:uid="{00000000-0005-0000-0000-0000BB040000}"/>
    <cellStyle name="Note 8 2" xfId="19163" xr:uid="{00000000-0005-0000-0000-0000BB040000}"/>
    <cellStyle name="Note 8 3" xfId="19102" xr:uid="{00000000-0005-0000-0000-0000BB040000}"/>
    <cellStyle name="Note 8 4" xfId="21806" xr:uid="{BF575E9D-B157-4CD9-A228-D4131EE9CA1F}"/>
    <cellStyle name="Note 8 5" xfId="33681" xr:uid="{267EE874-B430-4821-B008-68B6DEBBDB3E}"/>
    <cellStyle name="Note 9" xfId="10795" xr:uid="{00000000-0005-0000-0000-0000B9040000}"/>
    <cellStyle name="Note 9 2" xfId="28326" xr:uid="{CCC2C39F-25E9-476F-8624-E64BCA3DE685}"/>
    <cellStyle name="Note 9 3" xfId="42296" xr:uid="{29A67B25-E17D-4AB9-BDCF-93BF6F1F4D67}"/>
    <cellStyle name="num s dec" xfId="1225" xr:uid="{00000000-0005-0000-0000-0000C1040000}"/>
    <cellStyle name="Opis" xfId="1226" xr:uid="{00000000-0005-0000-0000-0000C2040000}"/>
    <cellStyle name="Output" xfId="1477" xr:uid="{00000000-0005-0000-0000-0000C3040000}"/>
    <cellStyle name="Output 2" xfId="1228" xr:uid="{00000000-0005-0000-0000-0000C4040000}"/>
    <cellStyle name="Output 2 2" xfId="1229" xr:uid="{00000000-0005-0000-0000-0000C5040000}"/>
    <cellStyle name="Output 2 2 2" xfId="5655" xr:uid="{00000000-0005-0000-0000-0000C5040000}"/>
    <cellStyle name="Output 2 2 2 2" xfId="10053" xr:uid="{00000000-0005-0000-0000-0000C5040000}"/>
    <cellStyle name="Output 2 2 2 2 2" xfId="18873" xr:uid="{00000000-0005-0000-0000-0000C5040000}"/>
    <cellStyle name="Output 2 2 2 2 3" xfId="19516" xr:uid="{00000000-0005-0000-0000-0000C5040000}"/>
    <cellStyle name="Output 2 2 2 2 4" xfId="19555" xr:uid="{00000000-0005-0000-0000-0000C5040000}"/>
    <cellStyle name="Output 2 2 2 2 5" xfId="19577" xr:uid="{00000000-0005-0000-0000-0000C5040000}"/>
    <cellStyle name="Output 2 2 2 2 6" xfId="42198" xr:uid="{23883621-A1F6-44A5-AAD5-9C13B8748022}"/>
    <cellStyle name="Output 2 2 2 3" xfId="19294" xr:uid="{00000000-0005-0000-0000-0000C5040000}"/>
    <cellStyle name="Output 2 2 2 4" xfId="23984" xr:uid="{37AD5665-1F89-4FC1-A2A2-96A335D822EA}"/>
    <cellStyle name="Output 2 2 3" xfId="10157" xr:uid="{00000000-0005-0000-0000-0000C5040000}"/>
    <cellStyle name="Output 2 2 4" xfId="19264" xr:uid="{00000000-0005-0000-0000-0000C5040000}"/>
    <cellStyle name="Output 2 2 5" xfId="19103" xr:uid="{00000000-0005-0000-0000-0000C5040000}"/>
    <cellStyle name="Output 2 3" xfId="1230" xr:uid="{00000000-0005-0000-0000-0000C6040000}"/>
    <cellStyle name="Output 2 3 2" xfId="5656" xr:uid="{00000000-0005-0000-0000-0000C6040000}"/>
    <cellStyle name="Output 2 3 2 2" xfId="10054" xr:uid="{00000000-0005-0000-0000-0000C6040000}"/>
    <cellStyle name="Output 2 3 2 2 2" xfId="18874" xr:uid="{00000000-0005-0000-0000-0000C6040000}"/>
    <cellStyle name="Output 2 3 2 2 3" xfId="19517" xr:uid="{00000000-0005-0000-0000-0000C6040000}"/>
    <cellStyle name="Output 2 3 2 2 4" xfId="19556" xr:uid="{00000000-0005-0000-0000-0000C6040000}"/>
    <cellStyle name="Output 2 3 2 2 5" xfId="19578" xr:uid="{00000000-0005-0000-0000-0000C6040000}"/>
    <cellStyle name="Output 2 3 2 2 6" xfId="42199" xr:uid="{C3700C64-0F55-4C47-9D05-1FC144819FE4}"/>
    <cellStyle name="Output 2 3 2 3" xfId="19295" xr:uid="{00000000-0005-0000-0000-0000C6040000}"/>
    <cellStyle name="Output 2 3 2 4" xfId="23985" xr:uid="{8761628C-52BE-4D85-B907-5B9B710143C0}"/>
    <cellStyle name="Output 2 3 3" xfId="12287" xr:uid="{00000000-0005-0000-0000-0000C6040000}"/>
    <cellStyle name="Output 2 3 4" xfId="19139" xr:uid="{00000000-0005-0000-0000-0000C6040000}"/>
    <cellStyle name="Output 2 3 5" xfId="19100" xr:uid="{00000000-0005-0000-0000-0000C6040000}"/>
    <cellStyle name="Output 2 4" xfId="1605" xr:uid="{00000000-0005-0000-0000-0000C6010000}"/>
    <cellStyle name="Output 2 4 2" xfId="6436" xr:uid="{00000000-0005-0000-0000-0000C6010000}"/>
    <cellStyle name="Output 2 4 2 2" xfId="15267" xr:uid="{00000000-0005-0000-0000-0000C6010000}"/>
    <cellStyle name="Output 2 4 2 3" xfId="19350" xr:uid="{00000000-0005-0000-0000-0000C6010000}"/>
    <cellStyle name="Output 2 4 2 4" xfId="19252" xr:uid="{00000000-0005-0000-0000-0000C6010000}"/>
    <cellStyle name="Output 2 4 2 5" xfId="12485" xr:uid="{00000000-0005-0000-0000-0000C6010000}"/>
    <cellStyle name="Output 2 4 2 6" xfId="38659" xr:uid="{DD2A118C-0133-448E-A01D-8DCE267CCE63}"/>
    <cellStyle name="Output 2 4 3" xfId="18978" xr:uid="{00000000-0005-0000-0000-0000C6010000}"/>
    <cellStyle name="Output 2 4 4" xfId="20294" xr:uid="{997E8DB1-D2C6-43CD-9C99-3BB6AF78F311}"/>
    <cellStyle name="Output 2 5" xfId="10155" xr:uid="{00000000-0005-0000-0000-0000C4040000}"/>
    <cellStyle name="Output 2 6" xfId="19490" xr:uid="{00000000-0005-0000-0000-0000C4040000}"/>
    <cellStyle name="Output 2 7" xfId="18989" xr:uid="{00000000-0005-0000-0000-0000C4040000}"/>
    <cellStyle name="Output 3" xfId="1231" xr:uid="{00000000-0005-0000-0000-0000C7040000}"/>
    <cellStyle name="Output 3 2" xfId="5657" xr:uid="{00000000-0005-0000-0000-0000C7040000}"/>
    <cellStyle name="Output 3 2 2" xfId="10055" xr:uid="{00000000-0005-0000-0000-0000C7040000}"/>
    <cellStyle name="Output 3 2 2 2" xfId="18875" xr:uid="{00000000-0005-0000-0000-0000C7040000}"/>
    <cellStyle name="Output 3 2 2 3" xfId="19518" xr:uid="{00000000-0005-0000-0000-0000C7040000}"/>
    <cellStyle name="Output 3 2 2 4" xfId="19557" xr:uid="{00000000-0005-0000-0000-0000C7040000}"/>
    <cellStyle name="Output 3 2 2 5" xfId="19579" xr:uid="{00000000-0005-0000-0000-0000C7040000}"/>
    <cellStyle name="Output 3 2 2 6" xfId="42200" xr:uid="{2CBC5A30-BF3B-4E41-A637-B595719B761C}"/>
    <cellStyle name="Output 3 2 3" xfId="19296" xr:uid="{00000000-0005-0000-0000-0000C7040000}"/>
    <cellStyle name="Output 3 2 4" xfId="23986" xr:uid="{BAD168FE-EB7F-4264-82FE-1AC22193055C}"/>
    <cellStyle name="Output 3 3" xfId="11019" xr:uid="{00000000-0005-0000-0000-0000C7040000}"/>
    <cellStyle name="Output 3 4" xfId="19399" xr:uid="{00000000-0005-0000-0000-0000C7040000}"/>
    <cellStyle name="Output 3 5" xfId="19097" xr:uid="{00000000-0005-0000-0000-0000C7040000}"/>
    <cellStyle name="Output 4" xfId="1232" xr:uid="{00000000-0005-0000-0000-0000C8040000}"/>
    <cellStyle name="Output 4 2" xfId="5658" xr:uid="{00000000-0005-0000-0000-0000C8040000}"/>
    <cellStyle name="Output 4 2 2" xfId="10056" xr:uid="{00000000-0005-0000-0000-0000C8040000}"/>
    <cellStyle name="Output 4 2 2 2" xfId="18876" xr:uid="{00000000-0005-0000-0000-0000C8040000}"/>
    <cellStyle name="Output 4 2 2 3" xfId="19519" xr:uid="{00000000-0005-0000-0000-0000C8040000}"/>
    <cellStyle name="Output 4 2 2 4" xfId="19558" xr:uid="{00000000-0005-0000-0000-0000C8040000}"/>
    <cellStyle name="Output 4 2 2 5" xfId="19580" xr:uid="{00000000-0005-0000-0000-0000C8040000}"/>
    <cellStyle name="Output 4 2 2 6" xfId="42201" xr:uid="{5AA9CBB3-8926-43F5-B17E-CCF1240CA83B}"/>
    <cellStyle name="Output 4 2 3" xfId="19297" xr:uid="{00000000-0005-0000-0000-0000C8040000}"/>
    <cellStyle name="Output 4 2 4" xfId="23987" xr:uid="{C7BDF216-DB07-45C2-B516-D3FFC5B14CE4}"/>
    <cellStyle name="Output 4 3" xfId="11002" xr:uid="{00000000-0005-0000-0000-0000C8040000}"/>
    <cellStyle name="Output 4 4" xfId="19489" xr:uid="{00000000-0005-0000-0000-0000C8040000}"/>
    <cellStyle name="Output 4 5" xfId="19456" xr:uid="{00000000-0005-0000-0000-0000C8040000}"/>
    <cellStyle name="Output 5" xfId="1233" xr:uid="{00000000-0005-0000-0000-0000C9040000}"/>
    <cellStyle name="Output 5 2" xfId="5659" xr:uid="{00000000-0005-0000-0000-0000C9040000}"/>
    <cellStyle name="Output 5 2 2" xfId="10057" xr:uid="{00000000-0005-0000-0000-0000C9040000}"/>
    <cellStyle name="Output 5 2 2 2" xfId="18877" xr:uid="{00000000-0005-0000-0000-0000C9040000}"/>
    <cellStyle name="Output 5 2 2 3" xfId="19520" xr:uid="{00000000-0005-0000-0000-0000C9040000}"/>
    <cellStyle name="Output 5 2 2 4" xfId="19559" xr:uid="{00000000-0005-0000-0000-0000C9040000}"/>
    <cellStyle name="Output 5 2 2 5" xfId="19581" xr:uid="{00000000-0005-0000-0000-0000C9040000}"/>
    <cellStyle name="Output 5 2 2 6" xfId="42202" xr:uid="{066A3C26-A261-4A61-9ADB-A860E37AB1A2}"/>
    <cellStyle name="Output 5 2 3" xfId="19298" xr:uid="{00000000-0005-0000-0000-0000C9040000}"/>
    <cellStyle name="Output 5 2 4" xfId="23988" xr:uid="{BA5BD17F-D1CF-4DCD-8117-B2B635EA5490}"/>
    <cellStyle name="Output 5 3" xfId="11000" xr:uid="{00000000-0005-0000-0000-0000C9040000}"/>
    <cellStyle name="Output 5 4" xfId="19263" xr:uid="{00000000-0005-0000-0000-0000C9040000}"/>
    <cellStyle name="Output 5 5" xfId="19393" xr:uid="{00000000-0005-0000-0000-0000C9040000}"/>
    <cellStyle name="Output 6" xfId="1234" xr:uid="{00000000-0005-0000-0000-0000CA040000}"/>
    <cellStyle name="Output 6 2" xfId="5660" xr:uid="{00000000-0005-0000-0000-0000CA040000}"/>
    <cellStyle name="Output 6 2 2" xfId="10058" xr:uid="{00000000-0005-0000-0000-0000CA040000}"/>
    <cellStyle name="Output 6 2 2 2" xfId="18878" xr:uid="{00000000-0005-0000-0000-0000CA040000}"/>
    <cellStyle name="Output 6 2 2 3" xfId="19521" xr:uid="{00000000-0005-0000-0000-0000CA040000}"/>
    <cellStyle name="Output 6 2 2 4" xfId="19560" xr:uid="{00000000-0005-0000-0000-0000CA040000}"/>
    <cellStyle name="Output 6 2 2 5" xfId="19582" xr:uid="{00000000-0005-0000-0000-0000CA040000}"/>
    <cellStyle name="Output 6 2 2 6" xfId="42203" xr:uid="{639883B0-9E40-492D-B321-8745AA48FF1D}"/>
    <cellStyle name="Output 6 2 3" xfId="19299" xr:uid="{00000000-0005-0000-0000-0000CA040000}"/>
    <cellStyle name="Output 6 2 4" xfId="23989" xr:uid="{3B08C6CE-70D6-45B9-8904-194E0C2C3069}"/>
    <cellStyle name="Output 6 3" xfId="10882" xr:uid="{00000000-0005-0000-0000-0000CA040000}"/>
    <cellStyle name="Output 6 4" xfId="19138" xr:uid="{00000000-0005-0000-0000-0000CA040000}"/>
    <cellStyle name="Output 6 5" xfId="19445" xr:uid="{00000000-0005-0000-0000-0000CA040000}"/>
    <cellStyle name="Output 7" xfId="1227" xr:uid="{00000000-0005-0000-0000-0000CB040000}"/>
    <cellStyle name="Output 7 2" xfId="5654" xr:uid="{00000000-0005-0000-0000-0000CB040000}"/>
    <cellStyle name="Output 7 2 2" xfId="10052" xr:uid="{00000000-0005-0000-0000-0000CB040000}"/>
    <cellStyle name="Output 7 2 2 2" xfId="18872" xr:uid="{00000000-0005-0000-0000-0000CB040000}"/>
    <cellStyle name="Output 7 2 2 3" xfId="19515" xr:uid="{00000000-0005-0000-0000-0000CB040000}"/>
    <cellStyle name="Output 7 2 2 4" xfId="19554" xr:uid="{00000000-0005-0000-0000-0000CB040000}"/>
    <cellStyle name="Output 7 2 2 5" xfId="19576" xr:uid="{00000000-0005-0000-0000-0000CB040000}"/>
    <cellStyle name="Output 7 2 2 6" xfId="42197" xr:uid="{5AD46D1F-F49C-4563-8C0A-438421A33EE8}"/>
    <cellStyle name="Output 7 2 3" xfId="19293" xr:uid="{00000000-0005-0000-0000-0000CB040000}"/>
    <cellStyle name="Output 7 2 4" xfId="23983" xr:uid="{19DCA149-E17A-435B-AD3F-BB0DA922F919}"/>
    <cellStyle name="Output 7 3" xfId="11022" xr:uid="{00000000-0005-0000-0000-0000CB040000}"/>
    <cellStyle name="Output 7 4" xfId="19400" xr:uid="{00000000-0005-0000-0000-0000CB040000}"/>
    <cellStyle name="Output 7 5" xfId="19446" xr:uid="{00000000-0005-0000-0000-0000CB040000}"/>
    <cellStyle name="Output_ANEXO IV" xfId="3334" xr:uid="{00000000-0005-0000-0000-000043050000}"/>
    <cellStyle name="pequeno" xfId="1235" xr:uid="{00000000-0005-0000-0000-0000CC040000}"/>
    <cellStyle name="pequeno 2" xfId="3558" xr:uid="{00000000-0005-0000-0000-0000CE040000}"/>
    <cellStyle name="pequeno 2 2" xfId="8001" xr:uid="{00000000-0005-0000-0000-0000CE040000}"/>
    <cellStyle name="pequeno 2 2 2" xfId="19427" xr:uid="{00000000-0005-0000-0000-0000CE040000}"/>
    <cellStyle name="pequeno 2 2 3" xfId="19396" xr:uid="{00000000-0005-0000-0000-0000CE040000}"/>
    <cellStyle name="pequeno 2 2 4" xfId="26209" xr:uid="{36E1C61E-3BF5-4322-B515-A7C30145641C}"/>
    <cellStyle name="pequeno 2 3" xfId="19177" xr:uid="{00000000-0005-0000-0000-0000CE040000}"/>
    <cellStyle name="pequeno 2 4" xfId="19345" xr:uid="{00000000-0005-0000-0000-0000CE040000}"/>
    <cellStyle name="pequeno 2 5" xfId="21919" xr:uid="{43DC3975-B0C6-445A-A782-5F3CB9B49009}"/>
    <cellStyle name="pequeno 3" xfId="6287" xr:uid="{00000000-0005-0000-0000-0000CC040000}"/>
    <cellStyle name="pequeno 3 2" xfId="19335" xr:uid="{00000000-0005-0000-0000-0000CC040000}"/>
    <cellStyle name="pequeno 3 3" xfId="19278" xr:uid="{00000000-0005-0000-0000-0000CC040000}"/>
    <cellStyle name="pequeno 3 4" xfId="24580" xr:uid="{98DA2215-C767-4F47-80F0-7FB038BBE384}"/>
    <cellStyle name="pequeno 4" xfId="10917" xr:uid="{00000000-0005-0000-0000-0000CC040000}"/>
    <cellStyle name="pequeno 5" xfId="19398" xr:uid="{00000000-0005-0000-0000-0000CC040000}"/>
    <cellStyle name="pequeno 6" xfId="34287" xr:uid="{DDAEC04F-5761-4B6D-8DEB-F8B0D1502741}"/>
    <cellStyle name="Percen - Style1" xfId="1941" xr:uid="{00000000-0005-0000-0000-0000C7010000}"/>
    <cellStyle name="PERCENT" xfId="77" xr:uid="{00000000-0005-0000-0000-0000CD040000}"/>
    <cellStyle name="Percent [2]" xfId="1236" xr:uid="{00000000-0005-0000-0000-0000CE040000}"/>
    <cellStyle name="Percent 2" xfId="1237" xr:uid="{00000000-0005-0000-0000-0000CF040000}"/>
    <cellStyle name="Percent 2 10" xfId="1238" xr:uid="{00000000-0005-0000-0000-0000D0040000}"/>
    <cellStyle name="Percent 2 11" xfId="1239" xr:uid="{00000000-0005-0000-0000-0000D1040000}"/>
    <cellStyle name="Percent 2 12" xfId="1240" xr:uid="{00000000-0005-0000-0000-0000D2040000}"/>
    <cellStyle name="Percent 2 13" xfId="1241" xr:uid="{00000000-0005-0000-0000-0000D3040000}"/>
    <cellStyle name="Percent 2 14" xfId="1242" xr:uid="{00000000-0005-0000-0000-0000D4040000}"/>
    <cellStyle name="Percent 2 15" xfId="1243" xr:uid="{00000000-0005-0000-0000-0000D5040000}"/>
    <cellStyle name="Percent 2 16" xfId="1244" xr:uid="{00000000-0005-0000-0000-0000D6040000}"/>
    <cellStyle name="Percent 2 17" xfId="1245" xr:uid="{00000000-0005-0000-0000-0000D7040000}"/>
    <cellStyle name="Percent 2 18" xfId="1246" xr:uid="{00000000-0005-0000-0000-0000D8040000}"/>
    <cellStyle name="Percent 2 19" xfId="1247" xr:uid="{00000000-0005-0000-0000-0000D9040000}"/>
    <cellStyle name="Percent 2 19 2" xfId="3556" xr:uid="{00000000-0005-0000-0000-0000DB040000}"/>
    <cellStyle name="Percent 2 19 2 2" xfId="7999" xr:uid="{00000000-0005-0000-0000-0000DB040000}"/>
    <cellStyle name="Percent 2 19 2 2 2" xfId="16823" xr:uid="{00000000-0005-0000-0000-0000DB040000}"/>
    <cellStyle name="Percent 2 19 2 2 3" xfId="26207" xr:uid="{5AD919DB-FD52-48DD-A84D-F8A54862134C}"/>
    <cellStyle name="Percent 2 19 2 2 4" xfId="40163" xr:uid="{699A1A10-F883-4630-B29F-54462907E58D}"/>
    <cellStyle name="Percent 2 19 2 3" xfId="12471" xr:uid="{00000000-0005-0000-0000-0000DB040000}"/>
    <cellStyle name="Percent 2 19 2 4" xfId="21917" xr:uid="{888D1026-FB67-4C19-A4CE-A69E4326BB24}"/>
    <cellStyle name="Percent 2 19 2 5" xfId="35922" xr:uid="{081B43BB-CEE3-4711-B425-2344C4A9C024}"/>
    <cellStyle name="Percent 2 19 3" xfId="5662" xr:uid="{00000000-0005-0000-0000-0000D9040000}"/>
    <cellStyle name="Percent 2 19 3 2" xfId="10060" xr:uid="{00000000-0005-0000-0000-0000D9040000}"/>
    <cellStyle name="Percent 2 19 3 2 2" xfId="18880" xr:uid="{00000000-0005-0000-0000-0000D9040000}"/>
    <cellStyle name="Percent 2 19 3 2 3" xfId="28242" xr:uid="{BBF0AB87-92DD-4535-A424-63E864F06EDB}"/>
    <cellStyle name="Percent 2 19 3 2 4" xfId="42205" xr:uid="{2CC79593-BF2C-44BC-B566-E0758B124BFC}"/>
    <cellStyle name="Percent 2 19 3 3" xfId="14518" xr:uid="{00000000-0005-0000-0000-0000D9040000}"/>
    <cellStyle name="Percent 2 19 3 4" xfId="23991" xr:uid="{5C1BC4A2-A24D-497C-8BDA-0897229BE358}"/>
    <cellStyle name="Percent 2 19 3 5" xfId="37953" xr:uid="{7D527B16-7F0E-4487-9191-74C5256029F2}"/>
    <cellStyle name="Percent 2 19 4" xfId="6289" xr:uid="{00000000-0005-0000-0000-0000D9040000}"/>
    <cellStyle name="Percent 2 19 4 2" xfId="15122" xr:uid="{00000000-0005-0000-0000-0000D9040000}"/>
    <cellStyle name="Percent 2 19 4 3" xfId="24582" xr:uid="{02E5A3BE-3D70-4202-85B7-C2037E9DE960}"/>
    <cellStyle name="Percent 2 19 4 4" xfId="38535" xr:uid="{33AF7A4C-188F-405A-B250-185A595136B0}"/>
    <cellStyle name="Percent 2 19 5" xfId="10728" xr:uid="{00000000-0005-0000-0000-0000D9040000}"/>
    <cellStyle name="Percent 2 19 6" xfId="20136" xr:uid="{0EE47BFF-F577-4431-8F30-8CA432080B04}"/>
    <cellStyle name="Percent 2 19 7" xfId="34289" xr:uid="{6D8AB039-7C2E-4162-8059-90B47308848A}"/>
    <cellStyle name="Percent 2 2" xfId="1248" xr:uid="{00000000-0005-0000-0000-0000DA040000}"/>
    <cellStyle name="Percent 2 2 2" xfId="1249" xr:uid="{00000000-0005-0000-0000-0000DB040000}"/>
    <cellStyle name="Percent 2 20" xfId="1250" xr:uid="{00000000-0005-0000-0000-0000DC040000}"/>
    <cellStyle name="Percent 2 20 2" xfId="3555" xr:uid="{00000000-0005-0000-0000-0000DE040000}"/>
    <cellStyle name="Percent 2 20 2 2" xfId="7998" xr:uid="{00000000-0005-0000-0000-0000DE040000}"/>
    <cellStyle name="Percent 2 20 2 2 2" xfId="16822" xr:uid="{00000000-0005-0000-0000-0000DE040000}"/>
    <cellStyle name="Percent 2 20 2 2 3" xfId="26206" xr:uid="{59603C6E-1188-41F8-A43F-AC7C80A282E7}"/>
    <cellStyle name="Percent 2 20 2 2 4" xfId="40162" xr:uid="{562FC343-A677-4452-BD8C-679A353CCDEF}"/>
    <cellStyle name="Percent 2 20 2 3" xfId="12470" xr:uid="{00000000-0005-0000-0000-0000DE040000}"/>
    <cellStyle name="Percent 2 20 2 4" xfId="21916" xr:uid="{D56BEED2-334F-4145-A2FC-4C2555603187}"/>
    <cellStyle name="Percent 2 20 2 5" xfId="35921" xr:uid="{DB8783D2-F2AE-40E3-ACE6-90048427A181}"/>
    <cellStyle name="Percent 2 20 3" xfId="5663" xr:uid="{00000000-0005-0000-0000-0000DC040000}"/>
    <cellStyle name="Percent 2 20 3 2" xfId="10061" xr:uid="{00000000-0005-0000-0000-0000DC040000}"/>
    <cellStyle name="Percent 2 20 3 2 2" xfId="18881" xr:uid="{00000000-0005-0000-0000-0000DC040000}"/>
    <cellStyle name="Percent 2 20 3 2 3" xfId="28243" xr:uid="{A808F0F2-4F59-41B7-BE27-853C33DD9054}"/>
    <cellStyle name="Percent 2 20 3 2 4" xfId="42206" xr:uid="{9CD963B8-CFBE-4748-ACE4-CDE26A6EC43F}"/>
    <cellStyle name="Percent 2 20 3 3" xfId="14519" xr:uid="{00000000-0005-0000-0000-0000DC040000}"/>
    <cellStyle name="Percent 2 20 3 4" xfId="23992" xr:uid="{5E7B276A-1CA9-40BB-8A6C-AF8731A8D867}"/>
    <cellStyle name="Percent 2 20 3 5" xfId="37954" xr:uid="{4EF333EF-8E54-48B0-9F20-5EFCC1B248AB}"/>
    <cellStyle name="Percent 2 20 4" xfId="6290" xr:uid="{00000000-0005-0000-0000-0000DC040000}"/>
    <cellStyle name="Percent 2 20 4 2" xfId="15123" xr:uid="{00000000-0005-0000-0000-0000DC040000}"/>
    <cellStyle name="Percent 2 20 4 3" xfId="24583" xr:uid="{BB424989-219C-4915-A0DB-1EAD90A1C480}"/>
    <cellStyle name="Percent 2 20 4 4" xfId="38536" xr:uid="{8E3B04C9-EBCC-4F93-94E1-DFF8B5D292EC}"/>
    <cellStyle name="Percent 2 20 5" xfId="10729" xr:uid="{00000000-0005-0000-0000-0000DC040000}"/>
    <cellStyle name="Percent 2 20 6" xfId="20137" xr:uid="{EDAE0717-CF2F-4E48-81BB-C7EFA7555D8C}"/>
    <cellStyle name="Percent 2 20 7" xfId="34290" xr:uid="{2C29AD8C-7DEB-4021-ABFF-55B4C42EBCE3}"/>
    <cellStyle name="Percent 2 21" xfId="3557" xr:uid="{00000000-0005-0000-0000-0000D1040000}"/>
    <cellStyle name="Percent 2 21 2" xfId="8000" xr:uid="{00000000-0005-0000-0000-0000D1040000}"/>
    <cellStyle name="Percent 2 21 2 2" xfId="16824" xr:uid="{00000000-0005-0000-0000-0000D1040000}"/>
    <cellStyle name="Percent 2 21 2 3" xfId="26208" xr:uid="{34058FFC-498E-4672-8B4F-D4E65DCC9B47}"/>
    <cellStyle name="Percent 2 21 2 4" xfId="40164" xr:uid="{D6552A5D-A1F1-4A5E-A593-6C45418659DB}"/>
    <cellStyle name="Percent 2 21 3" xfId="12472" xr:uid="{00000000-0005-0000-0000-0000D1040000}"/>
    <cellStyle name="Percent 2 21 4" xfId="21918" xr:uid="{5F37EEE0-78E6-4FF3-98FA-188746D9989A}"/>
    <cellStyle name="Percent 2 21 5" xfId="35923" xr:uid="{BC572CCF-1DEC-4509-B414-E2393FEBE449}"/>
    <cellStyle name="Percent 2 22" xfId="5661" xr:uid="{00000000-0005-0000-0000-0000CF040000}"/>
    <cellStyle name="Percent 2 22 2" xfId="10059" xr:uid="{00000000-0005-0000-0000-0000CF040000}"/>
    <cellStyle name="Percent 2 22 2 2" xfId="18879" xr:uid="{00000000-0005-0000-0000-0000CF040000}"/>
    <cellStyle name="Percent 2 22 2 3" xfId="28241" xr:uid="{D8D32274-70B9-43BA-ABE7-1A27F89F2AA8}"/>
    <cellStyle name="Percent 2 22 2 4" xfId="42204" xr:uid="{C2C8DD5D-1D04-48C2-93A6-84CF5C50EDA0}"/>
    <cellStyle name="Percent 2 22 3" xfId="14517" xr:uid="{00000000-0005-0000-0000-0000CF040000}"/>
    <cellStyle name="Percent 2 22 4" xfId="23990" xr:uid="{7E9D6BDA-CC6C-4663-AD88-94671BEBB800}"/>
    <cellStyle name="Percent 2 22 5" xfId="37952" xr:uid="{BF91E888-0FD7-40F4-B6BC-650F54AD5EA6}"/>
    <cellStyle name="Percent 2 23" xfId="6288" xr:uid="{00000000-0005-0000-0000-0000CF040000}"/>
    <cellStyle name="Percent 2 23 2" xfId="15121" xr:uid="{00000000-0005-0000-0000-0000CF040000}"/>
    <cellStyle name="Percent 2 23 3" xfId="24581" xr:uid="{81B0AD26-BA84-47FB-A5C1-52B6BB501199}"/>
    <cellStyle name="Percent 2 23 4" xfId="38534" xr:uid="{CBC13741-6165-4D47-98E0-08D33E2E88A7}"/>
    <cellStyle name="Percent 2 24" xfId="10726" xr:uid="{00000000-0005-0000-0000-0000CF040000}"/>
    <cellStyle name="Percent 2 25" xfId="20135" xr:uid="{A449E1EF-80FE-4F92-8F90-434218651941}"/>
    <cellStyle name="Percent 2 26" xfId="34288" xr:uid="{AB92D1FE-6338-4667-9F8E-EE783ADA8631}"/>
    <cellStyle name="Percent 2 3" xfId="1251" xr:uid="{00000000-0005-0000-0000-0000DD040000}"/>
    <cellStyle name="Percent 2 3 10" xfId="34291" xr:uid="{A71ED52C-E638-40D9-9FB6-E0B0422EB8C2}"/>
    <cellStyle name="Percent 2 3 2" xfId="1252" xr:uid="{00000000-0005-0000-0000-0000DE040000}"/>
    <cellStyle name="Percent 2 3 2 2" xfId="1253" xr:uid="{00000000-0005-0000-0000-0000DF040000}"/>
    <cellStyle name="Percent 2 3 2 2 2" xfId="3552" xr:uid="{00000000-0005-0000-0000-0000E1040000}"/>
    <cellStyle name="Percent 2 3 2 2 2 2" xfId="7995" xr:uid="{00000000-0005-0000-0000-0000E1040000}"/>
    <cellStyle name="Percent 2 3 2 2 2 2 2" xfId="16819" xr:uid="{00000000-0005-0000-0000-0000E1040000}"/>
    <cellStyle name="Percent 2 3 2 2 2 2 3" xfId="26203" xr:uid="{534F2412-704A-4F55-9AC8-43F19BA95A5D}"/>
    <cellStyle name="Percent 2 3 2 2 2 2 4" xfId="40159" xr:uid="{C4D7E864-43B4-4804-B0F5-37A9703C3C6A}"/>
    <cellStyle name="Percent 2 3 2 2 2 3" xfId="12467" xr:uid="{00000000-0005-0000-0000-0000E1040000}"/>
    <cellStyle name="Percent 2 3 2 2 2 4" xfId="21913" xr:uid="{9AA80C23-20E3-494B-830D-CB16BE59D780}"/>
    <cellStyle name="Percent 2 3 2 2 2 5" xfId="35918" xr:uid="{2F29F58C-0C3D-4801-A5D9-66546014F867}"/>
    <cellStyle name="Percent 2 3 2 2 3" xfId="5666" xr:uid="{00000000-0005-0000-0000-0000DF040000}"/>
    <cellStyle name="Percent 2 3 2 2 3 2" xfId="10064" xr:uid="{00000000-0005-0000-0000-0000DF040000}"/>
    <cellStyle name="Percent 2 3 2 2 3 2 2" xfId="18884" xr:uid="{00000000-0005-0000-0000-0000DF040000}"/>
    <cellStyle name="Percent 2 3 2 2 3 2 3" xfId="28246" xr:uid="{F2DECE10-E271-4A88-AF6E-D8024FB490F7}"/>
    <cellStyle name="Percent 2 3 2 2 3 2 4" xfId="42209" xr:uid="{4725D21E-0DD2-4C3D-BFB3-2B203740FF5A}"/>
    <cellStyle name="Percent 2 3 2 2 3 3" xfId="14522" xr:uid="{00000000-0005-0000-0000-0000DF040000}"/>
    <cellStyle name="Percent 2 3 2 2 3 4" xfId="23995" xr:uid="{8EDF0F7C-971C-4142-92C9-CE0F24648104}"/>
    <cellStyle name="Percent 2 3 2 2 3 5" xfId="37957" xr:uid="{B0AC4D37-EA56-4E5A-956C-18426ED2F72D}"/>
    <cellStyle name="Percent 2 3 2 2 4" xfId="6293" xr:uid="{00000000-0005-0000-0000-0000DF040000}"/>
    <cellStyle name="Percent 2 3 2 2 4 2" xfId="15126" xr:uid="{00000000-0005-0000-0000-0000DF040000}"/>
    <cellStyle name="Percent 2 3 2 2 4 3" xfId="24586" xr:uid="{82BD5A1F-E854-4E48-BEF2-583D0E062A56}"/>
    <cellStyle name="Percent 2 3 2 2 4 4" xfId="38539" xr:uid="{644BBAEB-F7BB-4C9F-BF62-43A2FD6F80CA}"/>
    <cellStyle name="Percent 2 3 2 2 5" xfId="10732" xr:uid="{00000000-0005-0000-0000-0000DF040000}"/>
    <cellStyle name="Percent 2 3 2 2 6" xfId="20140" xr:uid="{397801D3-D9DB-4024-80CA-86F45BA9A3EE}"/>
    <cellStyle name="Percent 2 3 2 2 7" xfId="34293" xr:uid="{F59575CC-D695-4963-8936-C918045AD2FC}"/>
    <cellStyle name="Percent 2 3 2 3" xfId="1254" xr:uid="{00000000-0005-0000-0000-0000E0040000}"/>
    <cellStyle name="Percent 2 3 2 3 2" xfId="3551" xr:uid="{00000000-0005-0000-0000-0000E2040000}"/>
    <cellStyle name="Percent 2 3 2 3 2 2" xfId="7994" xr:uid="{00000000-0005-0000-0000-0000E2040000}"/>
    <cellStyle name="Percent 2 3 2 3 2 2 2" xfId="16818" xr:uid="{00000000-0005-0000-0000-0000E2040000}"/>
    <cellStyle name="Percent 2 3 2 3 2 2 3" xfId="26202" xr:uid="{DD6C8F43-D08D-4CB9-B43B-3053363809A2}"/>
    <cellStyle name="Percent 2 3 2 3 2 2 4" xfId="40158" xr:uid="{9D6D5DEC-5687-47DB-AD1C-DB3CEF1B3599}"/>
    <cellStyle name="Percent 2 3 2 3 2 3" xfId="12466" xr:uid="{00000000-0005-0000-0000-0000E2040000}"/>
    <cellStyle name="Percent 2 3 2 3 2 4" xfId="21912" xr:uid="{19D67A3B-472F-4C2A-82E3-826BC2A89032}"/>
    <cellStyle name="Percent 2 3 2 3 2 5" xfId="35917" xr:uid="{C04E0143-BE26-41C5-AF4C-FFC6632A7384}"/>
    <cellStyle name="Percent 2 3 2 3 3" xfId="5667" xr:uid="{00000000-0005-0000-0000-0000E0040000}"/>
    <cellStyle name="Percent 2 3 2 3 3 2" xfId="10065" xr:uid="{00000000-0005-0000-0000-0000E0040000}"/>
    <cellStyle name="Percent 2 3 2 3 3 2 2" xfId="18885" xr:uid="{00000000-0005-0000-0000-0000E0040000}"/>
    <cellStyle name="Percent 2 3 2 3 3 2 3" xfId="28247" xr:uid="{E11E0DBD-3B68-4901-A466-4B8751CB72EC}"/>
    <cellStyle name="Percent 2 3 2 3 3 2 4" xfId="42210" xr:uid="{5AB2D2E0-1E70-4175-AEAD-AB8F41CE44E5}"/>
    <cellStyle name="Percent 2 3 2 3 3 3" xfId="14523" xr:uid="{00000000-0005-0000-0000-0000E0040000}"/>
    <cellStyle name="Percent 2 3 2 3 3 4" xfId="23996" xr:uid="{46580A78-8BB3-4DBC-90FC-8CC13B5C044C}"/>
    <cellStyle name="Percent 2 3 2 3 3 5" xfId="37958" xr:uid="{8AFFAEA0-A1F4-4803-846D-928DD63877EA}"/>
    <cellStyle name="Percent 2 3 2 3 4" xfId="6294" xr:uid="{00000000-0005-0000-0000-0000E0040000}"/>
    <cellStyle name="Percent 2 3 2 3 4 2" xfId="15127" xr:uid="{00000000-0005-0000-0000-0000E0040000}"/>
    <cellStyle name="Percent 2 3 2 3 4 3" xfId="24587" xr:uid="{AF78178D-1323-4906-AB29-D03D9A96DEFB}"/>
    <cellStyle name="Percent 2 3 2 3 4 4" xfId="38540" xr:uid="{78310281-82D2-47BE-AF10-DAC15B825B88}"/>
    <cellStyle name="Percent 2 3 2 3 5" xfId="10733" xr:uid="{00000000-0005-0000-0000-0000E0040000}"/>
    <cellStyle name="Percent 2 3 2 3 6" xfId="20141" xr:uid="{36A2C1A0-1AF3-4486-8AF8-F338F2EBBA4E}"/>
    <cellStyle name="Percent 2 3 2 3 7" xfId="34294" xr:uid="{F8B62F44-A3CC-4FE7-9FD3-5857A46CD4B4}"/>
    <cellStyle name="Percent 2 3 2 4" xfId="3553" xr:uid="{00000000-0005-0000-0000-0000E0040000}"/>
    <cellStyle name="Percent 2 3 2 4 2" xfId="7996" xr:uid="{00000000-0005-0000-0000-0000E0040000}"/>
    <cellStyle name="Percent 2 3 2 4 2 2" xfId="16820" xr:uid="{00000000-0005-0000-0000-0000E0040000}"/>
    <cellStyle name="Percent 2 3 2 4 2 3" xfId="26204" xr:uid="{38E0BDC3-5FDC-4DF2-9A50-10D50C5081CA}"/>
    <cellStyle name="Percent 2 3 2 4 2 4" xfId="40160" xr:uid="{F08377AF-5D8A-4D65-AB68-7336354F3AD9}"/>
    <cellStyle name="Percent 2 3 2 4 3" xfId="12468" xr:uid="{00000000-0005-0000-0000-0000E0040000}"/>
    <cellStyle name="Percent 2 3 2 4 4" xfId="21914" xr:uid="{C4CC8F59-E04D-4FFC-A8BF-81E46AC2AF06}"/>
    <cellStyle name="Percent 2 3 2 4 5" xfId="35919" xr:uid="{FD608594-A356-4726-96C9-9D0DE214AC0B}"/>
    <cellStyle name="Percent 2 3 2 5" xfId="5665" xr:uid="{00000000-0005-0000-0000-0000DE040000}"/>
    <cellStyle name="Percent 2 3 2 5 2" xfId="10063" xr:uid="{00000000-0005-0000-0000-0000DE040000}"/>
    <cellStyle name="Percent 2 3 2 5 2 2" xfId="18883" xr:uid="{00000000-0005-0000-0000-0000DE040000}"/>
    <cellStyle name="Percent 2 3 2 5 2 3" xfId="28245" xr:uid="{0B4084C9-006F-4DBB-9123-578668F90449}"/>
    <cellStyle name="Percent 2 3 2 5 2 4" xfId="42208" xr:uid="{AA2BCB44-2125-4F8E-A82F-AC1012C74B8D}"/>
    <cellStyle name="Percent 2 3 2 5 3" xfId="14521" xr:uid="{00000000-0005-0000-0000-0000DE040000}"/>
    <cellStyle name="Percent 2 3 2 5 4" xfId="23994" xr:uid="{B865F7E1-BD65-4C84-8AD3-E7C57AE1CC00}"/>
    <cellStyle name="Percent 2 3 2 5 5" xfId="37956" xr:uid="{A207FD2A-0C6C-4C8F-BC37-5E8B8B9BB143}"/>
    <cellStyle name="Percent 2 3 2 6" xfId="6292" xr:uid="{00000000-0005-0000-0000-0000DE040000}"/>
    <cellStyle name="Percent 2 3 2 6 2" xfId="15125" xr:uid="{00000000-0005-0000-0000-0000DE040000}"/>
    <cellStyle name="Percent 2 3 2 6 3" xfId="24585" xr:uid="{28EF28A2-DA8F-4B8D-A59E-D8670E3349C0}"/>
    <cellStyle name="Percent 2 3 2 6 4" xfId="38538" xr:uid="{A2B2F520-1382-4407-90E3-09B783853D7E}"/>
    <cellStyle name="Percent 2 3 2 7" xfId="10731" xr:uid="{00000000-0005-0000-0000-0000DE040000}"/>
    <cellStyle name="Percent 2 3 2 8" xfId="20139" xr:uid="{CE828717-5CE1-46DE-8464-87160E865963}"/>
    <cellStyle name="Percent 2 3 2 9" xfId="34292" xr:uid="{DB21EE4E-F9AE-4CA1-8279-44764B594135}"/>
    <cellStyle name="Percent 2 3 3" xfId="1255" xr:uid="{00000000-0005-0000-0000-0000E1040000}"/>
    <cellStyle name="Percent 2 3 3 2" xfId="3550" xr:uid="{00000000-0005-0000-0000-0000E3040000}"/>
    <cellStyle name="Percent 2 3 3 2 2" xfId="7993" xr:uid="{00000000-0005-0000-0000-0000E3040000}"/>
    <cellStyle name="Percent 2 3 3 2 2 2" xfId="16817" xr:uid="{00000000-0005-0000-0000-0000E3040000}"/>
    <cellStyle name="Percent 2 3 3 2 2 3" xfId="26201" xr:uid="{F6A59021-7A4D-45C6-97D6-D83685E61A7C}"/>
    <cellStyle name="Percent 2 3 3 2 2 4" xfId="40157" xr:uid="{3D52D9FF-D345-4AE6-8CBB-53990989D44A}"/>
    <cellStyle name="Percent 2 3 3 2 3" xfId="12465" xr:uid="{00000000-0005-0000-0000-0000E3040000}"/>
    <cellStyle name="Percent 2 3 3 2 4" xfId="21911" xr:uid="{6D04FC3F-C760-45B5-B490-6668E9EA5B9D}"/>
    <cellStyle name="Percent 2 3 3 2 5" xfId="35916" xr:uid="{C7E3ED03-EE61-4623-9F02-D597D30918A2}"/>
    <cellStyle name="Percent 2 3 3 3" xfId="5668" xr:uid="{00000000-0005-0000-0000-0000E1040000}"/>
    <cellStyle name="Percent 2 3 3 3 2" xfId="10066" xr:uid="{00000000-0005-0000-0000-0000E1040000}"/>
    <cellStyle name="Percent 2 3 3 3 2 2" xfId="18886" xr:uid="{00000000-0005-0000-0000-0000E1040000}"/>
    <cellStyle name="Percent 2 3 3 3 2 3" xfId="28248" xr:uid="{E43F7A4A-42FA-4E87-8CA9-F979B95DEE67}"/>
    <cellStyle name="Percent 2 3 3 3 2 4" xfId="42211" xr:uid="{71CC37DC-7E8E-40FA-A2B6-427EE4CE236F}"/>
    <cellStyle name="Percent 2 3 3 3 3" xfId="14524" xr:uid="{00000000-0005-0000-0000-0000E1040000}"/>
    <cellStyle name="Percent 2 3 3 3 4" xfId="23997" xr:uid="{19B59E93-E190-4053-B28C-CF32F01241A5}"/>
    <cellStyle name="Percent 2 3 3 3 5" xfId="37959" xr:uid="{F1B223D2-5FE9-499E-9B12-5D81BCDA1C50}"/>
    <cellStyle name="Percent 2 3 3 4" xfId="6295" xr:uid="{00000000-0005-0000-0000-0000E1040000}"/>
    <cellStyle name="Percent 2 3 3 4 2" xfId="15128" xr:uid="{00000000-0005-0000-0000-0000E1040000}"/>
    <cellStyle name="Percent 2 3 3 4 3" xfId="24588" xr:uid="{0FE53BCB-505F-45EA-B41F-54C2CCEE94E2}"/>
    <cellStyle name="Percent 2 3 3 4 4" xfId="38541" xr:uid="{F9058285-7A4B-4593-B10D-B488DEF8A030}"/>
    <cellStyle name="Percent 2 3 3 5" xfId="10734" xr:uid="{00000000-0005-0000-0000-0000E1040000}"/>
    <cellStyle name="Percent 2 3 3 6" xfId="20142" xr:uid="{119A130A-B191-4557-95D4-089AD2C5A028}"/>
    <cellStyle name="Percent 2 3 3 7" xfId="34295" xr:uid="{E16851D2-7E93-448C-8F29-8E7E8A7CC37C}"/>
    <cellStyle name="Percent 2 3 4" xfId="1256" xr:uid="{00000000-0005-0000-0000-0000E2040000}"/>
    <cellStyle name="Percent 2 3 4 2" xfId="3549" xr:uid="{00000000-0005-0000-0000-0000E4040000}"/>
    <cellStyle name="Percent 2 3 4 2 2" xfId="7992" xr:uid="{00000000-0005-0000-0000-0000E4040000}"/>
    <cellStyle name="Percent 2 3 4 2 2 2" xfId="16816" xr:uid="{00000000-0005-0000-0000-0000E4040000}"/>
    <cellStyle name="Percent 2 3 4 2 2 3" xfId="26200" xr:uid="{CA6E3C60-D61C-4498-A9B3-3C0D401C8574}"/>
    <cellStyle name="Percent 2 3 4 2 2 4" xfId="40156" xr:uid="{98B66C0A-64A8-41B6-9807-819DAAB866AF}"/>
    <cellStyle name="Percent 2 3 4 2 3" xfId="12464" xr:uid="{00000000-0005-0000-0000-0000E4040000}"/>
    <cellStyle name="Percent 2 3 4 2 4" xfId="21910" xr:uid="{FF74168A-DE11-4398-90FC-4BDF0FC30F6A}"/>
    <cellStyle name="Percent 2 3 4 2 5" xfId="35915" xr:uid="{46FA278D-DC70-43AC-9554-9141813AABBF}"/>
    <cellStyle name="Percent 2 3 4 3" xfId="5669" xr:uid="{00000000-0005-0000-0000-0000E2040000}"/>
    <cellStyle name="Percent 2 3 4 3 2" xfId="10067" xr:uid="{00000000-0005-0000-0000-0000E2040000}"/>
    <cellStyle name="Percent 2 3 4 3 2 2" xfId="18887" xr:uid="{00000000-0005-0000-0000-0000E2040000}"/>
    <cellStyle name="Percent 2 3 4 3 2 3" xfId="28249" xr:uid="{D75A719B-E9BC-4B1A-88F1-FEBDCDCE6372}"/>
    <cellStyle name="Percent 2 3 4 3 2 4" xfId="42212" xr:uid="{38705059-E0BD-4E7C-847B-99B59CEA90C6}"/>
    <cellStyle name="Percent 2 3 4 3 3" xfId="14525" xr:uid="{00000000-0005-0000-0000-0000E2040000}"/>
    <cellStyle name="Percent 2 3 4 3 4" xfId="23998" xr:uid="{A54859E8-ABD3-44F3-BF69-2B21BBA3D391}"/>
    <cellStyle name="Percent 2 3 4 3 5" xfId="37960" xr:uid="{2E6127EF-70F7-4ADB-A8F6-83408B2C935C}"/>
    <cellStyle name="Percent 2 3 4 4" xfId="6296" xr:uid="{00000000-0005-0000-0000-0000E2040000}"/>
    <cellStyle name="Percent 2 3 4 4 2" xfId="15129" xr:uid="{00000000-0005-0000-0000-0000E2040000}"/>
    <cellStyle name="Percent 2 3 4 4 3" xfId="24589" xr:uid="{6E2948EA-73F6-4DA8-B661-2A96E0C9A617}"/>
    <cellStyle name="Percent 2 3 4 4 4" xfId="38542" xr:uid="{59865DFE-53B3-4CAC-8572-41FE4CA23357}"/>
    <cellStyle name="Percent 2 3 4 5" xfId="10735" xr:uid="{00000000-0005-0000-0000-0000E2040000}"/>
    <cellStyle name="Percent 2 3 4 6" xfId="20143" xr:uid="{960C6C5D-A8B6-4763-92BE-048C5C928AE7}"/>
    <cellStyle name="Percent 2 3 4 7" xfId="34296" xr:uid="{37B71745-0ACE-472E-B610-9289D351ADD2}"/>
    <cellStyle name="Percent 2 3 5" xfId="3554" xr:uid="{00000000-0005-0000-0000-0000DF040000}"/>
    <cellStyle name="Percent 2 3 5 2" xfId="7997" xr:uid="{00000000-0005-0000-0000-0000DF040000}"/>
    <cellStyle name="Percent 2 3 5 2 2" xfId="16821" xr:uid="{00000000-0005-0000-0000-0000DF040000}"/>
    <cellStyle name="Percent 2 3 5 2 3" xfId="26205" xr:uid="{618D0EA9-E552-4B4E-A2A4-43886EC44264}"/>
    <cellStyle name="Percent 2 3 5 2 4" xfId="40161" xr:uid="{DFA0568D-6DBC-496E-ABC2-C7410CD8CA3A}"/>
    <cellStyle name="Percent 2 3 5 3" xfId="12469" xr:uid="{00000000-0005-0000-0000-0000DF040000}"/>
    <cellStyle name="Percent 2 3 5 4" xfId="21915" xr:uid="{5B01D169-9B72-432E-A795-8285D59665F8}"/>
    <cellStyle name="Percent 2 3 5 5" xfId="35920" xr:uid="{3EA97FC7-631F-456B-A5E9-905CC4B8072A}"/>
    <cellStyle name="Percent 2 3 6" xfId="5664" xr:uid="{00000000-0005-0000-0000-0000DD040000}"/>
    <cellStyle name="Percent 2 3 6 2" xfId="10062" xr:uid="{00000000-0005-0000-0000-0000DD040000}"/>
    <cellStyle name="Percent 2 3 6 2 2" xfId="18882" xr:uid="{00000000-0005-0000-0000-0000DD040000}"/>
    <cellStyle name="Percent 2 3 6 2 3" xfId="28244" xr:uid="{A637C88F-6672-49B5-BC7D-0457C405CF2D}"/>
    <cellStyle name="Percent 2 3 6 2 4" xfId="42207" xr:uid="{17D650C8-F1E3-47B2-8669-C1AE66841207}"/>
    <cellStyle name="Percent 2 3 6 3" xfId="14520" xr:uid="{00000000-0005-0000-0000-0000DD040000}"/>
    <cellStyle name="Percent 2 3 6 4" xfId="23993" xr:uid="{E6530261-04ED-4E0F-BD43-66C8C127145E}"/>
    <cellStyle name="Percent 2 3 6 5" xfId="37955" xr:uid="{6C17495E-A1D3-458D-A5D1-04E095D0CBDC}"/>
    <cellStyle name="Percent 2 3 7" xfId="6291" xr:uid="{00000000-0005-0000-0000-0000DD040000}"/>
    <cellStyle name="Percent 2 3 7 2" xfId="15124" xr:uid="{00000000-0005-0000-0000-0000DD040000}"/>
    <cellStyle name="Percent 2 3 7 3" xfId="24584" xr:uid="{E350F2CB-876B-4515-B063-F9A221A0385E}"/>
    <cellStyle name="Percent 2 3 7 4" xfId="38537" xr:uid="{8AC0F2B9-1B8E-4CDA-9FB0-A4A0066333BF}"/>
    <cellStyle name="Percent 2 3 8" xfId="10730" xr:uid="{00000000-0005-0000-0000-0000DD040000}"/>
    <cellStyle name="Percent 2 3 9" xfId="20138" xr:uid="{9117543C-E4A2-4C55-8DE9-E6D4EDA64C84}"/>
    <cellStyle name="Percent 2 4" xfId="1257" xr:uid="{00000000-0005-0000-0000-0000E3040000}"/>
    <cellStyle name="Percent 2 4 2" xfId="1258" xr:uid="{00000000-0005-0000-0000-0000E4040000}"/>
    <cellStyle name="Percent 2 4 2 2" xfId="3547" xr:uid="{00000000-0005-0000-0000-0000E6040000}"/>
    <cellStyle name="Percent 2 4 2 2 2" xfId="7990" xr:uid="{00000000-0005-0000-0000-0000E6040000}"/>
    <cellStyle name="Percent 2 4 2 2 2 2" xfId="16814" xr:uid="{00000000-0005-0000-0000-0000E6040000}"/>
    <cellStyle name="Percent 2 4 2 2 2 3" xfId="26198" xr:uid="{7DAE50AB-D1EA-4288-9D69-6AFFD376899F}"/>
    <cellStyle name="Percent 2 4 2 2 2 4" xfId="40154" xr:uid="{38E2DE34-BD8B-4ED5-AC76-CC6725099B7C}"/>
    <cellStyle name="Percent 2 4 2 2 3" xfId="12462" xr:uid="{00000000-0005-0000-0000-0000E6040000}"/>
    <cellStyle name="Percent 2 4 2 2 4" xfId="21908" xr:uid="{F9B8689F-A32C-491E-9A3B-3D4943F91359}"/>
    <cellStyle name="Percent 2 4 2 2 5" xfId="35913" xr:uid="{060F1C49-E3F8-415A-A832-0F0AB3C75C86}"/>
    <cellStyle name="Percent 2 4 2 3" xfId="5671" xr:uid="{00000000-0005-0000-0000-0000E4040000}"/>
    <cellStyle name="Percent 2 4 2 3 2" xfId="10069" xr:uid="{00000000-0005-0000-0000-0000E4040000}"/>
    <cellStyle name="Percent 2 4 2 3 2 2" xfId="18889" xr:uid="{00000000-0005-0000-0000-0000E4040000}"/>
    <cellStyle name="Percent 2 4 2 3 2 3" xfId="28251" xr:uid="{E6234520-8210-4014-A086-C876422C8A92}"/>
    <cellStyle name="Percent 2 4 2 3 2 4" xfId="42214" xr:uid="{BBA29DB4-BC99-4CBE-BED6-74135EA2228A}"/>
    <cellStyle name="Percent 2 4 2 3 3" xfId="14527" xr:uid="{00000000-0005-0000-0000-0000E4040000}"/>
    <cellStyle name="Percent 2 4 2 3 4" xfId="24000" xr:uid="{6450A149-0F13-4418-AE4C-31068D3314AB}"/>
    <cellStyle name="Percent 2 4 2 3 5" xfId="37962" xr:uid="{EFD8EBA4-3647-4934-9419-705CB7BD427A}"/>
    <cellStyle name="Percent 2 4 2 4" xfId="6298" xr:uid="{00000000-0005-0000-0000-0000E4040000}"/>
    <cellStyle name="Percent 2 4 2 4 2" xfId="15131" xr:uid="{00000000-0005-0000-0000-0000E4040000}"/>
    <cellStyle name="Percent 2 4 2 4 3" xfId="24591" xr:uid="{772ABEE1-9B98-4C1D-8479-09081EB5AFC1}"/>
    <cellStyle name="Percent 2 4 2 4 4" xfId="38544" xr:uid="{D1E5A635-C1EA-4C1B-9EAB-E9614E9B289A}"/>
    <cellStyle name="Percent 2 4 2 5" xfId="10737" xr:uid="{00000000-0005-0000-0000-0000E4040000}"/>
    <cellStyle name="Percent 2 4 2 6" xfId="20145" xr:uid="{954AAC95-8FF7-43E3-BF7D-95ABD5BC44E3}"/>
    <cellStyle name="Percent 2 4 2 7" xfId="34298" xr:uid="{202EF363-DDD5-4D7B-83D6-35F0F67B4D33}"/>
    <cellStyle name="Percent 2 4 3" xfId="1259" xr:uid="{00000000-0005-0000-0000-0000E5040000}"/>
    <cellStyle name="Percent 2 4 3 2" xfId="3546" xr:uid="{00000000-0005-0000-0000-0000E7040000}"/>
    <cellStyle name="Percent 2 4 3 2 2" xfId="7989" xr:uid="{00000000-0005-0000-0000-0000E7040000}"/>
    <cellStyle name="Percent 2 4 3 2 2 2" xfId="16813" xr:uid="{00000000-0005-0000-0000-0000E7040000}"/>
    <cellStyle name="Percent 2 4 3 2 2 3" xfId="26197" xr:uid="{88868603-E147-470D-9B0A-EB4B8FA7C5FE}"/>
    <cellStyle name="Percent 2 4 3 2 2 4" xfId="40153" xr:uid="{050B3349-6EAB-466C-A0C8-1685791A117C}"/>
    <cellStyle name="Percent 2 4 3 2 3" xfId="12461" xr:uid="{00000000-0005-0000-0000-0000E7040000}"/>
    <cellStyle name="Percent 2 4 3 2 4" xfId="21907" xr:uid="{B75F3760-2B52-4E70-A9E9-E49C57DC16D4}"/>
    <cellStyle name="Percent 2 4 3 2 5" xfId="35912" xr:uid="{ED8E5DCE-28BF-424A-8E9A-EB076273967F}"/>
    <cellStyle name="Percent 2 4 3 3" xfId="5672" xr:uid="{00000000-0005-0000-0000-0000E5040000}"/>
    <cellStyle name="Percent 2 4 3 3 2" xfId="10070" xr:uid="{00000000-0005-0000-0000-0000E5040000}"/>
    <cellStyle name="Percent 2 4 3 3 2 2" xfId="18890" xr:uid="{00000000-0005-0000-0000-0000E5040000}"/>
    <cellStyle name="Percent 2 4 3 3 2 3" xfId="28252" xr:uid="{EC96756D-A59E-4983-BC62-A8E0F52FEAAC}"/>
    <cellStyle name="Percent 2 4 3 3 2 4" xfId="42215" xr:uid="{96B15C6E-D592-434B-86D7-B8BC178972F1}"/>
    <cellStyle name="Percent 2 4 3 3 3" xfId="14528" xr:uid="{00000000-0005-0000-0000-0000E5040000}"/>
    <cellStyle name="Percent 2 4 3 3 4" xfId="24001" xr:uid="{E55C077A-1318-4784-95AD-B503C641AACF}"/>
    <cellStyle name="Percent 2 4 3 3 5" xfId="37963" xr:uid="{99621F94-17C7-4E22-9431-624A227BEB03}"/>
    <cellStyle name="Percent 2 4 3 4" xfId="6299" xr:uid="{00000000-0005-0000-0000-0000E5040000}"/>
    <cellStyle name="Percent 2 4 3 4 2" xfId="15132" xr:uid="{00000000-0005-0000-0000-0000E5040000}"/>
    <cellStyle name="Percent 2 4 3 4 3" xfId="24592" xr:uid="{FEE9377B-9CC0-455B-871E-3355C2B9B210}"/>
    <cellStyle name="Percent 2 4 3 4 4" xfId="38545" xr:uid="{799A0E3D-E3D5-4929-A785-B73284D9C66C}"/>
    <cellStyle name="Percent 2 4 3 5" xfId="10738" xr:uid="{00000000-0005-0000-0000-0000E5040000}"/>
    <cellStyle name="Percent 2 4 3 6" xfId="20146" xr:uid="{EFFF27D6-AAB1-48A5-AC47-A8F47BB3760B}"/>
    <cellStyle name="Percent 2 4 3 7" xfId="34299" xr:uid="{2475FC80-40E6-4004-9660-004C71BC9F5E}"/>
    <cellStyle name="Percent 2 4 4" xfId="3548" xr:uid="{00000000-0005-0000-0000-0000E5040000}"/>
    <cellStyle name="Percent 2 4 4 2" xfId="7991" xr:uid="{00000000-0005-0000-0000-0000E5040000}"/>
    <cellStyle name="Percent 2 4 4 2 2" xfId="16815" xr:uid="{00000000-0005-0000-0000-0000E5040000}"/>
    <cellStyle name="Percent 2 4 4 2 3" xfId="26199" xr:uid="{B44E9D81-5B1A-4E0A-A849-08AE46C46C20}"/>
    <cellStyle name="Percent 2 4 4 2 4" xfId="40155" xr:uid="{64E35E6B-5D4C-4671-8B04-4C702D45C257}"/>
    <cellStyle name="Percent 2 4 4 3" xfId="12463" xr:uid="{00000000-0005-0000-0000-0000E5040000}"/>
    <cellStyle name="Percent 2 4 4 4" xfId="21909" xr:uid="{D03BE45A-C23F-4B4F-AF1B-72F00141AEA5}"/>
    <cellStyle name="Percent 2 4 4 5" xfId="35914" xr:uid="{72280C5A-B5C5-48E3-A33C-ED779109624A}"/>
    <cellStyle name="Percent 2 4 5" xfId="5670" xr:uid="{00000000-0005-0000-0000-0000E3040000}"/>
    <cellStyle name="Percent 2 4 5 2" xfId="10068" xr:uid="{00000000-0005-0000-0000-0000E3040000}"/>
    <cellStyle name="Percent 2 4 5 2 2" xfId="18888" xr:uid="{00000000-0005-0000-0000-0000E3040000}"/>
    <cellStyle name="Percent 2 4 5 2 3" xfId="28250" xr:uid="{E3ECB997-0B94-42FA-8873-C949685A6507}"/>
    <cellStyle name="Percent 2 4 5 2 4" xfId="42213" xr:uid="{52BB8439-6DDB-490B-B840-97B6035FAB08}"/>
    <cellStyle name="Percent 2 4 5 3" xfId="14526" xr:uid="{00000000-0005-0000-0000-0000E3040000}"/>
    <cellStyle name="Percent 2 4 5 4" xfId="23999" xr:uid="{D8393647-87CB-48B0-BC05-1F3EAD4B6442}"/>
    <cellStyle name="Percent 2 4 5 5" xfId="37961" xr:uid="{F7420046-B255-4722-90A5-3DE7835B29FB}"/>
    <cellStyle name="Percent 2 4 6" xfId="6297" xr:uid="{00000000-0005-0000-0000-0000E3040000}"/>
    <cellStyle name="Percent 2 4 6 2" xfId="15130" xr:uid="{00000000-0005-0000-0000-0000E3040000}"/>
    <cellStyle name="Percent 2 4 6 3" xfId="24590" xr:uid="{DA231DD4-EFEA-4507-9F77-3E7E11EF0022}"/>
    <cellStyle name="Percent 2 4 6 4" xfId="38543" xr:uid="{54615558-6EDB-4DE6-86B2-7DA608BD52BE}"/>
    <cellStyle name="Percent 2 4 7" xfId="10736" xr:uid="{00000000-0005-0000-0000-0000E3040000}"/>
    <cellStyle name="Percent 2 4 8" xfId="20144" xr:uid="{5C1E1EBC-71D2-4539-B7E2-CD4411D7B80B}"/>
    <cellStyle name="Percent 2 4 9" xfId="34297" xr:uid="{23AE3C4C-9526-435E-88D4-4C16AB7251C1}"/>
    <cellStyle name="Percent 2 5" xfId="1260" xr:uid="{00000000-0005-0000-0000-0000E6040000}"/>
    <cellStyle name="Percent 2 5 2" xfId="1261" xr:uid="{00000000-0005-0000-0000-0000E7040000}"/>
    <cellStyle name="Percent 2 5 2 2" xfId="3543" xr:uid="{00000000-0005-0000-0000-0000E9040000}"/>
    <cellStyle name="Percent 2 5 2 2 2" xfId="7986" xr:uid="{00000000-0005-0000-0000-0000E9040000}"/>
    <cellStyle name="Percent 2 5 2 2 2 2" xfId="16810" xr:uid="{00000000-0005-0000-0000-0000E9040000}"/>
    <cellStyle name="Percent 2 5 2 2 2 3" xfId="26194" xr:uid="{1B29C124-69CE-428B-B1EB-EF4DA19EDAB5}"/>
    <cellStyle name="Percent 2 5 2 2 2 4" xfId="40150" xr:uid="{2BB7D5B4-7C66-4C93-807B-ECA5FC5D8565}"/>
    <cellStyle name="Percent 2 5 2 2 3" xfId="12458" xr:uid="{00000000-0005-0000-0000-0000E9040000}"/>
    <cellStyle name="Percent 2 5 2 2 4" xfId="21904" xr:uid="{0765C848-A300-47CD-ABD7-F476B39FBC4C}"/>
    <cellStyle name="Percent 2 5 2 2 5" xfId="35909" xr:uid="{B4FF4B98-CB1D-4942-9A5F-885432B14BF4}"/>
    <cellStyle name="Percent 2 5 2 3" xfId="5674" xr:uid="{00000000-0005-0000-0000-0000E7040000}"/>
    <cellStyle name="Percent 2 5 2 3 2" xfId="10072" xr:uid="{00000000-0005-0000-0000-0000E7040000}"/>
    <cellStyle name="Percent 2 5 2 3 2 2" xfId="18892" xr:uid="{00000000-0005-0000-0000-0000E7040000}"/>
    <cellStyle name="Percent 2 5 2 3 2 3" xfId="28254" xr:uid="{7948E360-A246-4223-B523-95A2CBB57356}"/>
    <cellStyle name="Percent 2 5 2 3 2 4" xfId="42217" xr:uid="{2D01A0E0-F757-4265-AC87-20205F0936A5}"/>
    <cellStyle name="Percent 2 5 2 3 3" xfId="14530" xr:uid="{00000000-0005-0000-0000-0000E7040000}"/>
    <cellStyle name="Percent 2 5 2 3 4" xfId="24003" xr:uid="{A9361B52-5AB8-4BA8-B66D-E90BA3A6D625}"/>
    <cellStyle name="Percent 2 5 2 3 5" xfId="37965" xr:uid="{7D7D663F-E2A1-439B-B260-3B50368DEF2F}"/>
    <cellStyle name="Percent 2 5 2 4" xfId="6301" xr:uid="{00000000-0005-0000-0000-0000E7040000}"/>
    <cellStyle name="Percent 2 5 2 4 2" xfId="15134" xr:uid="{00000000-0005-0000-0000-0000E7040000}"/>
    <cellStyle name="Percent 2 5 2 4 3" xfId="24594" xr:uid="{E309CECF-3F4E-4386-A017-D4BD911259DE}"/>
    <cellStyle name="Percent 2 5 2 4 4" xfId="38547" xr:uid="{2940738B-2F56-46F5-991F-4D07BD4C48D2}"/>
    <cellStyle name="Percent 2 5 2 5" xfId="10740" xr:uid="{00000000-0005-0000-0000-0000E7040000}"/>
    <cellStyle name="Percent 2 5 2 6" xfId="20148" xr:uid="{AD812084-4BEA-486B-8283-2561D200D22D}"/>
    <cellStyle name="Percent 2 5 2 7" xfId="34301" xr:uid="{CB27F340-9E71-42C9-8F08-0B32169EF612}"/>
    <cellStyle name="Percent 2 5 3" xfId="1262" xr:uid="{00000000-0005-0000-0000-0000E8040000}"/>
    <cellStyle name="Percent 2 5 3 2" xfId="3544" xr:uid="{00000000-0005-0000-0000-0000EA040000}"/>
    <cellStyle name="Percent 2 5 3 2 2" xfId="7987" xr:uid="{00000000-0005-0000-0000-0000EA040000}"/>
    <cellStyle name="Percent 2 5 3 2 2 2" xfId="16811" xr:uid="{00000000-0005-0000-0000-0000EA040000}"/>
    <cellStyle name="Percent 2 5 3 2 2 3" xfId="26195" xr:uid="{AD10D0CA-C8C7-44B9-A286-BEEBB7141FA0}"/>
    <cellStyle name="Percent 2 5 3 2 2 4" xfId="40151" xr:uid="{E7F7AF8E-0A6C-406E-B992-66E668C4AF12}"/>
    <cellStyle name="Percent 2 5 3 2 3" xfId="12459" xr:uid="{00000000-0005-0000-0000-0000EA040000}"/>
    <cellStyle name="Percent 2 5 3 2 4" xfId="21905" xr:uid="{D5B7DCB1-CED6-42EA-B318-CC9BE3959D77}"/>
    <cellStyle name="Percent 2 5 3 2 5" xfId="35910" xr:uid="{410C4BE0-AA73-4590-96C8-DEEB18F9DACC}"/>
    <cellStyle name="Percent 2 5 3 3" xfId="5675" xr:uid="{00000000-0005-0000-0000-0000E8040000}"/>
    <cellStyle name="Percent 2 5 3 3 2" xfId="10073" xr:uid="{00000000-0005-0000-0000-0000E8040000}"/>
    <cellStyle name="Percent 2 5 3 3 2 2" xfId="18893" xr:uid="{00000000-0005-0000-0000-0000E8040000}"/>
    <cellStyle name="Percent 2 5 3 3 2 3" xfId="28255" xr:uid="{A80AB565-DE72-400A-B582-AF362B675FD5}"/>
    <cellStyle name="Percent 2 5 3 3 2 4" xfId="42218" xr:uid="{3F8F2A90-B40C-46B8-B77A-9B70BCEDC86A}"/>
    <cellStyle name="Percent 2 5 3 3 3" xfId="14531" xr:uid="{00000000-0005-0000-0000-0000E8040000}"/>
    <cellStyle name="Percent 2 5 3 3 4" xfId="24004" xr:uid="{24982C26-9E3E-4432-9645-E6F6D659D86A}"/>
    <cellStyle name="Percent 2 5 3 3 5" xfId="37966" xr:uid="{62E44F98-6B5A-42AD-876B-0E2291E7A8E7}"/>
    <cellStyle name="Percent 2 5 3 4" xfId="6302" xr:uid="{00000000-0005-0000-0000-0000E8040000}"/>
    <cellStyle name="Percent 2 5 3 4 2" xfId="15135" xr:uid="{00000000-0005-0000-0000-0000E8040000}"/>
    <cellStyle name="Percent 2 5 3 4 3" xfId="24595" xr:uid="{630A0FF4-D081-4263-AE65-121029F2AF8A}"/>
    <cellStyle name="Percent 2 5 3 4 4" xfId="38548" xr:uid="{74CEB300-0B0A-4371-9904-D96F24395B4D}"/>
    <cellStyle name="Percent 2 5 3 5" xfId="10741" xr:uid="{00000000-0005-0000-0000-0000E8040000}"/>
    <cellStyle name="Percent 2 5 3 6" xfId="20149" xr:uid="{3EFB0B00-81BA-4222-86ED-FA5517B2953E}"/>
    <cellStyle name="Percent 2 5 3 7" xfId="34302" xr:uid="{E851BB51-D958-48F6-9A5A-A9C515C453F5}"/>
    <cellStyle name="Percent 2 5 4" xfId="3545" xr:uid="{00000000-0005-0000-0000-0000E8040000}"/>
    <cellStyle name="Percent 2 5 4 2" xfId="7988" xr:uid="{00000000-0005-0000-0000-0000E8040000}"/>
    <cellStyle name="Percent 2 5 4 2 2" xfId="16812" xr:uid="{00000000-0005-0000-0000-0000E8040000}"/>
    <cellStyle name="Percent 2 5 4 2 3" xfId="26196" xr:uid="{4B1B7C44-EB0E-4A1F-B9C5-8D12F04C7C91}"/>
    <cellStyle name="Percent 2 5 4 2 4" xfId="40152" xr:uid="{8B9217A6-E5B2-4C30-B483-F37BA68B9CD4}"/>
    <cellStyle name="Percent 2 5 4 3" xfId="12460" xr:uid="{00000000-0005-0000-0000-0000E8040000}"/>
    <cellStyle name="Percent 2 5 4 4" xfId="21906" xr:uid="{39F4272D-61D9-4DB4-A9BB-90CAF129BA9D}"/>
    <cellStyle name="Percent 2 5 4 5" xfId="35911" xr:uid="{2C1A933A-7056-403B-B820-FD8CA720E838}"/>
    <cellStyle name="Percent 2 5 5" xfId="5673" xr:uid="{00000000-0005-0000-0000-0000E6040000}"/>
    <cellStyle name="Percent 2 5 5 2" xfId="10071" xr:uid="{00000000-0005-0000-0000-0000E6040000}"/>
    <cellStyle name="Percent 2 5 5 2 2" xfId="18891" xr:uid="{00000000-0005-0000-0000-0000E6040000}"/>
    <cellStyle name="Percent 2 5 5 2 3" xfId="28253" xr:uid="{AA6FC5A6-EB52-4296-A863-08533E20E408}"/>
    <cellStyle name="Percent 2 5 5 2 4" xfId="42216" xr:uid="{296F57F4-3C7F-4204-966A-4C9DBA558129}"/>
    <cellStyle name="Percent 2 5 5 3" xfId="14529" xr:uid="{00000000-0005-0000-0000-0000E6040000}"/>
    <cellStyle name="Percent 2 5 5 4" xfId="24002" xr:uid="{33E0A6E3-5EF3-4B57-998C-C8F065AF66B3}"/>
    <cellStyle name="Percent 2 5 5 5" xfId="37964" xr:uid="{C0525C24-DC0F-4CF9-9E24-8924E78B88A8}"/>
    <cellStyle name="Percent 2 5 6" xfId="6300" xr:uid="{00000000-0005-0000-0000-0000E6040000}"/>
    <cellStyle name="Percent 2 5 6 2" xfId="15133" xr:uid="{00000000-0005-0000-0000-0000E6040000}"/>
    <cellStyle name="Percent 2 5 6 3" xfId="24593" xr:uid="{DE7C3CB6-200D-45A6-B994-81DE22D2197C}"/>
    <cellStyle name="Percent 2 5 6 4" xfId="38546" xr:uid="{199CF240-71E9-41AA-96D1-93ADD325A18B}"/>
    <cellStyle name="Percent 2 5 7" xfId="10739" xr:uid="{00000000-0005-0000-0000-0000E6040000}"/>
    <cellStyle name="Percent 2 5 8" xfId="20147" xr:uid="{B72DC214-F383-40A5-B06A-3F261427146A}"/>
    <cellStyle name="Percent 2 5 9" xfId="34300" xr:uid="{959F83C0-C09A-42F7-96D7-3430EB6A9480}"/>
    <cellStyle name="Percent 2 6" xfId="1263" xr:uid="{00000000-0005-0000-0000-0000E9040000}"/>
    <cellStyle name="Percent 2 6 2" xfId="1264" xr:uid="{00000000-0005-0000-0000-0000EA040000}"/>
    <cellStyle name="Percent 2 6 2 2" xfId="3542" xr:uid="{00000000-0005-0000-0000-0000EC040000}"/>
    <cellStyle name="Percent 2 6 2 2 2" xfId="7985" xr:uid="{00000000-0005-0000-0000-0000EC040000}"/>
    <cellStyle name="Percent 2 6 2 2 2 2" xfId="16809" xr:uid="{00000000-0005-0000-0000-0000EC040000}"/>
    <cellStyle name="Percent 2 6 2 2 2 3" xfId="26193" xr:uid="{8EBF1CD4-DA11-4165-AC6E-5F3321259F78}"/>
    <cellStyle name="Percent 2 6 2 2 2 4" xfId="40149" xr:uid="{4ADFE1C7-5C82-4E5B-868B-0747F3E9AECC}"/>
    <cellStyle name="Percent 2 6 2 2 3" xfId="12457" xr:uid="{00000000-0005-0000-0000-0000EC040000}"/>
    <cellStyle name="Percent 2 6 2 2 4" xfId="21903" xr:uid="{6C331AFF-7DB1-4147-B1FE-3CCF6B8156DD}"/>
    <cellStyle name="Percent 2 6 2 2 5" xfId="35908" xr:uid="{1CFD2499-58E9-4AE2-B0D8-1A6F0B4F2247}"/>
    <cellStyle name="Percent 2 6 2 3" xfId="5677" xr:uid="{00000000-0005-0000-0000-0000EA040000}"/>
    <cellStyle name="Percent 2 6 2 3 2" xfId="10075" xr:uid="{00000000-0005-0000-0000-0000EA040000}"/>
    <cellStyle name="Percent 2 6 2 3 2 2" xfId="18895" xr:uid="{00000000-0005-0000-0000-0000EA040000}"/>
    <cellStyle name="Percent 2 6 2 3 2 3" xfId="28257" xr:uid="{71C98358-7FE2-49D0-B4CE-FC8207467085}"/>
    <cellStyle name="Percent 2 6 2 3 2 4" xfId="42220" xr:uid="{90D853A1-6399-4E5C-A191-3E8BA40FCE71}"/>
    <cellStyle name="Percent 2 6 2 3 3" xfId="14533" xr:uid="{00000000-0005-0000-0000-0000EA040000}"/>
    <cellStyle name="Percent 2 6 2 3 4" xfId="24006" xr:uid="{A87276FD-1137-4BD1-B093-234182E248B8}"/>
    <cellStyle name="Percent 2 6 2 3 5" xfId="37968" xr:uid="{F59B4E04-80B6-4594-BC51-AA75119FA841}"/>
    <cellStyle name="Percent 2 6 2 4" xfId="6304" xr:uid="{00000000-0005-0000-0000-0000EA040000}"/>
    <cellStyle name="Percent 2 6 2 4 2" xfId="15137" xr:uid="{00000000-0005-0000-0000-0000EA040000}"/>
    <cellStyle name="Percent 2 6 2 4 3" xfId="24597" xr:uid="{11B57AD0-64B1-4D02-AFB5-EAFBAA6E4510}"/>
    <cellStyle name="Percent 2 6 2 4 4" xfId="38550" xr:uid="{6F15A64D-95C1-4C59-8FB5-13C7014ABC9A}"/>
    <cellStyle name="Percent 2 6 2 5" xfId="10743" xr:uid="{00000000-0005-0000-0000-0000EA040000}"/>
    <cellStyle name="Percent 2 6 2 6" xfId="20151" xr:uid="{A85F1F39-F5E3-43E0-97B3-D614B263321C}"/>
    <cellStyle name="Percent 2 6 2 7" xfId="34304" xr:uid="{99ADFE3E-96AF-4EB2-8F5A-C6F1A8D8DEE7}"/>
    <cellStyle name="Percent 2 6 3" xfId="1265" xr:uid="{00000000-0005-0000-0000-0000EB040000}"/>
    <cellStyle name="Percent 2 6 3 2" xfId="3541" xr:uid="{00000000-0005-0000-0000-0000ED040000}"/>
    <cellStyle name="Percent 2 6 3 2 2" xfId="7984" xr:uid="{00000000-0005-0000-0000-0000ED040000}"/>
    <cellStyle name="Percent 2 6 3 2 2 2" xfId="16808" xr:uid="{00000000-0005-0000-0000-0000ED040000}"/>
    <cellStyle name="Percent 2 6 3 2 2 3" xfId="26192" xr:uid="{02A4AFAF-7954-4701-B18B-CACCEDCAABD2}"/>
    <cellStyle name="Percent 2 6 3 2 2 4" xfId="40148" xr:uid="{ACFC70BA-B9F7-4684-9A4F-89341B540B81}"/>
    <cellStyle name="Percent 2 6 3 2 3" xfId="12456" xr:uid="{00000000-0005-0000-0000-0000ED040000}"/>
    <cellStyle name="Percent 2 6 3 2 4" xfId="21902" xr:uid="{C6C3089C-870E-44A6-9106-C6515102F1FB}"/>
    <cellStyle name="Percent 2 6 3 2 5" xfId="35907" xr:uid="{17CB8FF2-929E-458C-B89C-FA56F357E68D}"/>
    <cellStyle name="Percent 2 6 3 3" xfId="5678" xr:uid="{00000000-0005-0000-0000-0000EB040000}"/>
    <cellStyle name="Percent 2 6 3 3 2" xfId="10076" xr:uid="{00000000-0005-0000-0000-0000EB040000}"/>
    <cellStyle name="Percent 2 6 3 3 2 2" xfId="18896" xr:uid="{00000000-0005-0000-0000-0000EB040000}"/>
    <cellStyle name="Percent 2 6 3 3 2 3" xfId="28258" xr:uid="{60EED718-6DD2-4431-80BB-DBD3E2E6188B}"/>
    <cellStyle name="Percent 2 6 3 3 2 4" xfId="42221" xr:uid="{220A0ACE-8BB2-42B1-9457-AD2E1DA342A1}"/>
    <cellStyle name="Percent 2 6 3 3 3" xfId="14534" xr:uid="{00000000-0005-0000-0000-0000EB040000}"/>
    <cellStyle name="Percent 2 6 3 3 4" xfId="24007" xr:uid="{E18DC0F3-05A1-43C8-A0B8-ED2A12B2FB1D}"/>
    <cellStyle name="Percent 2 6 3 3 5" xfId="37969" xr:uid="{9F578F57-82F1-4254-9075-5804C9CB029B}"/>
    <cellStyle name="Percent 2 6 3 4" xfId="6305" xr:uid="{00000000-0005-0000-0000-0000EB040000}"/>
    <cellStyle name="Percent 2 6 3 4 2" xfId="15138" xr:uid="{00000000-0005-0000-0000-0000EB040000}"/>
    <cellStyle name="Percent 2 6 3 4 3" xfId="24598" xr:uid="{DE084136-248B-41BD-9DFE-4A90A976B9D9}"/>
    <cellStyle name="Percent 2 6 3 4 4" xfId="38551" xr:uid="{EFA3B98E-ECFE-427F-9479-EEF8987005BB}"/>
    <cellStyle name="Percent 2 6 3 5" xfId="10744" xr:uid="{00000000-0005-0000-0000-0000EB040000}"/>
    <cellStyle name="Percent 2 6 3 6" xfId="20152" xr:uid="{34329306-3938-46B3-A4D9-6B32256D8FB1}"/>
    <cellStyle name="Percent 2 6 3 7" xfId="34305" xr:uid="{4C9462A5-DC55-4E68-BD27-94ECD68F83FF}"/>
    <cellStyle name="Percent 2 6 4" xfId="3444" xr:uid="{00000000-0005-0000-0000-0000EB040000}"/>
    <cellStyle name="Percent 2 6 4 2" xfId="7890" xr:uid="{00000000-0005-0000-0000-0000EB040000}"/>
    <cellStyle name="Percent 2 6 4 2 2" xfId="16715" xr:uid="{00000000-0005-0000-0000-0000EB040000}"/>
    <cellStyle name="Percent 2 6 4 2 3" xfId="26126" xr:uid="{71AC76D8-E9AA-4DE3-818C-AB183581D6FB}"/>
    <cellStyle name="Percent 2 6 4 2 4" xfId="40079" xr:uid="{9F800A50-0CEC-4A84-AECC-8378554C474E}"/>
    <cellStyle name="Percent 2 6 4 3" xfId="12368" xr:uid="{00000000-0005-0000-0000-0000EB040000}"/>
    <cellStyle name="Percent 2 6 4 4" xfId="21830" xr:uid="{FCF59A15-8077-4AB3-B612-BFD21FA727FA}"/>
    <cellStyle name="Percent 2 6 4 5" xfId="35842" xr:uid="{57300687-8243-4871-B09B-428541F4628F}"/>
    <cellStyle name="Percent 2 6 5" xfId="5676" xr:uid="{00000000-0005-0000-0000-0000E9040000}"/>
    <cellStyle name="Percent 2 6 5 2" xfId="10074" xr:uid="{00000000-0005-0000-0000-0000E9040000}"/>
    <cellStyle name="Percent 2 6 5 2 2" xfId="18894" xr:uid="{00000000-0005-0000-0000-0000E9040000}"/>
    <cellStyle name="Percent 2 6 5 2 3" xfId="28256" xr:uid="{4705E7EC-9082-4226-8F5A-04DEA84C3CB3}"/>
    <cellStyle name="Percent 2 6 5 2 4" xfId="42219" xr:uid="{E5574A68-4466-46C3-A254-817565778C18}"/>
    <cellStyle name="Percent 2 6 5 3" xfId="14532" xr:uid="{00000000-0005-0000-0000-0000E9040000}"/>
    <cellStyle name="Percent 2 6 5 4" xfId="24005" xr:uid="{A52C5CD1-30E0-4EDD-B297-31FB834B4D85}"/>
    <cellStyle name="Percent 2 6 5 5" xfId="37967" xr:uid="{3C8E9B31-5C10-4874-BEFC-0C4A57266A0B}"/>
    <cellStyle name="Percent 2 6 6" xfId="6303" xr:uid="{00000000-0005-0000-0000-0000E9040000}"/>
    <cellStyle name="Percent 2 6 6 2" xfId="15136" xr:uid="{00000000-0005-0000-0000-0000E9040000}"/>
    <cellStyle name="Percent 2 6 6 3" xfId="24596" xr:uid="{03420C8D-1D1D-45C8-B61B-EFA8902F0417}"/>
    <cellStyle name="Percent 2 6 6 4" xfId="38549" xr:uid="{CE549D88-4993-4B2B-BEF4-286A75C26779}"/>
    <cellStyle name="Percent 2 6 7" xfId="10742" xr:uid="{00000000-0005-0000-0000-0000E9040000}"/>
    <cellStyle name="Percent 2 6 8" xfId="20150" xr:uid="{8BFCABAE-D92E-4DFD-B10F-8FC3CE6D261B}"/>
    <cellStyle name="Percent 2 6 9" xfId="34303" xr:uid="{BF4C9429-E199-4EB7-B75D-41E5938AE535}"/>
    <cellStyle name="Percent 2 7" xfId="1266" xr:uid="{00000000-0005-0000-0000-0000EC040000}"/>
    <cellStyle name="Percent 2 7 10" xfId="10745" xr:uid="{00000000-0005-0000-0000-0000EC040000}"/>
    <cellStyle name="Percent 2 7 11" xfId="20153" xr:uid="{685DA7E4-1783-449A-9CB0-F4C177D3E709}"/>
    <cellStyle name="Percent 2 7 12" xfId="34306" xr:uid="{CF3E2DD2-6CAF-4379-857F-8554044FF47D}"/>
    <cellStyle name="Percent 2 7 2" xfId="1267" xr:uid="{00000000-0005-0000-0000-0000ED040000}"/>
    <cellStyle name="Percent 2 7 2 2" xfId="1268" xr:uid="{00000000-0005-0000-0000-0000EE040000}"/>
    <cellStyle name="Percent 2 7 2 3" xfId="1269" xr:uid="{00000000-0005-0000-0000-0000EF040000}"/>
    <cellStyle name="Percent 2 7 2 4" xfId="1270" xr:uid="{00000000-0005-0000-0000-0000F0040000}"/>
    <cellStyle name="Percent 2 7 3" xfId="1271" xr:uid="{00000000-0005-0000-0000-0000F1040000}"/>
    <cellStyle name="Percent 2 7 4" xfId="1272" xr:uid="{00000000-0005-0000-0000-0000F2040000}"/>
    <cellStyle name="Percent 2 7 5" xfId="1273" xr:uid="{00000000-0005-0000-0000-0000F3040000}"/>
    <cellStyle name="Percent 2 7 5 2" xfId="3539" xr:uid="{00000000-0005-0000-0000-0000F5040000}"/>
    <cellStyle name="Percent 2 7 5 2 2" xfId="7982" xr:uid="{00000000-0005-0000-0000-0000F5040000}"/>
    <cellStyle name="Percent 2 7 5 2 2 2" xfId="16806" xr:uid="{00000000-0005-0000-0000-0000F5040000}"/>
    <cellStyle name="Percent 2 7 5 2 2 3" xfId="26190" xr:uid="{DE5A6A66-5A1B-46AE-A767-035CC58C1644}"/>
    <cellStyle name="Percent 2 7 5 2 2 4" xfId="40146" xr:uid="{9EBA29A0-C837-4A6E-B6B9-C1754AF62E35}"/>
    <cellStyle name="Percent 2 7 5 2 3" xfId="12454" xr:uid="{00000000-0005-0000-0000-0000F5040000}"/>
    <cellStyle name="Percent 2 7 5 2 4" xfId="21900" xr:uid="{7545D9B1-00B5-4216-8C42-29DE625735BE}"/>
    <cellStyle name="Percent 2 7 5 2 5" xfId="35905" xr:uid="{A7F62E62-507A-41E5-AE6A-7729F2E0463D}"/>
    <cellStyle name="Percent 2 7 5 3" xfId="5680" xr:uid="{00000000-0005-0000-0000-0000F3040000}"/>
    <cellStyle name="Percent 2 7 5 3 2" xfId="10078" xr:uid="{00000000-0005-0000-0000-0000F3040000}"/>
    <cellStyle name="Percent 2 7 5 3 2 2" xfId="18898" xr:uid="{00000000-0005-0000-0000-0000F3040000}"/>
    <cellStyle name="Percent 2 7 5 3 2 3" xfId="28260" xr:uid="{73264433-4F7A-46EB-B771-67E175C962EB}"/>
    <cellStyle name="Percent 2 7 5 3 2 4" xfId="42223" xr:uid="{B79C59C0-4033-443A-8786-4339B66CC764}"/>
    <cellStyle name="Percent 2 7 5 3 3" xfId="14536" xr:uid="{00000000-0005-0000-0000-0000F3040000}"/>
    <cellStyle name="Percent 2 7 5 3 4" xfId="24009" xr:uid="{324A63DF-E1AD-400E-8E85-23BCC8A82FFE}"/>
    <cellStyle name="Percent 2 7 5 3 5" xfId="37971" xr:uid="{90822FB8-9B84-45FB-AA80-5C637CFD7966}"/>
    <cellStyle name="Percent 2 7 5 4" xfId="6307" xr:uid="{00000000-0005-0000-0000-0000F3040000}"/>
    <cellStyle name="Percent 2 7 5 4 2" xfId="15140" xr:uid="{00000000-0005-0000-0000-0000F3040000}"/>
    <cellStyle name="Percent 2 7 5 4 3" xfId="24600" xr:uid="{230063A3-4D2D-4F06-91DA-23FA68E65000}"/>
    <cellStyle name="Percent 2 7 5 4 4" xfId="38553" xr:uid="{1C437992-A84E-44E7-AB43-9226BEEF2754}"/>
    <cellStyle name="Percent 2 7 5 5" xfId="10746" xr:uid="{00000000-0005-0000-0000-0000F3040000}"/>
    <cellStyle name="Percent 2 7 5 6" xfId="20154" xr:uid="{46A51A76-A0B7-4155-9F7B-462F867FCC41}"/>
    <cellStyle name="Percent 2 7 5 7" xfId="34307" xr:uid="{802EB007-13B3-4ACA-B753-CB7888534BCE}"/>
    <cellStyle name="Percent 2 7 6" xfId="1274" xr:uid="{00000000-0005-0000-0000-0000F4040000}"/>
    <cellStyle name="Percent 2 7 6 2" xfId="3537" xr:uid="{00000000-0005-0000-0000-0000F6040000}"/>
    <cellStyle name="Percent 2 7 6 2 2" xfId="7980" xr:uid="{00000000-0005-0000-0000-0000F6040000}"/>
    <cellStyle name="Percent 2 7 6 2 2 2" xfId="16804" xr:uid="{00000000-0005-0000-0000-0000F6040000}"/>
    <cellStyle name="Percent 2 7 6 2 2 3" xfId="26188" xr:uid="{AADD5DD7-0A1E-4C3C-A6E9-C1A84BCBC36B}"/>
    <cellStyle name="Percent 2 7 6 2 2 4" xfId="40144" xr:uid="{08C857DB-ED1A-4022-BD20-0FF17B1F8B74}"/>
    <cellStyle name="Percent 2 7 6 2 3" xfId="12452" xr:uid="{00000000-0005-0000-0000-0000F6040000}"/>
    <cellStyle name="Percent 2 7 6 2 4" xfId="21898" xr:uid="{72EB0D50-DA60-4C54-BCA4-91DF3CC7F8FC}"/>
    <cellStyle name="Percent 2 7 6 2 5" xfId="35903" xr:uid="{EB1DABF1-5641-4D65-8749-962787400F39}"/>
    <cellStyle name="Percent 2 7 6 3" xfId="5681" xr:uid="{00000000-0005-0000-0000-0000F4040000}"/>
    <cellStyle name="Percent 2 7 6 3 2" xfId="10079" xr:uid="{00000000-0005-0000-0000-0000F4040000}"/>
    <cellStyle name="Percent 2 7 6 3 2 2" xfId="18899" xr:uid="{00000000-0005-0000-0000-0000F4040000}"/>
    <cellStyle name="Percent 2 7 6 3 2 3" xfId="28261" xr:uid="{793BA4A8-F6C3-412B-8CFB-2EC2D952C015}"/>
    <cellStyle name="Percent 2 7 6 3 2 4" xfId="42224" xr:uid="{7B855961-8FED-429F-A40C-D91EE1B69E39}"/>
    <cellStyle name="Percent 2 7 6 3 3" xfId="14537" xr:uid="{00000000-0005-0000-0000-0000F4040000}"/>
    <cellStyle name="Percent 2 7 6 3 4" xfId="24010" xr:uid="{B074E2D2-AA3C-4EAF-84B4-BB36745AFAF7}"/>
    <cellStyle name="Percent 2 7 6 3 5" xfId="37972" xr:uid="{6F8DE4F2-08E0-4214-914C-4F56F2CB1733}"/>
    <cellStyle name="Percent 2 7 6 4" xfId="6308" xr:uid="{00000000-0005-0000-0000-0000F4040000}"/>
    <cellStyle name="Percent 2 7 6 4 2" xfId="15141" xr:uid="{00000000-0005-0000-0000-0000F4040000}"/>
    <cellStyle name="Percent 2 7 6 4 3" xfId="24601" xr:uid="{32B9AEEF-2A78-45BF-89CA-26FA5946E8AC}"/>
    <cellStyle name="Percent 2 7 6 4 4" xfId="38554" xr:uid="{065C509A-506B-41E6-9C4B-74A6FE7AE270}"/>
    <cellStyle name="Percent 2 7 6 5" xfId="10747" xr:uid="{00000000-0005-0000-0000-0000F4040000}"/>
    <cellStyle name="Percent 2 7 6 6" xfId="20155" xr:uid="{8DF8D0B8-C85D-480E-AA4F-E998F2E7247C}"/>
    <cellStyle name="Percent 2 7 6 7" xfId="34308" xr:uid="{C9A37291-B9DF-4649-9A9E-3838BDD4F238}"/>
    <cellStyle name="Percent 2 7 7" xfId="3540" xr:uid="{00000000-0005-0000-0000-0000EE040000}"/>
    <cellStyle name="Percent 2 7 7 2" xfId="7983" xr:uid="{00000000-0005-0000-0000-0000EE040000}"/>
    <cellStyle name="Percent 2 7 7 2 2" xfId="16807" xr:uid="{00000000-0005-0000-0000-0000EE040000}"/>
    <cellStyle name="Percent 2 7 7 2 3" xfId="26191" xr:uid="{62331B18-FE61-462C-B915-237E3C43E6B1}"/>
    <cellStyle name="Percent 2 7 7 2 4" xfId="40147" xr:uid="{1425FC7D-4186-4AAD-B58A-0F90706120F0}"/>
    <cellStyle name="Percent 2 7 7 3" xfId="12455" xr:uid="{00000000-0005-0000-0000-0000EE040000}"/>
    <cellStyle name="Percent 2 7 7 4" xfId="21901" xr:uid="{E5CB30A9-7D4C-4CC8-A318-29527FE6F0E1}"/>
    <cellStyle name="Percent 2 7 7 5" xfId="35906" xr:uid="{0DC7B91D-DB51-418A-A001-35574AA83DD9}"/>
    <cellStyle name="Percent 2 7 8" xfId="5679" xr:uid="{00000000-0005-0000-0000-0000EC040000}"/>
    <cellStyle name="Percent 2 7 8 2" xfId="10077" xr:uid="{00000000-0005-0000-0000-0000EC040000}"/>
    <cellStyle name="Percent 2 7 8 2 2" xfId="18897" xr:uid="{00000000-0005-0000-0000-0000EC040000}"/>
    <cellStyle name="Percent 2 7 8 2 3" xfId="28259" xr:uid="{C939E8DD-3C78-442A-8814-E4B68FD3BC39}"/>
    <cellStyle name="Percent 2 7 8 2 4" xfId="42222" xr:uid="{FC128891-3D69-46AF-BFF8-76DBE0213F0C}"/>
    <cellStyle name="Percent 2 7 8 3" xfId="14535" xr:uid="{00000000-0005-0000-0000-0000EC040000}"/>
    <cellStyle name="Percent 2 7 8 4" xfId="24008" xr:uid="{85361E64-EE17-47AC-A7F6-8358D257C429}"/>
    <cellStyle name="Percent 2 7 8 5" xfId="37970" xr:uid="{FBA519CC-E382-43ED-8F68-E387A3599E50}"/>
    <cellStyle name="Percent 2 7 9" xfId="6306" xr:uid="{00000000-0005-0000-0000-0000EC040000}"/>
    <cellStyle name="Percent 2 7 9 2" xfId="15139" xr:uid="{00000000-0005-0000-0000-0000EC040000}"/>
    <cellStyle name="Percent 2 7 9 3" xfId="24599" xr:uid="{D44832BD-5A20-42ED-82F6-5A3B4BFAE58B}"/>
    <cellStyle name="Percent 2 7 9 4" xfId="38552" xr:uid="{C6F9CC3E-F9D4-4074-87DD-30AA0ECFE6C3}"/>
    <cellStyle name="Percent 2 8" xfId="1275" xr:uid="{00000000-0005-0000-0000-0000F5040000}"/>
    <cellStyle name="Percent 2 8 2" xfId="1276" xr:uid="{00000000-0005-0000-0000-0000F6040000}"/>
    <cellStyle name="Percent 2 8 2 2" xfId="3440" xr:uid="{00000000-0005-0000-0000-0000F8040000}"/>
    <cellStyle name="Percent 2 8 2 2 2" xfId="7887" xr:uid="{00000000-0005-0000-0000-0000F8040000}"/>
    <cellStyle name="Percent 2 8 2 2 2 2" xfId="16712" xr:uid="{00000000-0005-0000-0000-0000F8040000}"/>
    <cellStyle name="Percent 2 8 2 2 2 3" xfId="26123" xr:uid="{C87EC5E6-BE38-4883-9F4B-8BD44D8E6CD6}"/>
    <cellStyle name="Percent 2 8 2 2 2 4" xfId="40076" xr:uid="{EC0DA9B8-FDA5-434F-98D3-B316F71D9470}"/>
    <cellStyle name="Percent 2 8 2 2 3" xfId="12365" xr:uid="{00000000-0005-0000-0000-0000F8040000}"/>
    <cellStyle name="Percent 2 8 2 2 4" xfId="21826" xr:uid="{8FDE2B60-8EA1-48EA-BDCE-669D156145BD}"/>
    <cellStyle name="Percent 2 8 2 2 5" xfId="35839" xr:uid="{434F1C23-1A74-4B7D-9292-EA859D3FEACD}"/>
    <cellStyle name="Percent 2 8 2 3" xfId="5683" xr:uid="{00000000-0005-0000-0000-0000F6040000}"/>
    <cellStyle name="Percent 2 8 2 3 2" xfId="10081" xr:uid="{00000000-0005-0000-0000-0000F6040000}"/>
    <cellStyle name="Percent 2 8 2 3 2 2" xfId="18901" xr:uid="{00000000-0005-0000-0000-0000F6040000}"/>
    <cellStyle name="Percent 2 8 2 3 2 3" xfId="28263" xr:uid="{5168EA3E-4CFE-42A3-BC7C-18944AE266A8}"/>
    <cellStyle name="Percent 2 8 2 3 2 4" xfId="42226" xr:uid="{1FAD8D14-0E72-423E-BA47-2DCE2C624B0A}"/>
    <cellStyle name="Percent 2 8 2 3 3" xfId="14539" xr:uid="{00000000-0005-0000-0000-0000F6040000}"/>
    <cellStyle name="Percent 2 8 2 3 4" xfId="24012" xr:uid="{FF88FD00-FDE4-4088-93E4-276517F43021}"/>
    <cellStyle name="Percent 2 8 2 3 5" xfId="37974" xr:uid="{E7376354-5781-4A38-8F4A-5ADAA660073D}"/>
    <cellStyle name="Percent 2 8 2 4" xfId="6310" xr:uid="{00000000-0005-0000-0000-0000F6040000}"/>
    <cellStyle name="Percent 2 8 2 4 2" xfId="15143" xr:uid="{00000000-0005-0000-0000-0000F6040000}"/>
    <cellStyle name="Percent 2 8 2 4 3" xfId="24603" xr:uid="{B1E6548D-17F0-4655-A13B-85A3432291EF}"/>
    <cellStyle name="Percent 2 8 2 4 4" xfId="38556" xr:uid="{1C793D89-DFDD-4C8D-9D1E-CD6D7521653F}"/>
    <cellStyle name="Percent 2 8 2 5" xfId="10749" xr:uid="{00000000-0005-0000-0000-0000F6040000}"/>
    <cellStyle name="Percent 2 8 2 6" xfId="20157" xr:uid="{D9D0E62A-057A-47E1-B611-A3A361B3A402}"/>
    <cellStyle name="Percent 2 8 2 7" xfId="34310" xr:uid="{647B5252-C9A6-47DB-971C-918B3B979EC2}"/>
    <cellStyle name="Percent 2 8 3" xfId="1277" xr:uid="{00000000-0005-0000-0000-0000F7040000}"/>
    <cellStyle name="Percent 2 8 3 2" xfId="3536" xr:uid="{00000000-0005-0000-0000-0000F9040000}"/>
    <cellStyle name="Percent 2 8 3 2 2" xfId="7979" xr:uid="{00000000-0005-0000-0000-0000F9040000}"/>
    <cellStyle name="Percent 2 8 3 2 2 2" xfId="16803" xr:uid="{00000000-0005-0000-0000-0000F9040000}"/>
    <cellStyle name="Percent 2 8 3 2 2 3" xfId="26187" xr:uid="{6F47FF16-7DA1-4DBA-9738-88DE32BBD8FF}"/>
    <cellStyle name="Percent 2 8 3 2 2 4" xfId="40143" xr:uid="{9069793E-39FB-4927-BB07-F315CBD47AD2}"/>
    <cellStyle name="Percent 2 8 3 2 3" xfId="12451" xr:uid="{00000000-0005-0000-0000-0000F9040000}"/>
    <cellStyle name="Percent 2 8 3 2 4" xfId="21897" xr:uid="{F9FEBB96-82EE-4C6E-835F-87C708BA3EFD}"/>
    <cellStyle name="Percent 2 8 3 2 5" xfId="35902" xr:uid="{302D9294-7A86-48CB-B212-C7A36F133054}"/>
    <cellStyle name="Percent 2 8 3 3" xfId="5684" xr:uid="{00000000-0005-0000-0000-0000F7040000}"/>
    <cellStyle name="Percent 2 8 3 3 2" xfId="10082" xr:uid="{00000000-0005-0000-0000-0000F7040000}"/>
    <cellStyle name="Percent 2 8 3 3 2 2" xfId="18902" xr:uid="{00000000-0005-0000-0000-0000F7040000}"/>
    <cellStyle name="Percent 2 8 3 3 2 3" xfId="28264" xr:uid="{DCAC86B2-AC58-4FD5-94F7-5013AE269F94}"/>
    <cellStyle name="Percent 2 8 3 3 2 4" xfId="42227" xr:uid="{E594F58B-7054-48CF-8D43-10FD0FFB4349}"/>
    <cellStyle name="Percent 2 8 3 3 3" xfId="14540" xr:uid="{00000000-0005-0000-0000-0000F7040000}"/>
    <cellStyle name="Percent 2 8 3 3 4" xfId="24013" xr:uid="{80C075DA-C63E-47C3-9D86-E54B569E88DF}"/>
    <cellStyle name="Percent 2 8 3 3 5" xfId="37975" xr:uid="{1D41C7F4-58B7-4F57-8ED5-CDD36DC048D1}"/>
    <cellStyle name="Percent 2 8 3 4" xfId="6311" xr:uid="{00000000-0005-0000-0000-0000F7040000}"/>
    <cellStyle name="Percent 2 8 3 4 2" xfId="15144" xr:uid="{00000000-0005-0000-0000-0000F7040000}"/>
    <cellStyle name="Percent 2 8 3 4 3" xfId="24604" xr:uid="{B058CADC-55FE-43C8-8F24-8E82B50A0A6D}"/>
    <cellStyle name="Percent 2 8 3 4 4" xfId="38557" xr:uid="{EFC9FBE8-2CE5-4195-A6ED-CC76B2DF67D4}"/>
    <cellStyle name="Percent 2 8 3 5" xfId="10750" xr:uid="{00000000-0005-0000-0000-0000F7040000}"/>
    <cellStyle name="Percent 2 8 3 6" xfId="20158" xr:uid="{C50518EA-DF20-46ED-A863-8E8EB7A965AF}"/>
    <cellStyle name="Percent 2 8 3 7" xfId="34311" xr:uid="{A76F1EB1-62E1-4A93-9726-13853AC7320A}"/>
    <cellStyle name="Percent 2 8 4" xfId="3538" xr:uid="{00000000-0005-0000-0000-0000F7040000}"/>
    <cellStyle name="Percent 2 8 4 2" xfId="7981" xr:uid="{00000000-0005-0000-0000-0000F7040000}"/>
    <cellStyle name="Percent 2 8 4 2 2" xfId="16805" xr:uid="{00000000-0005-0000-0000-0000F7040000}"/>
    <cellStyle name="Percent 2 8 4 2 3" xfId="26189" xr:uid="{EFB4DCBC-0FC0-4755-9E8D-D0323281C3A6}"/>
    <cellStyle name="Percent 2 8 4 2 4" xfId="40145" xr:uid="{35A8C260-EA2E-4D14-8C65-AF17C77D0A73}"/>
    <cellStyle name="Percent 2 8 4 3" xfId="12453" xr:uid="{00000000-0005-0000-0000-0000F7040000}"/>
    <cellStyle name="Percent 2 8 4 4" xfId="21899" xr:uid="{6D6017CC-8A7C-4F91-A463-9E12B3D1A298}"/>
    <cellStyle name="Percent 2 8 4 5" xfId="35904" xr:uid="{9211396B-C8C5-42A1-8EE1-865A420A39E6}"/>
    <cellStyle name="Percent 2 8 5" xfId="5682" xr:uid="{00000000-0005-0000-0000-0000F5040000}"/>
    <cellStyle name="Percent 2 8 5 2" xfId="10080" xr:uid="{00000000-0005-0000-0000-0000F5040000}"/>
    <cellStyle name="Percent 2 8 5 2 2" xfId="18900" xr:uid="{00000000-0005-0000-0000-0000F5040000}"/>
    <cellStyle name="Percent 2 8 5 2 3" xfId="28262" xr:uid="{6C96BE92-B48D-425F-A89D-F2DEB43A3572}"/>
    <cellStyle name="Percent 2 8 5 2 4" xfId="42225" xr:uid="{F99A3357-0447-4E0D-883F-B814CF27DA57}"/>
    <cellStyle name="Percent 2 8 5 3" xfId="14538" xr:uid="{00000000-0005-0000-0000-0000F5040000}"/>
    <cellStyle name="Percent 2 8 5 4" xfId="24011" xr:uid="{F9F95EC0-CADC-4FC5-B1B5-13C799194EFB}"/>
    <cellStyle name="Percent 2 8 5 5" xfId="37973" xr:uid="{CA9D2DA8-8E0C-4D15-A901-FB7EFB8EE5D7}"/>
    <cellStyle name="Percent 2 8 6" xfId="6309" xr:uid="{00000000-0005-0000-0000-0000F5040000}"/>
    <cellStyle name="Percent 2 8 6 2" xfId="15142" xr:uid="{00000000-0005-0000-0000-0000F5040000}"/>
    <cellStyle name="Percent 2 8 6 3" xfId="24602" xr:uid="{FC82D692-0F07-430C-9EB3-251CD622535E}"/>
    <cellStyle name="Percent 2 8 6 4" xfId="38555" xr:uid="{0087314A-4D97-4013-AE7C-CABE44D4DAB7}"/>
    <cellStyle name="Percent 2 8 7" xfId="10748" xr:uid="{00000000-0005-0000-0000-0000F5040000}"/>
    <cellStyle name="Percent 2 8 8" xfId="20156" xr:uid="{7A05DBE7-85D4-4A84-9F47-7D64A47FDE2F}"/>
    <cellStyle name="Percent 2 8 9" xfId="34309" xr:uid="{A26F7C36-E1E7-4760-9A58-8CCE47552BF4}"/>
    <cellStyle name="Percent 2 9" xfId="1278" xr:uid="{00000000-0005-0000-0000-0000F8040000}"/>
    <cellStyle name="Percent 3" xfId="1279" xr:uid="{00000000-0005-0000-0000-0000F9040000}"/>
    <cellStyle name="Percent 3 2" xfId="1280" xr:uid="{00000000-0005-0000-0000-0000FA040000}"/>
    <cellStyle name="Percent 4" xfId="1281" xr:uid="{00000000-0005-0000-0000-0000FB040000}"/>
    <cellStyle name="Percent 5" xfId="1282" xr:uid="{00000000-0005-0000-0000-0000FC040000}"/>
    <cellStyle name="Percent 6" xfId="1283" xr:uid="{00000000-0005-0000-0000-0000FD040000}"/>
    <cellStyle name="Percent 7" xfId="1284" xr:uid="{00000000-0005-0000-0000-0000FE040000}"/>
    <cellStyle name="Percent 7 2" xfId="1285" xr:uid="{00000000-0005-0000-0000-0000FF040000}"/>
    <cellStyle name="Percent 7 2 2" xfId="3534" xr:uid="{00000000-0005-0000-0000-000001050000}"/>
    <cellStyle name="Percent 7 2 2 2" xfId="7977" xr:uid="{00000000-0005-0000-0000-000001050000}"/>
    <cellStyle name="Percent 7 2 2 2 2" xfId="16801" xr:uid="{00000000-0005-0000-0000-000001050000}"/>
    <cellStyle name="Percent 7 2 2 2 3" xfId="26185" xr:uid="{8F89FB7D-FA9B-4123-A17A-72C3886BC89A}"/>
    <cellStyle name="Percent 7 2 2 2 4" xfId="40141" xr:uid="{E11D05C0-430F-4D28-9D1A-79319271AD29}"/>
    <cellStyle name="Percent 7 2 2 3" xfId="12449" xr:uid="{00000000-0005-0000-0000-000001050000}"/>
    <cellStyle name="Percent 7 2 2 4" xfId="21895" xr:uid="{47B9CC1C-85CB-4582-B634-8B1351DDA9C8}"/>
    <cellStyle name="Percent 7 2 2 5" xfId="35900" xr:uid="{6908713E-0DE1-4A37-8913-B7D9227EF09E}"/>
    <cellStyle name="Percent 7 2 3" xfId="5686" xr:uid="{00000000-0005-0000-0000-0000FF040000}"/>
    <cellStyle name="Percent 7 2 3 2" xfId="10084" xr:uid="{00000000-0005-0000-0000-0000FF040000}"/>
    <cellStyle name="Percent 7 2 3 2 2" xfId="18904" xr:uid="{00000000-0005-0000-0000-0000FF040000}"/>
    <cellStyle name="Percent 7 2 3 2 3" xfId="28266" xr:uid="{CF24FF63-0518-4E14-BA5A-EA4E6AFDC7B5}"/>
    <cellStyle name="Percent 7 2 3 2 4" xfId="42229" xr:uid="{B08E127A-7BDF-4F7E-9E5F-2CE6B5486C54}"/>
    <cellStyle name="Percent 7 2 3 3" xfId="14542" xr:uid="{00000000-0005-0000-0000-0000FF040000}"/>
    <cellStyle name="Percent 7 2 3 4" xfId="24015" xr:uid="{0D9EEDB9-98EF-4671-8DC2-FFD353E634C8}"/>
    <cellStyle name="Percent 7 2 3 5" xfId="37977" xr:uid="{756A9D40-C47F-4380-8B7C-D7DD324D92BF}"/>
    <cellStyle name="Percent 7 2 4" xfId="6313" xr:uid="{00000000-0005-0000-0000-0000FF040000}"/>
    <cellStyle name="Percent 7 2 4 2" xfId="15146" xr:uid="{00000000-0005-0000-0000-0000FF040000}"/>
    <cellStyle name="Percent 7 2 4 3" xfId="24606" xr:uid="{8EBCA087-3B88-406D-BF1E-F0B71CA83CC9}"/>
    <cellStyle name="Percent 7 2 4 4" xfId="38559" xr:uid="{E3DEC674-9E45-4B28-9AE0-7C6C1C272F37}"/>
    <cellStyle name="Percent 7 2 5" xfId="10752" xr:uid="{00000000-0005-0000-0000-0000FF040000}"/>
    <cellStyle name="Percent 7 2 6" xfId="20160" xr:uid="{9FBE72A2-D3AB-4D91-B35D-D17DAA3CB6C0}"/>
    <cellStyle name="Percent 7 2 7" xfId="34313" xr:uid="{3E80AC49-54FB-4C15-A16D-888730FE2F4F}"/>
    <cellStyle name="Percent 7 3" xfId="1286" xr:uid="{00000000-0005-0000-0000-000000050000}"/>
    <cellStyle name="Percent 7 3 2" xfId="3533" xr:uid="{00000000-0005-0000-0000-000002050000}"/>
    <cellStyle name="Percent 7 3 2 2" xfId="7976" xr:uid="{00000000-0005-0000-0000-000002050000}"/>
    <cellStyle name="Percent 7 3 2 2 2" xfId="16800" xr:uid="{00000000-0005-0000-0000-000002050000}"/>
    <cellStyle name="Percent 7 3 2 2 3" xfId="26184" xr:uid="{C55AA0C8-26AF-408A-B172-3451D097870D}"/>
    <cellStyle name="Percent 7 3 2 2 4" xfId="40140" xr:uid="{4141535D-291C-43DA-AE3A-114F27553278}"/>
    <cellStyle name="Percent 7 3 2 3" xfId="12448" xr:uid="{00000000-0005-0000-0000-000002050000}"/>
    <cellStyle name="Percent 7 3 2 4" xfId="21894" xr:uid="{1A13F335-C1EC-4AB9-9824-45F46A6AE501}"/>
    <cellStyle name="Percent 7 3 2 5" xfId="35899" xr:uid="{93B6284C-FFAF-4FE9-9547-0CF85190B99A}"/>
    <cellStyle name="Percent 7 3 3" xfId="5687" xr:uid="{00000000-0005-0000-0000-000000050000}"/>
    <cellStyle name="Percent 7 3 3 2" xfId="10085" xr:uid="{00000000-0005-0000-0000-000000050000}"/>
    <cellStyle name="Percent 7 3 3 2 2" xfId="18905" xr:uid="{00000000-0005-0000-0000-000000050000}"/>
    <cellStyle name="Percent 7 3 3 2 3" xfId="28267" xr:uid="{B72ECF15-ED1B-4A02-963B-FD9F27392B44}"/>
    <cellStyle name="Percent 7 3 3 2 4" xfId="42230" xr:uid="{AD630742-BF1F-4EDD-B91D-76443311E167}"/>
    <cellStyle name="Percent 7 3 3 3" xfId="14543" xr:uid="{00000000-0005-0000-0000-000000050000}"/>
    <cellStyle name="Percent 7 3 3 4" xfId="24016" xr:uid="{0C7E074D-F102-4AC7-A395-2D3F06545738}"/>
    <cellStyle name="Percent 7 3 3 5" xfId="37978" xr:uid="{9E5676A4-895E-4937-903E-93BB9C217993}"/>
    <cellStyle name="Percent 7 3 4" xfId="6314" xr:uid="{00000000-0005-0000-0000-000000050000}"/>
    <cellStyle name="Percent 7 3 4 2" xfId="15147" xr:uid="{00000000-0005-0000-0000-000000050000}"/>
    <cellStyle name="Percent 7 3 4 3" xfId="24607" xr:uid="{6352C611-F512-407B-9421-D97E5CCEE0DB}"/>
    <cellStyle name="Percent 7 3 4 4" xfId="38560" xr:uid="{9803896F-3164-4FBA-B5F6-770538053DFB}"/>
    <cellStyle name="Percent 7 3 5" xfId="10753" xr:uid="{00000000-0005-0000-0000-000000050000}"/>
    <cellStyle name="Percent 7 3 6" xfId="20161" xr:uid="{2EF1B06C-3E3E-430F-96E1-D278479724EB}"/>
    <cellStyle name="Percent 7 3 7" xfId="34314" xr:uid="{AB6B141D-D898-405E-AE91-E96200EA44F0}"/>
    <cellStyle name="Percent 7 4" xfId="3535" xr:uid="{00000000-0005-0000-0000-000000050000}"/>
    <cellStyle name="Percent 7 4 2" xfId="7978" xr:uid="{00000000-0005-0000-0000-000000050000}"/>
    <cellStyle name="Percent 7 4 2 2" xfId="16802" xr:uid="{00000000-0005-0000-0000-000000050000}"/>
    <cellStyle name="Percent 7 4 2 3" xfId="26186" xr:uid="{E363C3C8-6CF4-49D7-9584-96D0DFDF5D70}"/>
    <cellStyle name="Percent 7 4 2 4" xfId="40142" xr:uid="{5FC89F4B-089F-49B6-8F1E-DBCD373C4960}"/>
    <cellStyle name="Percent 7 4 3" xfId="12450" xr:uid="{00000000-0005-0000-0000-000000050000}"/>
    <cellStyle name="Percent 7 4 4" xfId="21896" xr:uid="{3B8A2B2B-0929-48AD-A87F-4EE5536E37BF}"/>
    <cellStyle name="Percent 7 4 5" xfId="35901" xr:uid="{10E5678A-2863-4A0B-8177-DD57212E0D47}"/>
    <cellStyle name="Percent 7 5" xfId="5685" xr:uid="{00000000-0005-0000-0000-0000FE040000}"/>
    <cellStyle name="Percent 7 5 2" xfId="10083" xr:uid="{00000000-0005-0000-0000-0000FE040000}"/>
    <cellStyle name="Percent 7 5 2 2" xfId="18903" xr:uid="{00000000-0005-0000-0000-0000FE040000}"/>
    <cellStyle name="Percent 7 5 2 3" xfId="28265" xr:uid="{F7506DC5-965A-4D0A-88A1-1E019F7384DE}"/>
    <cellStyle name="Percent 7 5 2 4" xfId="42228" xr:uid="{9E2E6A08-FA26-472A-AF50-C2CEC19E9F64}"/>
    <cellStyle name="Percent 7 5 3" xfId="14541" xr:uid="{00000000-0005-0000-0000-0000FE040000}"/>
    <cellStyle name="Percent 7 5 4" xfId="24014" xr:uid="{1FED5333-7648-40FC-894F-A8E69186535D}"/>
    <cellStyle name="Percent 7 5 5" xfId="37976" xr:uid="{626B7C84-83A6-43F1-B1B1-C0C9D6A3A433}"/>
    <cellStyle name="Percent 7 6" xfId="6312" xr:uid="{00000000-0005-0000-0000-0000FE040000}"/>
    <cellStyle name="Percent 7 6 2" xfId="15145" xr:uid="{00000000-0005-0000-0000-0000FE040000}"/>
    <cellStyle name="Percent 7 6 3" xfId="24605" xr:uid="{968840F9-CBDE-4DCC-B23E-66BDC4F67575}"/>
    <cellStyle name="Percent 7 6 4" xfId="38558" xr:uid="{411E89CE-1CF1-4E56-8449-53843E3E0F0B}"/>
    <cellStyle name="Percent 7 7" xfId="10751" xr:uid="{00000000-0005-0000-0000-0000FE040000}"/>
    <cellStyle name="Percent 7 8" xfId="20159" xr:uid="{998BACAB-31C6-47BD-8E1F-E8B0483D30F4}"/>
    <cellStyle name="Percent 7 9" xfId="34312" xr:uid="{EFBDE60A-CFC1-49A3-84B2-F26F43497841}"/>
    <cellStyle name="Percent 8" xfId="1287" xr:uid="{00000000-0005-0000-0000-000001050000}"/>
    <cellStyle name="Percent 8 2" xfId="1288" xr:uid="{00000000-0005-0000-0000-000002050000}"/>
    <cellStyle name="Percent 8 2 2" xfId="3532" xr:uid="{00000000-0005-0000-0000-000004050000}"/>
    <cellStyle name="Percent 8 2 2 2" xfId="7975" xr:uid="{00000000-0005-0000-0000-000004050000}"/>
    <cellStyle name="Percent 8 2 2 2 2" xfId="16799" xr:uid="{00000000-0005-0000-0000-000004050000}"/>
    <cellStyle name="Percent 8 2 2 2 3" xfId="26183" xr:uid="{0FFA2883-EE3A-4FF4-8E92-531BEDFB7BFF}"/>
    <cellStyle name="Percent 8 2 2 2 4" xfId="40139" xr:uid="{0C2B62E4-DC3F-4CB7-8C23-F148A984A758}"/>
    <cellStyle name="Percent 8 2 2 3" xfId="12447" xr:uid="{00000000-0005-0000-0000-000004050000}"/>
    <cellStyle name="Percent 8 2 2 4" xfId="21893" xr:uid="{738C76FF-965C-40E3-9E1F-04F82006B740}"/>
    <cellStyle name="Percent 8 2 2 5" xfId="35898" xr:uid="{A3DB5EED-6C54-4851-809C-E2CB318D6048}"/>
    <cellStyle name="Percent 8 2 3" xfId="5689" xr:uid="{00000000-0005-0000-0000-000002050000}"/>
    <cellStyle name="Percent 8 2 3 2" xfId="10087" xr:uid="{00000000-0005-0000-0000-000002050000}"/>
    <cellStyle name="Percent 8 2 3 2 2" xfId="18907" xr:uid="{00000000-0005-0000-0000-000002050000}"/>
    <cellStyle name="Percent 8 2 3 2 3" xfId="28269" xr:uid="{617CEFC6-3367-4834-B32B-8E8B6F320168}"/>
    <cellStyle name="Percent 8 2 3 2 4" xfId="42232" xr:uid="{352F83C7-5944-4B04-ABC1-93DB45C09530}"/>
    <cellStyle name="Percent 8 2 3 3" xfId="14545" xr:uid="{00000000-0005-0000-0000-000002050000}"/>
    <cellStyle name="Percent 8 2 3 4" xfId="24018" xr:uid="{3690C031-113F-466F-84D2-A84E56574C0C}"/>
    <cellStyle name="Percent 8 2 3 5" xfId="37980" xr:uid="{85FFE675-B44A-4D8A-91B9-537255BE5D9D}"/>
    <cellStyle name="Percent 8 2 4" xfId="6316" xr:uid="{00000000-0005-0000-0000-000002050000}"/>
    <cellStyle name="Percent 8 2 4 2" xfId="15149" xr:uid="{00000000-0005-0000-0000-000002050000}"/>
    <cellStyle name="Percent 8 2 4 3" xfId="24609" xr:uid="{D463F39F-B213-4742-BBC7-852F3F48A91F}"/>
    <cellStyle name="Percent 8 2 4 4" xfId="38562" xr:uid="{090C32DB-6A53-4CAA-A691-ECFB8B18C598}"/>
    <cellStyle name="Percent 8 2 5" xfId="10755" xr:uid="{00000000-0005-0000-0000-000002050000}"/>
    <cellStyle name="Percent 8 2 6" xfId="20163" xr:uid="{70D428A0-22BA-4190-B39A-9029B1C6999A}"/>
    <cellStyle name="Percent 8 2 7" xfId="34316" xr:uid="{C5DA3C28-9C7E-4583-BB44-B7283E7190AB}"/>
    <cellStyle name="Percent 8 3" xfId="1289" xr:uid="{00000000-0005-0000-0000-000003050000}"/>
    <cellStyle name="Percent 8 3 2" xfId="3372" xr:uid="{00000000-0005-0000-0000-000005050000}"/>
    <cellStyle name="Percent 8 3 2 2" xfId="7836" xr:uid="{00000000-0005-0000-0000-000005050000}"/>
    <cellStyle name="Percent 8 3 2 2 2" xfId="16662" xr:uid="{00000000-0005-0000-0000-000005050000}"/>
    <cellStyle name="Percent 8 3 2 2 3" xfId="26077" xr:uid="{BF9FBC27-AB99-485D-B374-56588F85B624}"/>
    <cellStyle name="Percent 8 3 2 2 4" xfId="40030" xr:uid="{8D78CFEB-DD23-456E-B68D-E60A3DFB1653}"/>
    <cellStyle name="Percent 8 3 2 3" xfId="12315" xr:uid="{00000000-0005-0000-0000-000005050000}"/>
    <cellStyle name="Percent 8 3 2 4" xfId="21772" xr:uid="{BDF88A93-F15D-4FBF-A40F-6E0D95EBED12}"/>
    <cellStyle name="Percent 8 3 2 5" xfId="35793" xr:uid="{A3F56E5A-2B00-4622-ABC6-93C21B6E042E}"/>
    <cellStyle name="Percent 8 3 3" xfId="5690" xr:uid="{00000000-0005-0000-0000-000003050000}"/>
    <cellStyle name="Percent 8 3 3 2" xfId="10088" xr:uid="{00000000-0005-0000-0000-000003050000}"/>
    <cellStyle name="Percent 8 3 3 2 2" xfId="18908" xr:uid="{00000000-0005-0000-0000-000003050000}"/>
    <cellStyle name="Percent 8 3 3 2 3" xfId="28270" xr:uid="{7ECA0F0C-2F86-4B9E-875E-75AACB25F200}"/>
    <cellStyle name="Percent 8 3 3 2 4" xfId="42233" xr:uid="{D0CB5B44-8E1B-4C07-A128-9F208BC8E6E5}"/>
    <cellStyle name="Percent 8 3 3 3" xfId="14546" xr:uid="{00000000-0005-0000-0000-000003050000}"/>
    <cellStyle name="Percent 8 3 3 4" xfId="24019" xr:uid="{07A7AA80-CD6B-4169-8182-EC8FAC5866FD}"/>
    <cellStyle name="Percent 8 3 3 5" xfId="37981" xr:uid="{6C3FB07F-6622-4A1A-890F-73C429D39E5C}"/>
    <cellStyle name="Percent 8 3 4" xfId="6317" xr:uid="{00000000-0005-0000-0000-000003050000}"/>
    <cellStyle name="Percent 8 3 4 2" xfId="15150" xr:uid="{00000000-0005-0000-0000-000003050000}"/>
    <cellStyle name="Percent 8 3 4 3" xfId="24610" xr:uid="{7ECF6E8B-ECB8-4D11-82CB-40DD74DF1130}"/>
    <cellStyle name="Percent 8 3 4 4" xfId="38563" xr:uid="{711FC704-2D3D-49D0-94F7-810DC57A75F6}"/>
    <cellStyle name="Percent 8 3 5" xfId="10756" xr:uid="{00000000-0005-0000-0000-000003050000}"/>
    <cellStyle name="Percent 8 3 6" xfId="20164" xr:uid="{12B2E0B7-FE0C-43D6-8AF6-B50D1CFF3787}"/>
    <cellStyle name="Percent 8 3 7" xfId="34317" xr:uid="{9A7146B6-DFE3-48AC-89B6-B4B72E71BB6F}"/>
    <cellStyle name="Percent 8 4" xfId="3531" xr:uid="{00000000-0005-0000-0000-000003050000}"/>
    <cellStyle name="Percent 8 4 2" xfId="7974" xr:uid="{00000000-0005-0000-0000-000003050000}"/>
    <cellStyle name="Percent 8 4 2 2" xfId="16798" xr:uid="{00000000-0005-0000-0000-000003050000}"/>
    <cellStyle name="Percent 8 4 2 3" xfId="26182" xr:uid="{C8EBAA0B-113A-41BF-A7F5-7D877488DEBF}"/>
    <cellStyle name="Percent 8 4 2 4" xfId="40138" xr:uid="{37D4D5DE-17A4-4E34-A5E9-363B7FDD407F}"/>
    <cellStyle name="Percent 8 4 3" xfId="12446" xr:uid="{00000000-0005-0000-0000-000003050000}"/>
    <cellStyle name="Percent 8 4 4" xfId="21892" xr:uid="{4BAADA5A-9D03-4285-A503-D0B6A64CBA2C}"/>
    <cellStyle name="Percent 8 4 5" xfId="35897" xr:uid="{862906C2-89B4-464B-AFD2-37E7363138F6}"/>
    <cellStyle name="Percent 8 5" xfId="5688" xr:uid="{00000000-0005-0000-0000-000001050000}"/>
    <cellStyle name="Percent 8 5 2" xfId="10086" xr:uid="{00000000-0005-0000-0000-000001050000}"/>
    <cellStyle name="Percent 8 5 2 2" xfId="18906" xr:uid="{00000000-0005-0000-0000-000001050000}"/>
    <cellStyle name="Percent 8 5 2 3" xfId="28268" xr:uid="{B73E9EA1-9776-4363-A77F-C4DE3B94010F}"/>
    <cellStyle name="Percent 8 5 2 4" xfId="42231" xr:uid="{CF764C5E-52C3-4070-B14F-095C8B569F2B}"/>
    <cellStyle name="Percent 8 5 3" xfId="14544" xr:uid="{00000000-0005-0000-0000-000001050000}"/>
    <cellStyle name="Percent 8 5 4" xfId="24017" xr:uid="{913F32DD-A348-42F4-9392-38DF634A86F3}"/>
    <cellStyle name="Percent 8 5 5" xfId="37979" xr:uid="{94B4BA35-8712-48E8-AC96-BC2DBBB2C085}"/>
    <cellStyle name="Percent 8 6" xfId="6315" xr:uid="{00000000-0005-0000-0000-000001050000}"/>
    <cellStyle name="Percent 8 6 2" xfId="15148" xr:uid="{00000000-0005-0000-0000-000001050000}"/>
    <cellStyle name="Percent 8 6 3" xfId="24608" xr:uid="{9FDC634C-BDF1-4A54-B808-992DD15F9E08}"/>
    <cellStyle name="Percent 8 6 4" xfId="38561" xr:uid="{6FE4EA65-1357-4B8C-819C-3D7B4A8ED75E}"/>
    <cellStyle name="Percent 8 7" xfId="10754" xr:uid="{00000000-0005-0000-0000-000001050000}"/>
    <cellStyle name="Percent 8 8" xfId="20162" xr:uid="{11574586-7FC4-4F47-8725-901298DF7BA2}"/>
    <cellStyle name="Percent 8 9" xfId="34315" xr:uid="{1273383B-4325-4CAA-A42B-A3A40744E465}"/>
    <cellStyle name="Percentagem 10" xfId="1290" xr:uid="{00000000-0005-0000-0000-000005050000}"/>
    <cellStyle name="Percentagem 10 2" xfId="1291" xr:uid="{00000000-0005-0000-0000-000006050000}"/>
    <cellStyle name="Percentagem 10 2 2" xfId="3529" xr:uid="{00000000-0005-0000-0000-000008050000}"/>
    <cellStyle name="Percentagem 10 2 2 2" xfId="7972" xr:uid="{00000000-0005-0000-0000-000008050000}"/>
    <cellStyle name="Percentagem 10 2 2 2 2" xfId="16796" xr:uid="{00000000-0005-0000-0000-000008050000}"/>
    <cellStyle name="Percentagem 10 2 2 2 3" xfId="26180" xr:uid="{195577FE-481A-455E-A657-466A9132E062}"/>
    <cellStyle name="Percentagem 10 2 2 2 4" xfId="40136" xr:uid="{29DEF377-86AF-4930-B3F2-8AD5F15B5477}"/>
    <cellStyle name="Percentagem 10 2 2 3" xfId="12444" xr:uid="{00000000-0005-0000-0000-000008050000}"/>
    <cellStyle name="Percentagem 10 2 2 4" xfId="21890" xr:uid="{024F4AC3-8C4C-4CE3-9161-EA70CE15896E}"/>
    <cellStyle name="Percentagem 10 2 2 5" xfId="35895" xr:uid="{2866F965-00B4-416E-ABD3-F3CD329D6197}"/>
    <cellStyle name="Percentagem 10 2 3" xfId="5692" xr:uid="{00000000-0005-0000-0000-000006050000}"/>
    <cellStyle name="Percentagem 10 2 3 2" xfId="10090" xr:uid="{00000000-0005-0000-0000-000006050000}"/>
    <cellStyle name="Percentagem 10 2 3 2 2" xfId="18910" xr:uid="{00000000-0005-0000-0000-000006050000}"/>
    <cellStyle name="Percentagem 10 2 3 2 3" xfId="28272" xr:uid="{4A2E6C82-C7E0-4F17-A0A4-A5EB4E41F289}"/>
    <cellStyle name="Percentagem 10 2 3 2 4" xfId="42235" xr:uid="{A2D829C8-F587-4E76-ADDB-F651A2737EA1}"/>
    <cellStyle name="Percentagem 10 2 3 3" xfId="14548" xr:uid="{00000000-0005-0000-0000-000006050000}"/>
    <cellStyle name="Percentagem 10 2 3 4" xfId="24021" xr:uid="{2EEBB775-653A-4EF3-BE6D-F2659F44391C}"/>
    <cellStyle name="Percentagem 10 2 3 5" xfId="37983" xr:uid="{5680DF10-DFA4-4759-AE40-1E2FC9E7958E}"/>
    <cellStyle name="Percentagem 10 2 4" xfId="6319" xr:uid="{00000000-0005-0000-0000-000006050000}"/>
    <cellStyle name="Percentagem 10 2 4 2" xfId="15152" xr:uid="{00000000-0005-0000-0000-000006050000}"/>
    <cellStyle name="Percentagem 10 2 4 3" xfId="24612" xr:uid="{8D3521B9-FC4A-46C3-BFAB-CD010083B212}"/>
    <cellStyle name="Percentagem 10 2 4 4" xfId="38565" xr:uid="{FE958F0E-AA55-4B79-B767-AB8BCDA4D74F}"/>
    <cellStyle name="Percentagem 10 2 5" xfId="10758" xr:uid="{00000000-0005-0000-0000-000006050000}"/>
    <cellStyle name="Percentagem 10 2 6" xfId="20166" xr:uid="{E72C81A8-AAC8-403A-969D-1318EC5533D1}"/>
    <cellStyle name="Percentagem 10 2 7" xfId="34319" xr:uid="{FB073C45-96EE-4140-BBB1-2DCB4214D875}"/>
    <cellStyle name="Percentagem 10 3" xfId="1292" xr:uid="{00000000-0005-0000-0000-000007050000}"/>
    <cellStyle name="Percentagem 10 3 2" xfId="3528" xr:uid="{00000000-0005-0000-0000-000009050000}"/>
    <cellStyle name="Percentagem 10 3 2 2" xfId="7971" xr:uid="{00000000-0005-0000-0000-000009050000}"/>
    <cellStyle name="Percentagem 10 3 2 2 2" xfId="16795" xr:uid="{00000000-0005-0000-0000-000009050000}"/>
    <cellStyle name="Percentagem 10 3 2 2 3" xfId="26179" xr:uid="{D23B7EDF-ED60-4780-A363-EE5B4E03D576}"/>
    <cellStyle name="Percentagem 10 3 2 2 4" xfId="40135" xr:uid="{5A1BF837-6625-4C11-A50D-E7EAC31B2CCB}"/>
    <cellStyle name="Percentagem 10 3 2 3" xfId="12443" xr:uid="{00000000-0005-0000-0000-000009050000}"/>
    <cellStyle name="Percentagem 10 3 2 4" xfId="21889" xr:uid="{B815A6FD-389E-42F1-8CF8-A17E367AADD3}"/>
    <cellStyle name="Percentagem 10 3 2 5" xfId="35894" xr:uid="{EC674E9E-5C08-4F5A-AA9A-54D0A9B81243}"/>
    <cellStyle name="Percentagem 10 3 3" xfId="5693" xr:uid="{00000000-0005-0000-0000-000007050000}"/>
    <cellStyle name="Percentagem 10 3 3 2" xfId="10091" xr:uid="{00000000-0005-0000-0000-000007050000}"/>
    <cellStyle name="Percentagem 10 3 3 2 2" xfId="18911" xr:uid="{00000000-0005-0000-0000-000007050000}"/>
    <cellStyle name="Percentagem 10 3 3 2 3" xfId="28273" xr:uid="{69BF3740-0ABD-48C9-A079-F4FE4E0C6BA3}"/>
    <cellStyle name="Percentagem 10 3 3 2 4" xfId="42236" xr:uid="{7629726F-A532-40A0-B7CC-A48172A5C52C}"/>
    <cellStyle name="Percentagem 10 3 3 3" xfId="14549" xr:uid="{00000000-0005-0000-0000-000007050000}"/>
    <cellStyle name="Percentagem 10 3 3 4" xfId="24022" xr:uid="{1040EAD1-7826-4B06-A8B5-45CB1F02B538}"/>
    <cellStyle name="Percentagem 10 3 3 5" xfId="37984" xr:uid="{BD1ABD32-E8AA-4948-9718-1C4D7B416359}"/>
    <cellStyle name="Percentagem 10 3 4" xfId="6320" xr:uid="{00000000-0005-0000-0000-000007050000}"/>
    <cellStyle name="Percentagem 10 3 4 2" xfId="15153" xr:uid="{00000000-0005-0000-0000-000007050000}"/>
    <cellStyle name="Percentagem 10 3 4 3" xfId="24613" xr:uid="{78556254-BF5D-433D-A746-86198CCA5621}"/>
    <cellStyle name="Percentagem 10 3 4 4" xfId="38566" xr:uid="{BBEFF1BD-D003-4656-B998-2CA4B6FEE3FB}"/>
    <cellStyle name="Percentagem 10 3 5" xfId="10759" xr:uid="{00000000-0005-0000-0000-000007050000}"/>
    <cellStyle name="Percentagem 10 3 6" xfId="20167" xr:uid="{FFED410B-6C33-4D9F-AE92-95344E95FCB0}"/>
    <cellStyle name="Percentagem 10 3 7" xfId="34320" xr:uid="{23EA2FC1-0941-4C23-B6E2-85D31429AA2C}"/>
    <cellStyle name="Percentagem 10 4" xfId="3530" xr:uid="{00000000-0005-0000-0000-000007050000}"/>
    <cellStyle name="Percentagem 10 4 2" xfId="7973" xr:uid="{00000000-0005-0000-0000-000007050000}"/>
    <cellStyle name="Percentagem 10 4 2 2" xfId="16797" xr:uid="{00000000-0005-0000-0000-000007050000}"/>
    <cellStyle name="Percentagem 10 4 2 3" xfId="26181" xr:uid="{9279AE3D-5D95-4281-A671-E376245E68FD}"/>
    <cellStyle name="Percentagem 10 4 2 4" xfId="40137" xr:uid="{136DA138-7DD8-4CEF-AA89-BD0E2C49BFB8}"/>
    <cellStyle name="Percentagem 10 4 3" xfId="12445" xr:uid="{00000000-0005-0000-0000-000007050000}"/>
    <cellStyle name="Percentagem 10 4 4" xfId="21891" xr:uid="{EFFE6208-A8F3-4061-8F9E-22CE09AFBCE4}"/>
    <cellStyle name="Percentagem 10 4 5" xfId="35896" xr:uid="{3E5B13F6-6880-4DE7-B73A-326BCA6D7005}"/>
    <cellStyle name="Percentagem 10 5" xfId="5691" xr:uid="{00000000-0005-0000-0000-000005050000}"/>
    <cellStyle name="Percentagem 10 5 2" xfId="10089" xr:uid="{00000000-0005-0000-0000-000005050000}"/>
    <cellStyle name="Percentagem 10 5 2 2" xfId="18909" xr:uid="{00000000-0005-0000-0000-000005050000}"/>
    <cellStyle name="Percentagem 10 5 2 3" xfId="28271" xr:uid="{C8625F28-074E-455A-8714-37FC740FA695}"/>
    <cellStyle name="Percentagem 10 5 2 4" xfId="42234" xr:uid="{D6DE97A0-F748-4853-BD1D-FF8EFA3F1D1E}"/>
    <cellStyle name="Percentagem 10 5 3" xfId="14547" xr:uid="{00000000-0005-0000-0000-000005050000}"/>
    <cellStyle name="Percentagem 10 5 4" xfId="24020" xr:uid="{19B7AA80-87FC-4CC0-A5E8-62D284D95E8C}"/>
    <cellStyle name="Percentagem 10 5 5" xfId="37982" xr:uid="{5B96BA9C-594E-4B84-9E67-88FBA9AA5D39}"/>
    <cellStyle name="Percentagem 10 6" xfId="6318" xr:uid="{00000000-0005-0000-0000-000005050000}"/>
    <cellStyle name="Percentagem 10 6 2" xfId="15151" xr:uid="{00000000-0005-0000-0000-000005050000}"/>
    <cellStyle name="Percentagem 10 6 3" xfId="24611" xr:uid="{94410B7C-DBF6-40BC-81E4-3DF57211C66A}"/>
    <cellStyle name="Percentagem 10 6 4" xfId="38564" xr:uid="{35EFB3DB-CE45-48FE-9E99-E5636D9B068A}"/>
    <cellStyle name="Percentagem 10 7" xfId="10757" xr:uid="{00000000-0005-0000-0000-000005050000}"/>
    <cellStyle name="Percentagem 10 8" xfId="20165" xr:uid="{D3AA9091-A034-4083-A775-2B98F6938756}"/>
    <cellStyle name="Percentagem 10 9" xfId="34318" xr:uid="{2A34F9BC-4DFF-4361-B931-01D9F7018AD6}"/>
    <cellStyle name="Percentagem 11" xfId="1293" xr:uid="{00000000-0005-0000-0000-000008050000}"/>
    <cellStyle name="Percentagem 11 10" xfId="34321" xr:uid="{CED72BAE-A9D6-4BF7-A548-5CE51CEA8492}"/>
    <cellStyle name="Percentagem 11 2" xfId="1294" xr:uid="{00000000-0005-0000-0000-000009050000}"/>
    <cellStyle name="Percentagem 11 2 2" xfId="1295" xr:uid="{00000000-0005-0000-0000-00000A050000}"/>
    <cellStyle name="Percentagem 11 2 2 2" xfId="3525" xr:uid="{00000000-0005-0000-0000-00000C050000}"/>
    <cellStyle name="Percentagem 11 2 2 2 2" xfId="7968" xr:uid="{00000000-0005-0000-0000-00000C050000}"/>
    <cellStyle name="Percentagem 11 2 2 2 2 2" xfId="16792" xr:uid="{00000000-0005-0000-0000-00000C050000}"/>
    <cellStyle name="Percentagem 11 2 2 2 2 3" xfId="26176" xr:uid="{6D835911-7036-4C71-8354-14F12A8D46F3}"/>
    <cellStyle name="Percentagem 11 2 2 2 2 4" xfId="40132" xr:uid="{4C94178A-565E-4BDC-B419-B63EB5CCC74D}"/>
    <cellStyle name="Percentagem 11 2 2 2 3" xfId="12440" xr:uid="{00000000-0005-0000-0000-00000C050000}"/>
    <cellStyle name="Percentagem 11 2 2 2 4" xfId="21886" xr:uid="{299E0427-FA05-4097-8105-49837048C812}"/>
    <cellStyle name="Percentagem 11 2 2 2 5" xfId="35891" xr:uid="{149932CA-70DE-47C4-AC37-55C0B1B037DF}"/>
    <cellStyle name="Percentagem 11 2 2 3" xfId="5696" xr:uid="{00000000-0005-0000-0000-00000A050000}"/>
    <cellStyle name="Percentagem 11 2 2 3 2" xfId="10094" xr:uid="{00000000-0005-0000-0000-00000A050000}"/>
    <cellStyle name="Percentagem 11 2 2 3 2 2" xfId="18914" xr:uid="{00000000-0005-0000-0000-00000A050000}"/>
    <cellStyle name="Percentagem 11 2 2 3 2 3" xfId="28276" xr:uid="{F9A8F405-2FEC-4802-8749-F5522C094643}"/>
    <cellStyle name="Percentagem 11 2 2 3 2 4" xfId="42239" xr:uid="{4119DE61-A562-4D3C-ABD9-9AF71F4EAA24}"/>
    <cellStyle name="Percentagem 11 2 2 3 3" xfId="14552" xr:uid="{00000000-0005-0000-0000-00000A050000}"/>
    <cellStyle name="Percentagem 11 2 2 3 4" xfId="24025" xr:uid="{F08DE4B9-AA4E-4620-830B-838AD10BA763}"/>
    <cellStyle name="Percentagem 11 2 2 3 5" xfId="37987" xr:uid="{83682045-27A7-4FFE-A9F1-5DF43C8E37F6}"/>
    <cellStyle name="Percentagem 11 2 2 4" xfId="6323" xr:uid="{00000000-0005-0000-0000-00000A050000}"/>
    <cellStyle name="Percentagem 11 2 2 4 2" xfId="15156" xr:uid="{00000000-0005-0000-0000-00000A050000}"/>
    <cellStyle name="Percentagem 11 2 2 4 3" xfId="24616" xr:uid="{2A52EDA1-CAF1-44C6-BF2B-A939E51B01E7}"/>
    <cellStyle name="Percentagem 11 2 2 4 4" xfId="38569" xr:uid="{7F8EAD62-899D-434E-A02D-13C7E3985DB8}"/>
    <cellStyle name="Percentagem 11 2 2 5" xfId="10762" xr:uid="{00000000-0005-0000-0000-00000A050000}"/>
    <cellStyle name="Percentagem 11 2 2 6" xfId="20170" xr:uid="{2F2223E9-8A2A-42A7-B2B9-824700ACCC1D}"/>
    <cellStyle name="Percentagem 11 2 2 7" xfId="34323" xr:uid="{B283DADF-A0F7-495E-91F8-23F0FE544A95}"/>
    <cellStyle name="Percentagem 11 2 3" xfId="1296" xr:uid="{00000000-0005-0000-0000-00000B050000}"/>
    <cellStyle name="Percentagem 11 2 3 2" xfId="3524" xr:uid="{00000000-0005-0000-0000-00000D050000}"/>
    <cellStyle name="Percentagem 11 2 3 2 2" xfId="7967" xr:uid="{00000000-0005-0000-0000-00000D050000}"/>
    <cellStyle name="Percentagem 11 2 3 2 2 2" xfId="16791" xr:uid="{00000000-0005-0000-0000-00000D050000}"/>
    <cellStyle name="Percentagem 11 2 3 2 2 3" xfId="26175" xr:uid="{A29EE998-A747-4D20-9B35-B7B9AAF642F8}"/>
    <cellStyle name="Percentagem 11 2 3 2 2 4" xfId="40131" xr:uid="{C84AE870-612B-475A-86EB-086CCC404D5B}"/>
    <cellStyle name="Percentagem 11 2 3 2 3" xfId="12439" xr:uid="{00000000-0005-0000-0000-00000D050000}"/>
    <cellStyle name="Percentagem 11 2 3 2 4" xfId="21885" xr:uid="{96B7455E-75AF-40BC-A48E-913D761CBA56}"/>
    <cellStyle name="Percentagem 11 2 3 2 5" xfId="35890" xr:uid="{F05D3158-CF97-4FBA-8FA4-9F63B7295B52}"/>
    <cellStyle name="Percentagem 11 2 3 3" xfId="5697" xr:uid="{00000000-0005-0000-0000-00000B050000}"/>
    <cellStyle name="Percentagem 11 2 3 3 2" xfId="10095" xr:uid="{00000000-0005-0000-0000-00000B050000}"/>
    <cellStyle name="Percentagem 11 2 3 3 2 2" xfId="18915" xr:uid="{00000000-0005-0000-0000-00000B050000}"/>
    <cellStyle name="Percentagem 11 2 3 3 2 3" xfId="28277" xr:uid="{03726111-BDE6-433D-8941-DA790F4234CC}"/>
    <cellStyle name="Percentagem 11 2 3 3 2 4" xfId="42240" xr:uid="{58A05F38-98CD-4FD1-8701-0F28345ECC42}"/>
    <cellStyle name="Percentagem 11 2 3 3 3" xfId="14553" xr:uid="{00000000-0005-0000-0000-00000B050000}"/>
    <cellStyle name="Percentagem 11 2 3 3 4" xfId="24026" xr:uid="{F8A83570-D851-4235-AB51-2E3D659B70B4}"/>
    <cellStyle name="Percentagem 11 2 3 3 5" xfId="37988" xr:uid="{A16A0FF6-4563-4513-B410-7164C3AD1221}"/>
    <cellStyle name="Percentagem 11 2 3 4" xfId="6324" xr:uid="{00000000-0005-0000-0000-00000B050000}"/>
    <cellStyle name="Percentagem 11 2 3 4 2" xfId="15157" xr:uid="{00000000-0005-0000-0000-00000B050000}"/>
    <cellStyle name="Percentagem 11 2 3 4 3" xfId="24617" xr:uid="{DBEF10A3-8C30-4F62-A852-588A1887282E}"/>
    <cellStyle name="Percentagem 11 2 3 4 4" xfId="38570" xr:uid="{42B0A006-F985-44A3-B942-45159F4A3A66}"/>
    <cellStyle name="Percentagem 11 2 3 5" xfId="10763" xr:uid="{00000000-0005-0000-0000-00000B050000}"/>
    <cellStyle name="Percentagem 11 2 3 6" xfId="20171" xr:uid="{9AB060B5-D74E-48C9-AABF-EE45F313D621}"/>
    <cellStyle name="Percentagem 11 2 3 7" xfId="34324" xr:uid="{76F38A87-A2D3-4042-B9DA-F991B930BC4E}"/>
    <cellStyle name="Percentagem 11 2 4" xfId="3526" xr:uid="{00000000-0005-0000-0000-00000B050000}"/>
    <cellStyle name="Percentagem 11 2 4 2" xfId="7969" xr:uid="{00000000-0005-0000-0000-00000B050000}"/>
    <cellStyle name="Percentagem 11 2 4 2 2" xfId="16793" xr:uid="{00000000-0005-0000-0000-00000B050000}"/>
    <cellStyle name="Percentagem 11 2 4 2 3" xfId="26177" xr:uid="{C722EF89-6299-4012-AEA4-BEAE726A16C3}"/>
    <cellStyle name="Percentagem 11 2 4 2 4" xfId="40133" xr:uid="{E0AB9BED-3B1A-4466-8DCC-553B6F9B5174}"/>
    <cellStyle name="Percentagem 11 2 4 3" xfId="12441" xr:uid="{00000000-0005-0000-0000-00000B050000}"/>
    <cellStyle name="Percentagem 11 2 4 4" xfId="21887" xr:uid="{4BE7D9BA-038C-4ADE-AF50-2EED8C378865}"/>
    <cellStyle name="Percentagem 11 2 4 5" xfId="35892" xr:uid="{2DF640CD-302A-4025-ADBF-DB49E01A3829}"/>
    <cellStyle name="Percentagem 11 2 5" xfId="5695" xr:uid="{00000000-0005-0000-0000-000009050000}"/>
    <cellStyle name="Percentagem 11 2 5 2" xfId="10093" xr:uid="{00000000-0005-0000-0000-000009050000}"/>
    <cellStyle name="Percentagem 11 2 5 2 2" xfId="18913" xr:uid="{00000000-0005-0000-0000-000009050000}"/>
    <cellStyle name="Percentagem 11 2 5 2 3" xfId="28275" xr:uid="{A7558BFE-0593-4B62-84A7-6F8C09856FA7}"/>
    <cellStyle name="Percentagem 11 2 5 2 4" xfId="42238" xr:uid="{0F704D34-482A-43B3-B962-7A9A62EB6F3F}"/>
    <cellStyle name="Percentagem 11 2 5 3" xfId="14551" xr:uid="{00000000-0005-0000-0000-000009050000}"/>
    <cellStyle name="Percentagem 11 2 5 4" xfId="24024" xr:uid="{1B0D4991-431D-4F7F-8162-BA1F07F889A7}"/>
    <cellStyle name="Percentagem 11 2 5 5" xfId="37986" xr:uid="{DD258F16-CC3C-41E9-96D7-33213B6311C0}"/>
    <cellStyle name="Percentagem 11 2 6" xfId="6322" xr:uid="{00000000-0005-0000-0000-000009050000}"/>
    <cellStyle name="Percentagem 11 2 6 2" xfId="15155" xr:uid="{00000000-0005-0000-0000-000009050000}"/>
    <cellStyle name="Percentagem 11 2 6 3" xfId="24615" xr:uid="{6493AF56-8D70-418C-AA62-B11239BD14AA}"/>
    <cellStyle name="Percentagem 11 2 6 4" xfId="38568" xr:uid="{07C3EFDD-11C7-4758-8249-07F55536B578}"/>
    <cellStyle name="Percentagem 11 2 7" xfId="10761" xr:uid="{00000000-0005-0000-0000-000009050000}"/>
    <cellStyle name="Percentagem 11 2 8" xfId="20169" xr:uid="{81B5C736-3B8E-44DA-9365-8D308719717D}"/>
    <cellStyle name="Percentagem 11 2 9" xfId="34322" xr:uid="{68A3A5FA-28B7-49BD-8E37-4615E6708395}"/>
    <cellStyle name="Percentagem 11 3" xfId="1297" xr:uid="{00000000-0005-0000-0000-00000C050000}"/>
    <cellStyle name="Percentagem 11 3 2" xfId="3523" xr:uid="{00000000-0005-0000-0000-00000E050000}"/>
    <cellStyle name="Percentagem 11 3 2 2" xfId="7966" xr:uid="{00000000-0005-0000-0000-00000E050000}"/>
    <cellStyle name="Percentagem 11 3 2 2 2" xfId="16790" xr:uid="{00000000-0005-0000-0000-00000E050000}"/>
    <cellStyle name="Percentagem 11 3 2 2 3" xfId="26174" xr:uid="{0D3BE16A-C6B6-44C5-A239-2ACDA8AEFC1D}"/>
    <cellStyle name="Percentagem 11 3 2 2 4" xfId="40130" xr:uid="{788E70BC-2BCB-4565-ADEF-419B3D12A093}"/>
    <cellStyle name="Percentagem 11 3 2 3" xfId="12438" xr:uid="{00000000-0005-0000-0000-00000E050000}"/>
    <cellStyle name="Percentagem 11 3 2 4" xfId="21884" xr:uid="{DBBED44A-4DDC-419A-ABDF-7CC2D5A6DC1D}"/>
    <cellStyle name="Percentagem 11 3 2 5" xfId="35889" xr:uid="{D5BC5C28-58DE-4AC3-A885-1CC6552FB389}"/>
    <cellStyle name="Percentagem 11 3 3" xfId="5698" xr:uid="{00000000-0005-0000-0000-00000C050000}"/>
    <cellStyle name="Percentagem 11 3 3 2" xfId="10096" xr:uid="{00000000-0005-0000-0000-00000C050000}"/>
    <cellStyle name="Percentagem 11 3 3 2 2" xfId="18916" xr:uid="{00000000-0005-0000-0000-00000C050000}"/>
    <cellStyle name="Percentagem 11 3 3 2 3" xfId="28278" xr:uid="{5D4ABC09-8258-4587-AB78-42125E1CF4FB}"/>
    <cellStyle name="Percentagem 11 3 3 2 4" xfId="42241" xr:uid="{99CDADEE-1C08-4D0F-B58C-91A6D7F09134}"/>
    <cellStyle name="Percentagem 11 3 3 3" xfId="14554" xr:uid="{00000000-0005-0000-0000-00000C050000}"/>
    <cellStyle name="Percentagem 11 3 3 4" xfId="24027" xr:uid="{0B30CBAE-4376-4F9F-9AC6-7EFED781B258}"/>
    <cellStyle name="Percentagem 11 3 3 5" xfId="37989" xr:uid="{D90F25ED-C4FC-41BB-A943-1333CF4E9C1B}"/>
    <cellStyle name="Percentagem 11 3 4" xfId="6325" xr:uid="{00000000-0005-0000-0000-00000C050000}"/>
    <cellStyle name="Percentagem 11 3 4 2" xfId="15158" xr:uid="{00000000-0005-0000-0000-00000C050000}"/>
    <cellStyle name="Percentagem 11 3 4 3" xfId="24618" xr:uid="{507DD3FB-9AEA-43E0-B8B5-735879CE6599}"/>
    <cellStyle name="Percentagem 11 3 4 4" xfId="38571" xr:uid="{768EA736-3697-4AC5-A3FA-1F246E953CAA}"/>
    <cellStyle name="Percentagem 11 3 5" xfId="10764" xr:uid="{00000000-0005-0000-0000-00000C050000}"/>
    <cellStyle name="Percentagem 11 3 6" xfId="20172" xr:uid="{D62A45E8-49D4-48CB-A87C-94808F340909}"/>
    <cellStyle name="Percentagem 11 3 7" xfId="34325" xr:uid="{E05E9DC1-768B-4D2B-9628-7C461E21EBCC}"/>
    <cellStyle name="Percentagem 11 4" xfId="1298" xr:uid="{00000000-0005-0000-0000-00000D050000}"/>
    <cellStyle name="Percentagem 11 4 2" xfId="3522" xr:uid="{00000000-0005-0000-0000-00000F050000}"/>
    <cellStyle name="Percentagem 11 4 2 2" xfId="7965" xr:uid="{00000000-0005-0000-0000-00000F050000}"/>
    <cellStyle name="Percentagem 11 4 2 2 2" xfId="16789" xr:uid="{00000000-0005-0000-0000-00000F050000}"/>
    <cellStyle name="Percentagem 11 4 2 2 3" xfId="26173" xr:uid="{4618D14F-469D-49A1-B95D-E2849B62CB30}"/>
    <cellStyle name="Percentagem 11 4 2 2 4" xfId="40129" xr:uid="{55AA0328-9B31-49AC-8939-B0694F1AF2AD}"/>
    <cellStyle name="Percentagem 11 4 2 3" xfId="12437" xr:uid="{00000000-0005-0000-0000-00000F050000}"/>
    <cellStyle name="Percentagem 11 4 2 4" xfId="21883" xr:uid="{CB88BF52-0947-49D5-9758-EE71F5934556}"/>
    <cellStyle name="Percentagem 11 4 2 5" xfId="35888" xr:uid="{0552CBBD-39BE-4E07-8106-EFEC296A7CC8}"/>
    <cellStyle name="Percentagem 11 4 3" xfId="5699" xr:uid="{00000000-0005-0000-0000-00000D050000}"/>
    <cellStyle name="Percentagem 11 4 3 2" xfId="10097" xr:uid="{00000000-0005-0000-0000-00000D050000}"/>
    <cellStyle name="Percentagem 11 4 3 2 2" xfId="18917" xr:uid="{00000000-0005-0000-0000-00000D050000}"/>
    <cellStyle name="Percentagem 11 4 3 2 3" xfId="28279" xr:uid="{E5962C8F-BBAF-4D2B-8219-8D799E8FBE29}"/>
    <cellStyle name="Percentagem 11 4 3 2 4" xfId="42242" xr:uid="{4F48C167-2EF5-4E51-A682-C278628609C2}"/>
    <cellStyle name="Percentagem 11 4 3 3" xfId="14555" xr:uid="{00000000-0005-0000-0000-00000D050000}"/>
    <cellStyle name="Percentagem 11 4 3 4" xfId="24028" xr:uid="{2A86C35C-0E41-47AC-A7F7-5F2E025DCBEA}"/>
    <cellStyle name="Percentagem 11 4 3 5" xfId="37990" xr:uid="{F7065805-CD36-494A-995A-DD1994625200}"/>
    <cellStyle name="Percentagem 11 4 4" xfId="6326" xr:uid="{00000000-0005-0000-0000-00000D050000}"/>
    <cellStyle name="Percentagem 11 4 4 2" xfId="15159" xr:uid="{00000000-0005-0000-0000-00000D050000}"/>
    <cellStyle name="Percentagem 11 4 4 3" xfId="24619" xr:uid="{3F7F8353-CF74-495D-AAA7-FC3FF0F31340}"/>
    <cellStyle name="Percentagem 11 4 4 4" xfId="38572" xr:uid="{6E1E6EA3-7C9B-4088-962C-854C725297A8}"/>
    <cellStyle name="Percentagem 11 4 5" xfId="10765" xr:uid="{00000000-0005-0000-0000-00000D050000}"/>
    <cellStyle name="Percentagem 11 4 6" xfId="20173" xr:uid="{CFEA02C0-47F6-4F3F-9E2B-1349FAFAE36C}"/>
    <cellStyle name="Percentagem 11 4 7" xfId="34326" xr:uid="{A6648917-0E6B-4920-A348-78DD04EAF130}"/>
    <cellStyle name="Percentagem 11 5" xfId="3527" xr:uid="{00000000-0005-0000-0000-00000A050000}"/>
    <cellStyle name="Percentagem 11 5 2" xfId="7970" xr:uid="{00000000-0005-0000-0000-00000A050000}"/>
    <cellStyle name="Percentagem 11 5 2 2" xfId="16794" xr:uid="{00000000-0005-0000-0000-00000A050000}"/>
    <cellStyle name="Percentagem 11 5 2 3" xfId="26178" xr:uid="{5AC0EB9D-4458-4A14-B631-362A67F0BDFC}"/>
    <cellStyle name="Percentagem 11 5 2 4" xfId="40134" xr:uid="{A1C3B15F-97AE-48CB-85E4-2CFB89C911F0}"/>
    <cellStyle name="Percentagem 11 5 3" xfId="12442" xr:uid="{00000000-0005-0000-0000-00000A050000}"/>
    <cellStyle name="Percentagem 11 5 4" xfId="21888" xr:uid="{A02851E4-C117-4CDA-BFE9-577394A8C7E8}"/>
    <cellStyle name="Percentagem 11 5 5" xfId="35893" xr:uid="{B61C89BD-F55E-497F-AE72-2DE835785638}"/>
    <cellStyle name="Percentagem 11 6" xfId="5694" xr:uid="{00000000-0005-0000-0000-000008050000}"/>
    <cellStyle name="Percentagem 11 6 2" xfId="10092" xr:uid="{00000000-0005-0000-0000-000008050000}"/>
    <cellStyle name="Percentagem 11 6 2 2" xfId="18912" xr:uid="{00000000-0005-0000-0000-000008050000}"/>
    <cellStyle name="Percentagem 11 6 2 3" xfId="28274" xr:uid="{86043B49-FFB0-4410-AF4D-222DEEBA6F30}"/>
    <cellStyle name="Percentagem 11 6 2 4" xfId="42237" xr:uid="{05291300-8A0A-407D-986A-4ED319AC085E}"/>
    <cellStyle name="Percentagem 11 6 3" xfId="14550" xr:uid="{00000000-0005-0000-0000-000008050000}"/>
    <cellStyle name="Percentagem 11 6 4" xfId="24023" xr:uid="{CCBC2430-F0C0-4D9C-8877-7518F2AAA99D}"/>
    <cellStyle name="Percentagem 11 6 5" xfId="37985" xr:uid="{C8137FE8-0834-461D-A4AF-C294B0CBE582}"/>
    <cellStyle name="Percentagem 11 7" xfId="6321" xr:uid="{00000000-0005-0000-0000-000008050000}"/>
    <cellStyle name="Percentagem 11 7 2" xfId="15154" xr:uid="{00000000-0005-0000-0000-000008050000}"/>
    <cellStyle name="Percentagem 11 7 3" xfId="24614" xr:uid="{491AF6A6-CEAA-4BF9-8CD4-33F09F81001C}"/>
    <cellStyle name="Percentagem 11 7 4" xfId="38567" xr:uid="{E5FB6E7A-0E8A-4006-AD11-543BB614FA0B}"/>
    <cellStyle name="Percentagem 11 8" xfId="10760" xr:uid="{00000000-0005-0000-0000-000008050000}"/>
    <cellStyle name="Percentagem 11 9" xfId="20168" xr:uid="{51084AE5-0BB2-43ED-AF59-CFEC827BCA9A}"/>
    <cellStyle name="Percentagem 12" xfId="1469" xr:uid="{00000000-0005-0000-0000-00000E050000}"/>
    <cellStyle name="Percentagem 13" xfId="251" xr:uid="{00000000-0005-0000-0000-00000F050000}"/>
    <cellStyle name="Percentagem 14" xfId="5802" xr:uid="{00000000-0005-0000-0000-000087140000}"/>
    <cellStyle name="Percentagem 2" xfId="78" xr:uid="{00000000-0005-0000-0000-000010050000}"/>
    <cellStyle name="Percentagem 2 10" xfId="252" xr:uid="{00000000-0005-0000-0000-000011050000}"/>
    <cellStyle name="Percentagem 2 11" xfId="253" xr:uid="{00000000-0005-0000-0000-000012050000}"/>
    <cellStyle name="Percentagem 2 12" xfId="1299" xr:uid="{00000000-0005-0000-0000-000013050000}"/>
    <cellStyle name="Percentagem 2 12 2" xfId="3521" xr:uid="{00000000-0005-0000-0000-000015050000}"/>
    <cellStyle name="Percentagem 2 12 2 2" xfId="7964" xr:uid="{00000000-0005-0000-0000-000015050000}"/>
    <cellStyle name="Percentagem 2 12 2 2 2" xfId="16788" xr:uid="{00000000-0005-0000-0000-000015050000}"/>
    <cellStyle name="Percentagem 2 12 2 2 3" xfId="26172" xr:uid="{FA1645F9-67BF-4410-8374-855503A955B1}"/>
    <cellStyle name="Percentagem 2 12 2 2 4" xfId="40128" xr:uid="{15D3AB46-0C49-4B0E-B169-9D23EF47C239}"/>
    <cellStyle name="Percentagem 2 12 2 3" xfId="12436" xr:uid="{00000000-0005-0000-0000-000015050000}"/>
    <cellStyle name="Percentagem 2 12 2 4" xfId="21882" xr:uid="{8024D009-62FE-4EC4-AD8C-CC4B14B05315}"/>
    <cellStyle name="Percentagem 2 12 2 5" xfId="35887" xr:uid="{529E6458-9EF3-41A5-8E50-A5C10F4C6FB1}"/>
    <cellStyle name="Percentagem 2 12 3" xfId="5700" xr:uid="{00000000-0005-0000-0000-000013050000}"/>
    <cellStyle name="Percentagem 2 12 3 2" xfId="10098" xr:uid="{00000000-0005-0000-0000-000013050000}"/>
    <cellStyle name="Percentagem 2 12 3 2 2" xfId="18918" xr:uid="{00000000-0005-0000-0000-000013050000}"/>
    <cellStyle name="Percentagem 2 12 3 2 3" xfId="28280" xr:uid="{A8175B53-7C28-4B2E-8D28-DD560A96F460}"/>
    <cellStyle name="Percentagem 2 12 3 2 4" xfId="42243" xr:uid="{596ACC0C-87A6-4298-A281-77C5B19F3CF6}"/>
    <cellStyle name="Percentagem 2 12 3 3" xfId="14556" xr:uid="{00000000-0005-0000-0000-000013050000}"/>
    <cellStyle name="Percentagem 2 12 3 4" xfId="24029" xr:uid="{F433D8DC-FE92-45FE-9F06-EB7E6A161D8B}"/>
    <cellStyle name="Percentagem 2 12 3 5" xfId="37991" xr:uid="{AC116BF2-219F-4A30-90EF-671F6C8582A5}"/>
    <cellStyle name="Percentagem 2 12 4" xfId="6327" xr:uid="{00000000-0005-0000-0000-000013050000}"/>
    <cellStyle name="Percentagem 2 12 4 2" xfId="15160" xr:uid="{00000000-0005-0000-0000-000013050000}"/>
    <cellStyle name="Percentagem 2 12 4 3" xfId="24620" xr:uid="{F4FB62FE-886A-4E82-9024-8FD2847239C9}"/>
    <cellStyle name="Percentagem 2 12 4 4" xfId="38573" xr:uid="{811622D3-25A0-4C7E-BB86-0EF0BE363455}"/>
    <cellStyle name="Percentagem 2 12 5" xfId="10766" xr:uid="{00000000-0005-0000-0000-000013050000}"/>
    <cellStyle name="Percentagem 2 12 6" xfId="20174" xr:uid="{58C41577-CFEE-4F59-B582-67F6F9F2E882}"/>
    <cellStyle name="Percentagem 2 12 7" xfId="34327" xr:uid="{B7337F01-7651-4A09-A95F-65FAAFF05C1C}"/>
    <cellStyle name="Percentagem 2 13" xfId="1470" xr:uid="{00000000-0005-0000-0000-000014050000}"/>
    <cellStyle name="Percentagem 2 2" xfId="124" xr:uid="{00000000-0005-0000-0000-000015050000}"/>
    <cellStyle name="Percentagem 2 2 10" xfId="10202" xr:uid="{00000000-0005-0000-0000-000015050000}"/>
    <cellStyle name="Percentagem 2 2 11" xfId="19669" xr:uid="{269715D6-49F1-4250-A499-D18DF5D6162D}"/>
    <cellStyle name="Percentagem 2 2 12" xfId="33846" xr:uid="{1EF29A28-8B0E-4A05-9C58-C66F47F00A67}"/>
    <cellStyle name="Percentagem 2 2 2" xfId="254" xr:uid="{00000000-0005-0000-0000-000016050000}"/>
    <cellStyle name="Percentagem 2 2 2 2" xfId="1301" xr:uid="{00000000-0005-0000-0000-000017050000}"/>
    <cellStyle name="Percentagem 2 2 2 3" xfId="3466" xr:uid="{00000000-0005-0000-0000-000018050000}"/>
    <cellStyle name="Percentagem 2 2 2 3 2" xfId="7912" xr:uid="{00000000-0005-0000-0000-000018050000}"/>
    <cellStyle name="Percentagem 2 2 2 3 2 2" xfId="16737" xr:uid="{00000000-0005-0000-0000-000018050000}"/>
    <cellStyle name="Percentagem 2 2 2 3 2 3" xfId="26144" xr:uid="{26043642-696D-432B-8B83-F61D67BFAA04}"/>
    <cellStyle name="Percentagem 2 2 2 3 2 4" xfId="40097" xr:uid="{763F7EB1-BD06-49C8-9FE2-AAA4B5335FD2}"/>
    <cellStyle name="Percentagem 2 2 2 3 3" xfId="12390" xr:uid="{00000000-0005-0000-0000-000018050000}"/>
    <cellStyle name="Percentagem 2 2 2 3 4" xfId="21848" xr:uid="{4E480DF4-4DDB-4640-A1F6-3E3F5EA65E26}"/>
    <cellStyle name="Percentagem 2 2 2 3 5" xfId="35860" xr:uid="{91B1F691-3952-45C3-8600-31FDA7B8468C}"/>
    <cellStyle name="Percentagem 2 2 2 4" xfId="4144" xr:uid="{00000000-0005-0000-0000-000016050000}"/>
    <cellStyle name="Percentagem 2 2 2 4 2" xfId="8544" xr:uid="{00000000-0005-0000-0000-000016050000}"/>
    <cellStyle name="Percentagem 2 2 2 4 2 2" xfId="17366" xr:uid="{00000000-0005-0000-0000-000016050000}"/>
    <cellStyle name="Percentagem 2 2 2 4 2 3" xfId="26744" xr:uid="{56218447-F6A9-4BF5-92EA-AE8C8C4375AB}"/>
    <cellStyle name="Percentagem 2 2 2 4 2 4" xfId="40700" xr:uid="{754A7F5C-C05F-4D36-8923-C77CC61B10B1}"/>
    <cellStyle name="Percentagem 2 2 2 4 3" xfId="13013" xr:uid="{00000000-0005-0000-0000-000016050000}"/>
    <cellStyle name="Percentagem 2 2 2 4 4" xfId="22486" xr:uid="{E197A2F9-5E65-41E9-BCEF-329ED584E841}"/>
    <cellStyle name="Percentagem 2 2 2 4 5" xfId="36457" xr:uid="{2887DB08-F097-4AB8-81AA-D35D8A21C431}"/>
    <cellStyle name="Percentagem 2 2 2 5" xfId="5892" xr:uid="{00000000-0005-0000-0000-000016050000}"/>
    <cellStyle name="Percentagem 2 2 2 5 2" xfId="14733" xr:uid="{00000000-0005-0000-0000-000016050000}"/>
    <cellStyle name="Percentagem 2 2 2 5 3" xfId="24206" xr:uid="{C9352F81-AC60-47A4-9935-14EF40AE3B7F}"/>
    <cellStyle name="Percentagem 2 2 2 5 4" xfId="38160" xr:uid="{60A2D4BC-C012-400D-BF86-00DC537D9424}"/>
    <cellStyle name="Percentagem 2 2 2 6" xfId="10279" xr:uid="{00000000-0005-0000-0000-000016050000}"/>
    <cellStyle name="Percentagem 2 2 2 7" xfId="19740" xr:uid="{D5052597-7CBE-4814-9F24-316191F3FB9B}"/>
    <cellStyle name="Percentagem 2 2 2 8" xfId="33915" xr:uid="{492ADE05-F483-479C-A7F3-497A38C96325}"/>
    <cellStyle name="Percentagem 2 2 3" xfId="1302" xr:uid="{00000000-0005-0000-0000-000018050000}"/>
    <cellStyle name="Percentagem 2 2 3 2" xfId="1303" xr:uid="{00000000-0005-0000-0000-000019050000}"/>
    <cellStyle name="Percentagem 2 2 3 3" xfId="3379" xr:uid="{00000000-0005-0000-0000-00001A050000}"/>
    <cellStyle name="Percentagem 2 2 3 3 2" xfId="7841" xr:uid="{00000000-0005-0000-0000-00001A050000}"/>
    <cellStyle name="Percentagem 2 2 3 3 2 2" xfId="16667" xr:uid="{00000000-0005-0000-0000-00001A050000}"/>
    <cellStyle name="Percentagem 2 2 3 3 2 3" xfId="26082" xr:uid="{DE63D8FD-8013-42EC-8E7A-B28968E25E0A}"/>
    <cellStyle name="Percentagem 2 2 3 3 2 4" xfId="40035" xr:uid="{4FB4EDAD-F1B6-47BA-9852-F8BEC5C2BA8B}"/>
    <cellStyle name="Percentagem 2 2 3 3 3" xfId="12320" xr:uid="{00000000-0005-0000-0000-00001A050000}"/>
    <cellStyle name="Percentagem 2 2 3 3 4" xfId="21779" xr:uid="{3F1D73EE-6DBE-44C0-B4D7-C6E958C94873}"/>
    <cellStyle name="Percentagem 2 2 3 3 5" xfId="35798" xr:uid="{321A89D8-4680-4E80-8109-5E72B265BFDF}"/>
    <cellStyle name="Percentagem 2 2 3 4" xfId="5702" xr:uid="{00000000-0005-0000-0000-000018050000}"/>
    <cellStyle name="Percentagem 2 2 3 4 2" xfId="10100" xr:uid="{00000000-0005-0000-0000-000018050000}"/>
    <cellStyle name="Percentagem 2 2 3 4 2 2" xfId="18920" xr:uid="{00000000-0005-0000-0000-000018050000}"/>
    <cellStyle name="Percentagem 2 2 3 4 2 3" xfId="28282" xr:uid="{DC750C0A-5AD3-4BED-886C-BC20B5586ECF}"/>
    <cellStyle name="Percentagem 2 2 3 4 2 4" xfId="42245" xr:uid="{7A331320-CBCF-4F27-B5EC-EC56174FEC7A}"/>
    <cellStyle name="Percentagem 2 2 3 4 3" xfId="14558" xr:uid="{00000000-0005-0000-0000-000018050000}"/>
    <cellStyle name="Percentagem 2 2 3 4 4" xfId="24031" xr:uid="{D9D4EA51-F7BE-4F89-A8D9-32172918D3C9}"/>
    <cellStyle name="Percentagem 2 2 3 4 5" xfId="37993" xr:uid="{B2393ABD-541D-4927-8784-47ED1FE69460}"/>
    <cellStyle name="Percentagem 2 2 3 5" xfId="6329" xr:uid="{00000000-0005-0000-0000-000018050000}"/>
    <cellStyle name="Percentagem 2 2 3 5 2" xfId="15162" xr:uid="{00000000-0005-0000-0000-000018050000}"/>
    <cellStyle name="Percentagem 2 2 3 5 3" xfId="24622" xr:uid="{F541F4C7-7C43-4B1C-9E9F-F54EDE54C7E7}"/>
    <cellStyle name="Percentagem 2 2 3 5 4" xfId="38575" xr:uid="{AEF19632-E01B-45BF-A01B-50F41BA15AC0}"/>
    <cellStyle name="Percentagem 2 2 3 6" xfId="10768" xr:uid="{00000000-0005-0000-0000-000018050000}"/>
    <cellStyle name="Percentagem 2 2 3 7" xfId="20176" xr:uid="{9508484A-CAE4-4A20-A6CE-8C149BC55BCF}"/>
    <cellStyle name="Percentagem 2 2 3 8" xfId="34329" xr:uid="{456A8EA3-C25A-4CAD-9D67-67607E041E86}"/>
    <cellStyle name="Percentagem 2 2 4" xfId="1304" xr:uid="{00000000-0005-0000-0000-00001A050000}"/>
    <cellStyle name="Percentagem 2 2 4 2" xfId="3519" xr:uid="{00000000-0005-0000-0000-00001C050000}"/>
    <cellStyle name="Percentagem 2 2 4 2 2" xfId="7962" xr:uid="{00000000-0005-0000-0000-00001C050000}"/>
    <cellStyle name="Percentagem 2 2 4 2 2 2" xfId="16786" xr:uid="{00000000-0005-0000-0000-00001C050000}"/>
    <cellStyle name="Percentagem 2 2 4 2 2 3" xfId="26170" xr:uid="{7B8B47AA-832E-48C9-AC1C-E43EFA517E1B}"/>
    <cellStyle name="Percentagem 2 2 4 2 2 4" xfId="40126" xr:uid="{D13D3079-E546-41D5-AC3B-93865AE2BEE6}"/>
    <cellStyle name="Percentagem 2 2 4 2 3" xfId="12434" xr:uid="{00000000-0005-0000-0000-00001C050000}"/>
    <cellStyle name="Percentagem 2 2 4 2 4" xfId="21880" xr:uid="{8B6C4A35-4767-44BE-B5C7-B9BCAD99A978}"/>
    <cellStyle name="Percentagem 2 2 4 2 5" xfId="35885" xr:uid="{769A07E5-5F8A-44E2-90F2-7FEE610379C7}"/>
    <cellStyle name="Percentagem 2 2 4 3" xfId="5703" xr:uid="{00000000-0005-0000-0000-00001A050000}"/>
    <cellStyle name="Percentagem 2 2 4 3 2" xfId="10101" xr:uid="{00000000-0005-0000-0000-00001A050000}"/>
    <cellStyle name="Percentagem 2 2 4 3 2 2" xfId="18921" xr:uid="{00000000-0005-0000-0000-00001A050000}"/>
    <cellStyle name="Percentagem 2 2 4 3 2 3" xfId="28283" xr:uid="{E278953C-F1B0-4710-BFD4-F943DE704D77}"/>
    <cellStyle name="Percentagem 2 2 4 3 2 4" xfId="42246" xr:uid="{4E2EB59F-EA3B-4552-8285-664EB17DF348}"/>
    <cellStyle name="Percentagem 2 2 4 3 3" xfId="14559" xr:uid="{00000000-0005-0000-0000-00001A050000}"/>
    <cellStyle name="Percentagem 2 2 4 3 4" xfId="24032" xr:uid="{39D3120A-713A-4296-BF45-423C7A47F1F9}"/>
    <cellStyle name="Percentagem 2 2 4 3 5" xfId="37994" xr:uid="{1A84CF31-A163-4080-90BD-48B4FDD45B41}"/>
    <cellStyle name="Percentagem 2 2 4 4" xfId="6330" xr:uid="{00000000-0005-0000-0000-00001A050000}"/>
    <cellStyle name="Percentagem 2 2 4 4 2" xfId="15163" xr:uid="{00000000-0005-0000-0000-00001A050000}"/>
    <cellStyle name="Percentagem 2 2 4 4 3" xfId="24623" xr:uid="{E80B8421-C923-4CE8-BC33-60A9DB28E42C}"/>
    <cellStyle name="Percentagem 2 2 4 4 4" xfId="38576" xr:uid="{2D51D012-9DCC-45E3-81EF-199820AAC098}"/>
    <cellStyle name="Percentagem 2 2 4 5" xfId="10769" xr:uid="{00000000-0005-0000-0000-00001A050000}"/>
    <cellStyle name="Percentagem 2 2 4 6" xfId="20177" xr:uid="{10180D04-66A3-4302-8654-0115E1F20B7E}"/>
    <cellStyle name="Percentagem 2 2 4 7" xfId="34330" xr:uid="{B59EEEA3-40F8-4337-802D-38DEF16828EE}"/>
    <cellStyle name="Percentagem 2 2 5" xfId="1300" xr:uid="{00000000-0005-0000-0000-00001B050000}"/>
    <cellStyle name="Percentagem 2 2 5 2" xfId="3520" xr:uid="{00000000-0005-0000-0000-00001D050000}"/>
    <cellStyle name="Percentagem 2 2 5 2 2" xfId="7963" xr:uid="{00000000-0005-0000-0000-00001D050000}"/>
    <cellStyle name="Percentagem 2 2 5 2 2 2" xfId="16787" xr:uid="{00000000-0005-0000-0000-00001D050000}"/>
    <cellStyle name="Percentagem 2 2 5 2 2 3" xfId="26171" xr:uid="{C0F6AFDF-2681-457B-BFDF-22DB69CCA933}"/>
    <cellStyle name="Percentagem 2 2 5 2 2 4" xfId="40127" xr:uid="{21DDBB31-0759-46B7-88D0-501DF6D8BACA}"/>
    <cellStyle name="Percentagem 2 2 5 2 3" xfId="12435" xr:uid="{00000000-0005-0000-0000-00001D050000}"/>
    <cellStyle name="Percentagem 2 2 5 2 4" xfId="21881" xr:uid="{AA74936A-B755-45C8-AF7A-DA23C9D71167}"/>
    <cellStyle name="Percentagem 2 2 5 2 5" xfId="35886" xr:uid="{3C73ECF4-CB66-4992-963C-3C6DC88F2F99}"/>
    <cellStyle name="Percentagem 2 2 5 3" xfId="5701" xr:uid="{00000000-0005-0000-0000-00001B050000}"/>
    <cellStyle name="Percentagem 2 2 5 3 2" xfId="10099" xr:uid="{00000000-0005-0000-0000-00001B050000}"/>
    <cellStyle name="Percentagem 2 2 5 3 2 2" xfId="18919" xr:uid="{00000000-0005-0000-0000-00001B050000}"/>
    <cellStyle name="Percentagem 2 2 5 3 2 3" xfId="28281" xr:uid="{301B2BF3-1295-47EB-9C10-CB8A4CC7969A}"/>
    <cellStyle name="Percentagem 2 2 5 3 2 4" xfId="42244" xr:uid="{866ABE8F-7525-4954-88CA-7E17DC9663B3}"/>
    <cellStyle name="Percentagem 2 2 5 3 3" xfId="14557" xr:uid="{00000000-0005-0000-0000-00001B050000}"/>
    <cellStyle name="Percentagem 2 2 5 3 4" xfId="24030" xr:uid="{6AAE749D-A34C-402F-B0CC-D4BA4656AFDD}"/>
    <cellStyle name="Percentagem 2 2 5 3 5" xfId="37992" xr:uid="{ADE86DAC-74E9-494F-9E37-C9C2D49A9C06}"/>
    <cellStyle name="Percentagem 2 2 5 4" xfId="6328" xr:uid="{00000000-0005-0000-0000-00001B050000}"/>
    <cellStyle name="Percentagem 2 2 5 4 2" xfId="15161" xr:uid="{00000000-0005-0000-0000-00001B050000}"/>
    <cellStyle name="Percentagem 2 2 5 4 3" xfId="24621" xr:uid="{10AE9CFC-41B6-4D43-A641-F0844766D07B}"/>
    <cellStyle name="Percentagem 2 2 5 4 4" xfId="38574" xr:uid="{ECAD8A5D-93D4-4916-AE12-B4371893BF8D}"/>
    <cellStyle name="Percentagem 2 2 5 5" xfId="10767" xr:uid="{00000000-0005-0000-0000-00001B050000}"/>
    <cellStyle name="Percentagem 2 2 5 6" xfId="20175" xr:uid="{6BEFDDC7-9D28-48E0-88E0-13CE696196D3}"/>
    <cellStyle name="Percentagem 2 2 5 7" xfId="34328" xr:uid="{2CBB8615-135C-463F-B3DB-62BC9B13CECD}"/>
    <cellStyle name="Percentagem 2 2 6" xfId="1791" xr:uid="{00000000-0005-0000-0000-0000CB010000}"/>
    <cellStyle name="Percentagem 2 2 7" xfId="3863" xr:uid="{00000000-0005-0000-0000-000017050000}"/>
    <cellStyle name="Percentagem 2 2 7 2" xfId="8273" xr:uid="{00000000-0005-0000-0000-000017050000}"/>
    <cellStyle name="Percentagem 2 2 7 2 2" xfId="17096" xr:uid="{00000000-0005-0000-0000-000017050000}"/>
    <cellStyle name="Percentagem 2 2 7 2 3" xfId="26477" xr:uid="{E6203008-DE17-438E-8164-A27086A58076}"/>
    <cellStyle name="Percentagem 2 2 7 2 4" xfId="40432" xr:uid="{FACAF252-95CD-45E0-BC95-0678D6824B32}"/>
    <cellStyle name="Percentagem 2 2 7 3" xfId="12745" xr:uid="{00000000-0005-0000-0000-000017050000}"/>
    <cellStyle name="Percentagem 2 2 7 4" xfId="22216" xr:uid="{82FA3A1E-88A2-4F89-8BCE-77C62B70D4C3}"/>
    <cellStyle name="Percentagem 2 2 7 5" xfId="36191" xr:uid="{ABF97BEA-E249-402C-8C45-AAF43E9D4759}"/>
    <cellStyle name="Percentagem 2 2 8" xfId="3919" xr:uid="{00000000-0005-0000-0000-000015050000}"/>
    <cellStyle name="Percentagem 2 2 8 2" xfId="8326" xr:uid="{00000000-0005-0000-0000-000015050000}"/>
    <cellStyle name="Percentagem 2 2 8 2 2" xfId="17148" xr:uid="{00000000-0005-0000-0000-000015050000}"/>
    <cellStyle name="Percentagem 2 2 8 2 3" xfId="26529" xr:uid="{C679EE9A-E272-4533-BB1D-D8589D4AAFF7}"/>
    <cellStyle name="Percentagem 2 2 8 2 4" xfId="40483" xr:uid="{5EBD3BFB-B5C3-4360-83F3-84CED595A725}"/>
    <cellStyle name="Percentagem 2 2 8 3" xfId="12797" xr:uid="{00000000-0005-0000-0000-000015050000}"/>
    <cellStyle name="Percentagem 2 2 8 4" xfId="22269" xr:uid="{39E7B38C-FBDA-4938-BC74-013BBFFD4352}"/>
    <cellStyle name="Percentagem 2 2 8 5" xfId="36242" xr:uid="{EB3D3BE9-5C56-4E01-BD14-B7F30FE22A7C}"/>
    <cellStyle name="Percentagem 2 2 9" xfId="5821" xr:uid="{00000000-0005-0000-0000-000015050000}"/>
    <cellStyle name="Percentagem 2 2 9 2" xfId="14662" xr:uid="{00000000-0005-0000-0000-000015050000}"/>
    <cellStyle name="Percentagem 2 2 9 3" xfId="24137" xr:uid="{50138FF9-C701-45D9-AB65-EFF9C199E018}"/>
    <cellStyle name="Percentagem 2 2 9 4" xfId="38091" xr:uid="{ECD7A539-70D0-4444-A23B-88ADEA3BA246}"/>
    <cellStyle name="Percentagem 2 3" xfId="255" xr:uid="{00000000-0005-0000-0000-00001C050000}"/>
    <cellStyle name="Percentagem 2 3 2" xfId="3300" xr:uid="{00000000-0005-0000-0000-000044050000}"/>
    <cellStyle name="Percentagem 2 4" xfId="256" xr:uid="{00000000-0005-0000-0000-00001D050000}"/>
    <cellStyle name="Percentagem 2 4 2" xfId="33648" xr:uid="{CB32E090-6CF8-42E9-B4E6-D7618A429DF3}"/>
    <cellStyle name="Percentagem 2 4 2 2" xfId="47509" xr:uid="{00AD2851-1E27-4B33-B161-668977ABC92F}"/>
    <cellStyle name="Percentagem 2 5" xfId="257" xr:uid="{00000000-0005-0000-0000-00001E050000}"/>
    <cellStyle name="Percentagem 2 6" xfId="258" xr:uid="{00000000-0005-0000-0000-00001F050000}"/>
    <cellStyle name="Percentagem 2 7" xfId="259" xr:uid="{00000000-0005-0000-0000-000020050000}"/>
    <cellStyle name="Percentagem 2 8" xfId="260" xr:uid="{00000000-0005-0000-0000-000021050000}"/>
    <cellStyle name="Percentagem 2 9" xfId="261" xr:uid="{00000000-0005-0000-0000-000022050000}"/>
    <cellStyle name="Percentagem 3" xfId="79" xr:uid="{00000000-0005-0000-0000-000023050000}"/>
    <cellStyle name="Percentagem 3 2" xfId="80" xr:uid="{00000000-0005-0000-0000-000024050000}"/>
    <cellStyle name="Percentagem 3 2 2" xfId="1792" xr:uid="{00000000-0005-0000-0000-0000CD010000}"/>
    <cellStyle name="Percentagem 4" xfId="81" xr:uid="{00000000-0005-0000-0000-000025050000}"/>
    <cellStyle name="Percentagem 4 10" xfId="1305" xr:uid="{00000000-0005-0000-0000-000026050000}"/>
    <cellStyle name="Percentagem 4 2" xfId="1306" xr:uid="{00000000-0005-0000-0000-000027050000}"/>
    <cellStyle name="Percentagem 4 2 2" xfId="1307" xr:uid="{00000000-0005-0000-0000-000028050000}"/>
    <cellStyle name="Percentagem 4 2 2 2" xfId="1308" xr:uid="{00000000-0005-0000-0000-000029050000}"/>
    <cellStyle name="Percentagem 4 2 2 2 2" xfId="3517" xr:uid="{00000000-0005-0000-0000-00002B050000}"/>
    <cellStyle name="Percentagem 4 2 2 2 2 2" xfId="7960" xr:uid="{00000000-0005-0000-0000-00002B050000}"/>
    <cellStyle name="Percentagem 4 2 2 2 2 2 2" xfId="16784" xr:uid="{00000000-0005-0000-0000-00002B050000}"/>
    <cellStyle name="Percentagem 4 2 2 2 2 2 3" xfId="26168" xr:uid="{C0681C55-C2F9-41A9-A40A-D83ADC8EC155}"/>
    <cellStyle name="Percentagem 4 2 2 2 2 2 4" xfId="40124" xr:uid="{237775AB-1E49-4803-A040-2F4568490AE0}"/>
    <cellStyle name="Percentagem 4 2 2 2 2 3" xfId="12432" xr:uid="{00000000-0005-0000-0000-00002B050000}"/>
    <cellStyle name="Percentagem 4 2 2 2 2 4" xfId="21878" xr:uid="{0BF7BAEE-179B-4677-B429-03C04A99D97D}"/>
    <cellStyle name="Percentagem 4 2 2 2 2 5" xfId="35883" xr:uid="{A8F23BF5-D325-43D3-9D79-4A7D4FE08B14}"/>
    <cellStyle name="Percentagem 4 2 2 2 3" xfId="5705" xr:uid="{00000000-0005-0000-0000-000029050000}"/>
    <cellStyle name="Percentagem 4 2 2 2 3 2" xfId="10103" xr:uid="{00000000-0005-0000-0000-000029050000}"/>
    <cellStyle name="Percentagem 4 2 2 2 3 2 2" xfId="18923" xr:uid="{00000000-0005-0000-0000-000029050000}"/>
    <cellStyle name="Percentagem 4 2 2 2 3 2 3" xfId="28285" xr:uid="{8F131D7F-344F-4435-85C9-F29ACCE0A040}"/>
    <cellStyle name="Percentagem 4 2 2 2 3 2 4" xfId="42248" xr:uid="{F3884DC8-7059-48B0-BAC6-84A181A80000}"/>
    <cellStyle name="Percentagem 4 2 2 2 3 3" xfId="14561" xr:uid="{00000000-0005-0000-0000-000029050000}"/>
    <cellStyle name="Percentagem 4 2 2 2 3 4" xfId="24034" xr:uid="{65A291C8-B7D0-40E7-AE72-800E3AF9BD66}"/>
    <cellStyle name="Percentagem 4 2 2 2 3 5" xfId="37996" xr:uid="{8E762651-9D1E-41DF-B148-8165257CD60E}"/>
    <cellStyle name="Percentagem 4 2 2 2 4" xfId="6332" xr:uid="{00000000-0005-0000-0000-000029050000}"/>
    <cellStyle name="Percentagem 4 2 2 2 4 2" xfId="15165" xr:uid="{00000000-0005-0000-0000-000029050000}"/>
    <cellStyle name="Percentagem 4 2 2 2 4 3" xfId="24625" xr:uid="{A5D2136C-297C-46E8-B169-1F789E559A63}"/>
    <cellStyle name="Percentagem 4 2 2 2 4 4" xfId="38578" xr:uid="{121AACCA-E309-437B-8FC3-A40A3A8A6499}"/>
    <cellStyle name="Percentagem 4 2 2 2 5" xfId="10771" xr:uid="{00000000-0005-0000-0000-000029050000}"/>
    <cellStyle name="Percentagem 4 2 2 2 6" xfId="20179" xr:uid="{518CAE2E-15DF-4E4C-A6A4-AA7D7ACF1927}"/>
    <cellStyle name="Percentagem 4 2 2 2 7" xfId="34332" xr:uid="{A907DD9A-38BB-4238-9735-AF0F0DF6FAFB}"/>
    <cellStyle name="Percentagem 4 2 2 3" xfId="3518" xr:uid="{00000000-0005-0000-0000-00002A050000}"/>
    <cellStyle name="Percentagem 4 2 2 3 2" xfId="7961" xr:uid="{00000000-0005-0000-0000-00002A050000}"/>
    <cellStyle name="Percentagem 4 2 2 3 2 2" xfId="16785" xr:uid="{00000000-0005-0000-0000-00002A050000}"/>
    <cellStyle name="Percentagem 4 2 2 3 2 3" xfId="26169" xr:uid="{52B3CAAF-F449-4C38-A01B-2AB3498D3A24}"/>
    <cellStyle name="Percentagem 4 2 2 3 2 4" xfId="40125" xr:uid="{73630C11-23C3-46EC-A895-5ABD7535F17F}"/>
    <cellStyle name="Percentagem 4 2 2 3 3" xfId="12433" xr:uid="{00000000-0005-0000-0000-00002A050000}"/>
    <cellStyle name="Percentagem 4 2 2 3 4" xfId="21879" xr:uid="{5ACA0B0A-B928-4DA2-8FC0-07C4F037462E}"/>
    <cellStyle name="Percentagem 4 2 2 3 5" xfId="35884" xr:uid="{6D10C522-EE78-408A-9F4E-CCD9767E2C18}"/>
    <cellStyle name="Percentagem 4 2 2 4" xfId="5704" xr:uid="{00000000-0005-0000-0000-000028050000}"/>
    <cellStyle name="Percentagem 4 2 2 4 2" xfId="10102" xr:uid="{00000000-0005-0000-0000-000028050000}"/>
    <cellStyle name="Percentagem 4 2 2 4 2 2" xfId="18922" xr:uid="{00000000-0005-0000-0000-000028050000}"/>
    <cellStyle name="Percentagem 4 2 2 4 2 3" xfId="28284" xr:uid="{E5319B82-1174-448E-8716-C2A14461B2E6}"/>
    <cellStyle name="Percentagem 4 2 2 4 2 4" xfId="42247" xr:uid="{2EE620F7-036C-45F4-8C58-552C0FC2BA55}"/>
    <cellStyle name="Percentagem 4 2 2 4 3" xfId="14560" xr:uid="{00000000-0005-0000-0000-000028050000}"/>
    <cellStyle name="Percentagem 4 2 2 4 4" xfId="24033" xr:uid="{E5F88956-CAE6-4625-8989-DADF65C26522}"/>
    <cellStyle name="Percentagem 4 2 2 4 5" xfId="37995" xr:uid="{E230F70E-EAF1-4B47-88EC-A09F1048605D}"/>
    <cellStyle name="Percentagem 4 2 2 5" xfId="6331" xr:uid="{00000000-0005-0000-0000-000028050000}"/>
    <cellStyle name="Percentagem 4 2 2 5 2" xfId="15164" xr:uid="{00000000-0005-0000-0000-000028050000}"/>
    <cellStyle name="Percentagem 4 2 2 5 3" xfId="24624" xr:uid="{63A21922-EC48-4BDD-A008-C6F82651C93F}"/>
    <cellStyle name="Percentagem 4 2 2 5 4" xfId="38577" xr:uid="{6D5C3F19-2A7E-445A-A237-4F537B6B1C48}"/>
    <cellStyle name="Percentagem 4 2 2 6" xfId="10770" xr:uid="{00000000-0005-0000-0000-000028050000}"/>
    <cellStyle name="Percentagem 4 2 2 7" xfId="20178" xr:uid="{0B3E7C17-B068-4088-BE13-C6514FDA6838}"/>
    <cellStyle name="Percentagem 4 2 2 8" xfId="34331" xr:uid="{F9B17226-A95A-4B8B-B0E6-70CE54C4656A}"/>
    <cellStyle name="Percentagem 4 2 3" xfId="1793" xr:uid="{00000000-0005-0000-0000-0000CF010000}"/>
    <cellStyle name="Percentagem 4 3" xfId="1309" xr:uid="{00000000-0005-0000-0000-00002A050000}"/>
    <cellStyle name="Percentagem 4 4" xfId="1310" xr:uid="{00000000-0005-0000-0000-00002B050000}"/>
    <cellStyle name="Percentagem 4 5" xfId="1311" xr:uid="{00000000-0005-0000-0000-00002C050000}"/>
    <cellStyle name="Percentagem 4 6" xfId="1312" xr:uid="{00000000-0005-0000-0000-00002D050000}"/>
    <cellStyle name="Percentagem 4 7" xfId="1313" xr:uid="{00000000-0005-0000-0000-00002E050000}"/>
    <cellStyle name="Percentagem 4 8" xfId="1314" xr:uid="{00000000-0005-0000-0000-00002F050000}"/>
    <cellStyle name="Percentagem 4 9" xfId="1315" xr:uid="{00000000-0005-0000-0000-000030050000}"/>
    <cellStyle name="Percentagem 5" xfId="82" xr:uid="{00000000-0005-0000-0000-000031050000}"/>
    <cellStyle name="Percentagem 5 10" xfId="1316" xr:uid="{00000000-0005-0000-0000-000032050000}"/>
    <cellStyle name="Percentagem 5 11" xfId="1317" xr:uid="{00000000-0005-0000-0000-000033050000}"/>
    <cellStyle name="Percentagem 5 12" xfId="1318" xr:uid="{00000000-0005-0000-0000-000034050000}"/>
    <cellStyle name="Percentagem 5 13" xfId="1944" xr:uid="{00000000-0005-0000-0000-0000D0010000}"/>
    <cellStyle name="Percentagem 5 2" xfId="262" xr:uid="{00000000-0005-0000-0000-000035050000}"/>
    <cellStyle name="Percentagem 5 2 10" xfId="33916" xr:uid="{F731FD6E-4270-44C9-8D92-1E6C600C8899}"/>
    <cellStyle name="Percentagem 5 2 2" xfId="1320" xr:uid="{00000000-0005-0000-0000-000036050000}"/>
    <cellStyle name="Percentagem 5 2 2 2" xfId="1575" xr:uid="{00000000-0005-0000-0000-000038050000}"/>
    <cellStyle name="Percentagem 5 2 2 2 2" xfId="6420" xr:uid="{00000000-0005-0000-0000-000038050000}"/>
    <cellStyle name="Percentagem 5 2 2 2 2 2" xfId="15251" xr:uid="{00000000-0005-0000-0000-000038050000}"/>
    <cellStyle name="Percentagem 5 2 2 2 2 3" xfId="24690" xr:uid="{63B12B2A-184C-40E8-A8C0-BED615FF3616}"/>
    <cellStyle name="Percentagem 5 2 2 2 2 4" xfId="38643" xr:uid="{E5238DF8-D60B-438D-82D0-5538D2CB9658}"/>
    <cellStyle name="Percentagem 5 2 2 2 3" xfId="10860" xr:uid="{00000000-0005-0000-0000-000038050000}"/>
    <cellStyle name="Percentagem 5 2 2 2 4" xfId="20274" xr:uid="{3E578DB1-A107-4318-AFC7-3A21EE204B84}"/>
    <cellStyle name="Percentagem 5 2 2 2 5" xfId="34408" xr:uid="{21C1A2D3-FE5B-4AE8-82D2-9221291D6284}"/>
    <cellStyle name="Percentagem 5 2 2 3" xfId="5707" xr:uid="{00000000-0005-0000-0000-000036050000}"/>
    <cellStyle name="Percentagem 5 2 2 3 2" xfId="10105" xr:uid="{00000000-0005-0000-0000-000036050000}"/>
    <cellStyle name="Percentagem 5 2 2 3 2 2" xfId="18925" xr:uid="{00000000-0005-0000-0000-000036050000}"/>
    <cellStyle name="Percentagem 5 2 2 3 2 3" xfId="28287" xr:uid="{53E348D6-32ED-432E-B30D-3E711263CF31}"/>
    <cellStyle name="Percentagem 5 2 2 3 2 4" xfId="42250" xr:uid="{0C2F4820-4EEB-436C-BCF2-4933ACD2B401}"/>
    <cellStyle name="Percentagem 5 2 2 3 3" xfId="14563" xr:uid="{00000000-0005-0000-0000-000036050000}"/>
    <cellStyle name="Percentagem 5 2 2 3 4" xfId="24036" xr:uid="{DC83EBE4-9C45-4C94-9281-8F3D08B95F62}"/>
    <cellStyle name="Percentagem 5 2 2 3 5" xfId="37998" xr:uid="{0D80B62E-FBF8-4D77-AA4A-E1417D65CB0A}"/>
    <cellStyle name="Percentagem 5 2 2 4" xfId="6334" xr:uid="{00000000-0005-0000-0000-000036050000}"/>
    <cellStyle name="Percentagem 5 2 2 4 2" xfId="15167" xr:uid="{00000000-0005-0000-0000-000036050000}"/>
    <cellStyle name="Percentagem 5 2 2 4 3" xfId="24627" xr:uid="{D2AA30A0-2324-4DD0-8269-A1297FEE4AB8}"/>
    <cellStyle name="Percentagem 5 2 2 4 4" xfId="38580" xr:uid="{4765B7CA-4272-4F51-A8BB-5729F5E44617}"/>
    <cellStyle name="Percentagem 5 2 2 5" xfId="10776" xr:uid="{00000000-0005-0000-0000-000036050000}"/>
    <cellStyle name="Percentagem 5 2 2 6" xfId="20181" xr:uid="{65D71253-661F-4217-BB73-A76A0B9DE726}"/>
    <cellStyle name="Percentagem 5 2 2 7" xfId="34334" xr:uid="{1911A6DA-E951-43C4-BE22-B1F30A823C0E}"/>
    <cellStyle name="Percentagem 5 2 3" xfId="1321" xr:uid="{00000000-0005-0000-0000-000037050000}"/>
    <cellStyle name="Percentagem 5 2 3 2" xfId="3866" xr:uid="{00000000-0005-0000-0000-000039050000}"/>
    <cellStyle name="Percentagem 5 2 3 2 2" xfId="8276" xr:uid="{00000000-0005-0000-0000-000039050000}"/>
    <cellStyle name="Percentagem 5 2 3 2 2 2" xfId="17099" xr:uid="{00000000-0005-0000-0000-000039050000}"/>
    <cellStyle name="Percentagem 5 2 3 2 2 3" xfId="26480" xr:uid="{BB9F5E0A-9B0A-4031-A9FF-EBEBF2E222FA}"/>
    <cellStyle name="Percentagem 5 2 3 2 2 4" xfId="40435" xr:uid="{E42E94F4-CC31-45B1-B5D7-8C31D7FF9631}"/>
    <cellStyle name="Percentagem 5 2 3 2 3" xfId="12748" xr:uid="{00000000-0005-0000-0000-000039050000}"/>
    <cellStyle name="Percentagem 5 2 3 2 4" xfId="22219" xr:uid="{6B88E075-1456-4DCD-B7C5-0D28F5D915EF}"/>
    <cellStyle name="Percentagem 5 2 3 2 5" xfId="36194" xr:uid="{A2B98A0C-B61E-4E53-8B10-8053F9CD421A}"/>
    <cellStyle name="Percentagem 5 2 3 3" xfId="5708" xr:uid="{00000000-0005-0000-0000-000037050000}"/>
    <cellStyle name="Percentagem 5 2 3 3 2" xfId="10106" xr:uid="{00000000-0005-0000-0000-000037050000}"/>
    <cellStyle name="Percentagem 5 2 3 3 2 2" xfId="18926" xr:uid="{00000000-0005-0000-0000-000037050000}"/>
    <cellStyle name="Percentagem 5 2 3 3 2 3" xfId="28288" xr:uid="{B80273FC-4BBA-4E50-A4C1-E26982205797}"/>
    <cellStyle name="Percentagem 5 2 3 3 2 4" xfId="42251" xr:uid="{ADD82244-DC59-4C7E-B789-EB0671B8AE40}"/>
    <cellStyle name="Percentagem 5 2 3 3 3" xfId="14564" xr:uid="{00000000-0005-0000-0000-000037050000}"/>
    <cellStyle name="Percentagem 5 2 3 3 4" xfId="24037" xr:uid="{FA06007C-70ED-4AC7-93FD-8B9E50C1C22E}"/>
    <cellStyle name="Percentagem 5 2 3 3 5" xfId="37999" xr:uid="{45B62427-6A90-497D-9742-04EB4F5CFB74}"/>
    <cellStyle name="Percentagem 5 2 3 4" xfId="6335" xr:uid="{00000000-0005-0000-0000-000037050000}"/>
    <cellStyle name="Percentagem 5 2 3 4 2" xfId="15168" xr:uid="{00000000-0005-0000-0000-000037050000}"/>
    <cellStyle name="Percentagem 5 2 3 4 3" xfId="24628" xr:uid="{FB802D87-9F5D-4861-97AE-CC4F5010E688}"/>
    <cellStyle name="Percentagem 5 2 3 4 4" xfId="38581" xr:uid="{6EC88CF7-80F0-4261-A858-967AD06D51AB}"/>
    <cellStyle name="Percentagem 5 2 3 5" xfId="10777" xr:uid="{00000000-0005-0000-0000-000037050000}"/>
    <cellStyle name="Percentagem 5 2 3 6" xfId="20182" xr:uid="{FF5FAC20-12F5-4FDF-A704-2E0C7A5EAE20}"/>
    <cellStyle name="Percentagem 5 2 3 7" xfId="34335" xr:uid="{E827F2AA-BBFD-4392-ADF7-225D78B6600D}"/>
    <cellStyle name="Percentagem 5 2 4" xfId="1319" xr:uid="{00000000-0005-0000-0000-000038050000}"/>
    <cellStyle name="Percentagem 5 2 4 2" xfId="3371" xr:uid="{00000000-0005-0000-0000-00003A050000}"/>
    <cellStyle name="Percentagem 5 2 4 2 2" xfId="7835" xr:uid="{00000000-0005-0000-0000-00003A050000}"/>
    <cellStyle name="Percentagem 5 2 4 2 2 2" xfId="16661" xr:uid="{00000000-0005-0000-0000-00003A050000}"/>
    <cellStyle name="Percentagem 5 2 4 2 2 3" xfId="26076" xr:uid="{8AC3CCC5-678B-4DFE-9675-9335CB8DEE92}"/>
    <cellStyle name="Percentagem 5 2 4 2 2 4" xfId="40029" xr:uid="{3DEEFC5F-DB9F-43EE-A62B-1A2ABA024A97}"/>
    <cellStyle name="Percentagem 5 2 4 2 3" xfId="12314" xr:uid="{00000000-0005-0000-0000-00003A050000}"/>
    <cellStyle name="Percentagem 5 2 4 2 4" xfId="21771" xr:uid="{A25F2029-AABE-4269-9E90-0E68948EC840}"/>
    <cellStyle name="Percentagem 5 2 4 2 5" xfId="35792" xr:uid="{5D5D9766-FB0C-481B-A877-098B64288676}"/>
    <cellStyle name="Percentagem 5 2 4 3" xfId="5706" xr:uid="{00000000-0005-0000-0000-000038050000}"/>
    <cellStyle name="Percentagem 5 2 4 3 2" xfId="10104" xr:uid="{00000000-0005-0000-0000-000038050000}"/>
    <cellStyle name="Percentagem 5 2 4 3 2 2" xfId="18924" xr:uid="{00000000-0005-0000-0000-000038050000}"/>
    <cellStyle name="Percentagem 5 2 4 3 2 3" xfId="28286" xr:uid="{C6EEAE01-7EB8-425B-A7AB-51F85D0E16E6}"/>
    <cellStyle name="Percentagem 5 2 4 3 2 4" xfId="42249" xr:uid="{07A05A81-C52D-432C-AC4B-DFB287A78AE0}"/>
    <cellStyle name="Percentagem 5 2 4 3 3" xfId="14562" xr:uid="{00000000-0005-0000-0000-000038050000}"/>
    <cellStyle name="Percentagem 5 2 4 3 4" xfId="24035" xr:uid="{266E133E-D27F-4614-ADE6-1AB1E78A7D81}"/>
    <cellStyle name="Percentagem 5 2 4 3 5" xfId="37997" xr:uid="{426408FC-112F-41C2-A2DE-4140C76A498C}"/>
    <cellStyle name="Percentagem 5 2 4 4" xfId="6333" xr:uid="{00000000-0005-0000-0000-000038050000}"/>
    <cellStyle name="Percentagem 5 2 4 4 2" xfId="15166" xr:uid="{00000000-0005-0000-0000-000038050000}"/>
    <cellStyle name="Percentagem 5 2 4 4 3" xfId="24626" xr:uid="{B791459D-3F1B-457E-B4AC-1E5E8BD92D35}"/>
    <cellStyle name="Percentagem 5 2 4 4 4" xfId="38579" xr:uid="{DACEB86A-BCFD-48C4-A03B-3BEA3FFF1711}"/>
    <cellStyle name="Percentagem 5 2 4 5" xfId="10775" xr:uid="{00000000-0005-0000-0000-000038050000}"/>
    <cellStyle name="Percentagem 5 2 4 6" xfId="20180" xr:uid="{554A02A5-B2E0-4E8B-BA85-E6E8160960E8}"/>
    <cellStyle name="Percentagem 5 2 4 7" xfId="34333" xr:uid="{48D8FED6-0671-4CC7-8185-1653C7475F7A}"/>
    <cellStyle name="Percentagem 5 2 5" xfId="3846" xr:uid="{00000000-0005-0000-0000-000037050000}"/>
    <cellStyle name="Percentagem 5 2 5 2" xfId="8256" xr:uid="{00000000-0005-0000-0000-000037050000}"/>
    <cellStyle name="Percentagem 5 2 5 2 2" xfId="17079" xr:uid="{00000000-0005-0000-0000-000037050000}"/>
    <cellStyle name="Percentagem 5 2 5 2 3" xfId="26461" xr:uid="{DC907941-C1FA-4842-AD03-9061C071CB19}"/>
    <cellStyle name="Percentagem 5 2 5 2 4" xfId="40416" xr:uid="{352DBDFD-6ACC-4783-88A0-71E221ED9D04}"/>
    <cellStyle name="Percentagem 5 2 5 3" xfId="12728" xr:uid="{00000000-0005-0000-0000-000037050000}"/>
    <cellStyle name="Percentagem 5 2 5 4" xfId="22200" xr:uid="{43D726DF-5921-4110-9754-2C2C984DE38C}"/>
    <cellStyle name="Percentagem 5 2 5 5" xfId="36175" xr:uid="{74578031-103F-45BA-AF87-CC831811E99C}"/>
    <cellStyle name="Percentagem 5 2 6" xfId="4052" xr:uid="{00000000-0005-0000-0000-000035050000}"/>
    <cellStyle name="Percentagem 5 2 6 2" xfId="8454" xr:uid="{00000000-0005-0000-0000-000035050000}"/>
    <cellStyle name="Percentagem 5 2 6 2 2" xfId="17276" xr:uid="{00000000-0005-0000-0000-000035050000}"/>
    <cellStyle name="Percentagem 5 2 6 2 3" xfId="26657" xr:uid="{46A4065A-2AD7-46AC-A9D3-09A55D39BD16}"/>
    <cellStyle name="Percentagem 5 2 6 2 4" xfId="40611" xr:uid="{FFD80A57-5BAB-4A0D-91CF-EFC789EC474E}"/>
    <cellStyle name="Percentagem 5 2 6 3" xfId="12925" xr:uid="{00000000-0005-0000-0000-000035050000}"/>
    <cellStyle name="Percentagem 5 2 6 4" xfId="22397" xr:uid="{F456C44C-BDDD-4DBE-B643-7FFCD831090B}"/>
    <cellStyle name="Percentagem 5 2 6 5" xfId="36370" xr:uid="{14C20664-EDD8-4790-8212-2D1BC8CC7A7D}"/>
    <cellStyle name="Percentagem 5 2 7" xfId="5893" xr:uid="{00000000-0005-0000-0000-000035050000}"/>
    <cellStyle name="Percentagem 5 2 7 2" xfId="14734" xr:uid="{00000000-0005-0000-0000-000035050000}"/>
    <cellStyle name="Percentagem 5 2 7 3" xfId="24207" xr:uid="{E89E5A01-3CD4-4BD5-B225-3036A99F90A6}"/>
    <cellStyle name="Percentagem 5 2 7 4" xfId="38161" xr:uid="{F8900126-F1D4-44BC-BD04-72A9EC19C2B7}"/>
    <cellStyle name="Percentagem 5 2 8" xfId="10280" xr:uid="{00000000-0005-0000-0000-000035050000}"/>
    <cellStyle name="Percentagem 5 2 9" xfId="19741" xr:uid="{4253FD0B-65E9-4600-B443-93533C5CE3D0}"/>
    <cellStyle name="Percentagem 5 3" xfId="1322" xr:uid="{00000000-0005-0000-0000-000039050000}"/>
    <cellStyle name="Percentagem 5 4" xfId="1323" xr:uid="{00000000-0005-0000-0000-00003A050000}"/>
    <cellStyle name="Percentagem 5 5" xfId="1324" xr:uid="{00000000-0005-0000-0000-00003B050000}"/>
    <cellStyle name="Percentagem 5 6" xfId="1325" xr:uid="{00000000-0005-0000-0000-00003C050000}"/>
    <cellStyle name="Percentagem 5 7" xfId="1326" xr:uid="{00000000-0005-0000-0000-00003D050000}"/>
    <cellStyle name="Percentagem 5 8" xfId="1327" xr:uid="{00000000-0005-0000-0000-00003E050000}"/>
    <cellStyle name="Percentagem 5 9" xfId="1328" xr:uid="{00000000-0005-0000-0000-00003F050000}"/>
    <cellStyle name="Percentagem 6" xfId="83" xr:uid="{00000000-0005-0000-0000-000040050000}"/>
    <cellStyle name="Percentagem 6 10" xfId="31187" xr:uid="{8ECC6F96-97F3-4D56-A4B1-66760A79BE36}"/>
    <cellStyle name="Percentagem 6 10 2" xfId="45045" xr:uid="{69618C05-18DD-49B1-B2E5-D80B43C0BAE7}"/>
    <cellStyle name="Percentagem 6 11" xfId="19650" xr:uid="{CC3EE822-DF4B-42BD-A79B-35929C021BED}"/>
    <cellStyle name="Percentagem 6 12" xfId="33834" xr:uid="{FB259213-A5E4-4FA9-A3D0-04F525C67C7F}"/>
    <cellStyle name="Percentagem 6 2" xfId="125" xr:uid="{00000000-0005-0000-0000-000041050000}"/>
    <cellStyle name="Percentagem 6 3" xfId="263" xr:uid="{00000000-0005-0000-0000-000042050000}"/>
    <cellStyle name="Percentagem 6 3 2" xfId="1331" xr:uid="{00000000-0005-0000-0000-000043050000}"/>
    <cellStyle name="Percentagem 6 3 2 2" xfId="3370" xr:uid="{00000000-0005-0000-0000-000045050000}"/>
    <cellStyle name="Percentagem 6 3 2 2 2" xfId="7834" xr:uid="{00000000-0005-0000-0000-000045050000}"/>
    <cellStyle name="Percentagem 6 3 2 2 2 2" xfId="16660" xr:uid="{00000000-0005-0000-0000-000045050000}"/>
    <cellStyle name="Percentagem 6 3 2 2 2 3" xfId="26075" xr:uid="{D572A347-480B-4FAD-B8B7-C821220D50F0}"/>
    <cellStyle name="Percentagem 6 3 2 2 2 4" xfId="40028" xr:uid="{E585A768-25B9-4B9D-9605-CAB4F74371E7}"/>
    <cellStyle name="Percentagem 6 3 2 2 3" xfId="12313" xr:uid="{00000000-0005-0000-0000-000045050000}"/>
    <cellStyle name="Percentagem 6 3 2 2 4" xfId="21770" xr:uid="{2CCB7059-5072-4C36-9B3A-2BFF641449A2}"/>
    <cellStyle name="Percentagem 6 3 2 2 5" xfId="35791" xr:uid="{581EC819-8B3C-44FE-B23F-B28DF197CD3B}"/>
    <cellStyle name="Percentagem 6 3 2 3" xfId="5711" xr:uid="{00000000-0005-0000-0000-000043050000}"/>
    <cellStyle name="Percentagem 6 3 2 3 2" xfId="10109" xr:uid="{00000000-0005-0000-0000-000043050000}"/>
    <cellStyle name="Percentagem 6 3 2 3 2 2" xfId="18929" xr:uid="{00000000-0005-0000-0000-000043050000}"/>
    <cellStyle name="Percentagem 6 3 2 3 2 3" xfId="28291" xr:uid="{0EAB0BA7-77FD-41B0-84FF-013135A542E6}"/>
    <cellStyle name="Percentagem 6 3 2 3 2 4" xfId="42254" xr:uid="{10B9B2B3-D3C5-4E8E-ADB9-EF25276CE289}"/>
    <cellStyle name="Percentagem 6 3 2 3 3" xfId="14567" xr:uid="{00000000-0005-0000-0000-000043050000}"/>
    <cellStyle name="Percentagem 6 3 2 3 4" xfId="24040" xr:uid="{734E949A-87C9-4C0B-B196-00F8DB51F2AA}"/>
    <cellStyle name="Percentagem 6 3 2 3 5" xfId="38002" xr:uid="{BF1E0590-4A90-4BF4-AE14-69B355EDA60B}"/>
    <cellStyle name="Percentagem 6 3 2 4" xfId="6338" xr:uid="{00000000-0005-0000-0000-000043050000}"/>
    <cellStyle name="Percentagem 6 3 2 4 2" xfId="15171" xr:uid="{00000000-0005-0000-0000-000043050000}"/>
    <cellStyle name="Percentagem 6 3 2 4 3" xfId="24631" xr:uid="{03A1FC27-E89B-433E-85EE-514BAABD4EB6}"/>
    <cellStyle name="Percentagem 6 3 2 4 4" xfId="38584" xr:uid="{700C3C39-95FE-426D-AAEB-F9AD0DA06CFF}"/>
    <cellStyle name="Percentagem 6 3 2 5" xfId="10780" xr:uid="{00000000-0005-0000-0000-000043050000}"/>
    <cellStyle name="Percentagem 6 3 2 6" xfId="20185" xr:uid="{FFAC66C3-A7E8-4E18-8911-2EBA2D7426B9}"/>
    <cellStyle name="Percentagem 6 3 2 7" xfId="34338" xr:uid="{6F73A66D-E204-4D51-BD33-3418328656D7}"/>
    <cellStyle name="Percentagem 6 3 3" xfId="1330" xr:uid="{00000000-0005-0000-0000-000044050000}"/>
    <cellStyle name="Percentagem 6 3 3 2" xfId="3865" xr:uid="{00000000-0005-0000-0000-000046050000}"/>
    <cellStyle name="Percentagem 6 3 3 2 2" xfId="8275" xr:uid="{00000000-0005-0000-0000-000046050000}"/>
    <cellStyle name="Percentagem 6 3 3 2 2 2" xfId="17098" xr:uid="{00000000-0005-0000-0000-000046050000}"/>
    <cellStyle name="Percentagem 6 3 3 2 2 3" xfId="26479" xr:uid="{58874FBC-F049-482C-833A-6702B2194C0C}"/>
    <cellStyle name="Percentagem 6 3 3 2 2 4" xfId="40434" xr:uid="{07F8994A-33C7-4653-8CBB-9B50D749BA3D}"/>
    <cellStyle name="Percentagem 6 3 3 2 3" xfId="12747" xr:uid="{00000000-0005-0000-0000-000046050000}"/>
    <cellStyle name="Percentagem 6 3 3 2 4" xfId="22218" xr:uid="{DB8C6ABB-63C3-4563-A650-29F1FD442FD8}"/>
    <cellStyle name="Percentagem 6 3 3 2 5" xfId="36193" xr:uid="{556468FE-BDF5-45DF-AB1C-07D5ECB8580A}"/>
    <cellStyle name="Percentagem 6 3 3 3" xfId="5710" xr:uid="{00000000-0005-0000-0000-000044050000}"/>
    <cellStyle name="Percentagem 6 3 3 3 2" xfId="10108" xr:uid="{00000000-0005-0000-0000-000044050000}"/>
    <cellStyle name="Percentagem 6 3 3 3 2 2" xfId="18928" xr:uid="{00000000-0005-0000-0000-000044050000}"/>
    <cellStyle name="Percentagem 6 3 3 3 2 3" xfId="28290" xr:uid="{5731F161-74B8-4C1D-A163-852636CA376E}"/>
    <cellStyle name="Percentagem 6 3 3 3 2 4" xfId="42253" xr:uid="{3A1F6FDF-233E-42C3-A93C-1D73954D9144}"/>
    <cellStyle name="Percentagem 6 3 3 3 3" xfId="14566" xr:uid="{00000000-0005-0000-0000-000044050000}"/>
    <cellStyle name="Percentagem 6 3 3 3 4" xfId="24039" xr:uid="{3B03A929-EFB9-4A94-A72A-68C91EBD79DA}"/>
    <cellStyle name="Percentagem 6 3 3 3 5" xfId="38001" xr:uid="{51BE1091-2D6A-4DC1-BFE1-5C30D9C26E3A}"/>
    <cellStyle name="Percentagem 6 3 3 4" xfId="6337" xr:uid="{00000000-0005-0000-0000-000044050000}"/>
    <cellStyle name="Percentagem 6 3 3 4 2" xfId="15170" xr:uid="{00000000-0005-0000-0000-000044050000}"/>
    <cellStyle name="Percentagem 6 3 3 4 3" xfId="24630" xr:uid="{9D205A42-331A-44A9-BBEF-AF7F1A7A1E9D}"/>
    <cellStyle name="Percentagem 6 3 3 4 4" xfId="38583" xr:uid="{C7433888-CFDF-4066-8B31-E8C650C273BF}"/>
    <cellStyle name="Percentagem 6 3 3 5" xfId="10779" xr:uid="{00000000-0005-0000-0000-000044050000}"/>
    <cellStyle name="Percentagem 6 3 3 6" xfId="20184" xr:uid="{475A8164-1EBF-4842-B2DC-043FB20FBCF7}"/>
    <cellStyle name="Percentagem 6 3 3 7" xfId="34337" xr:uid="{FA84CBAE-CD7E-4B7D-95B2-02640DFCD8D4}"/>
    <cellStyle name="Percentagem 6 3 4" xfId="3391" xr:uid="{00000000-0005-0000-0000-000044050000}"/>
    <cellStyle name="Percentagem 6 3 4 2" xfId="7851" xr:uid="{00000000-0005-0000-0000-000044050000}"/>
    <cellStyle name="Percentagem 6 3 4 2 2" xfId="16677" xr:uid="{00000000-0005-0000-0000-000044050000}"/>
    <cellStyle name="Percentagem 6 3 4 2 3" xfId="26092" xr:uid="{815DF696-6596-48E5-8F3B-FE59D5100552}"/>
    <cellStyle name="Percentagem 6 3 4 2 4" xfId="40045" xr:uid="{C72CC386-9C2E-4786-94A1-6F8A7864D887}"/>
    <cellStyle name="Percentagem 6 3 4 3" xfId="12330" xr:uid="{00000000-0005-0000-0000-000044050000}"/>
    <cellStyle name="Percentagem 6 3 4 4" xfId="21789" xr:uid="{C76B489D-E230-459B-91AA-7D2528151DFE}"/>
    <cellStyle name="Percentagem 6 3 4 5" xfId="35808" xr:uid="{84C02A22-5278-4712-849C-3D1F644B8705}"/>
    <cellStyle name="Percentagem 6 3 5" xfId="3908" xr:uid="{00000000-0005-0000-0000-000042050000}"/>
    <cellStyle name="Percentagem 6 3 5 2" xfId="8315" xr:uid="{00000000-0005-0000-0000-000042050000}"/>
    <cellStyle name="Percentagem 6 3 5 2 2" xfId="17137" xr:uid="{00000000-0005-0000-0000-000042050000}"/>
    <cellStyle name="Percentagem 6 3 5 2 3" xfId="26518" xr:uid="{6B094387-79BD-448A-AB80-EFCCE4059C33}"/>
    <cellStyle name="Percentagem 6 3 5 2 4" xfId="40472" xr:uid="{9E86D88B-A24F-4DC1-8149-042871323C21}"/>
    <cellStyle name="Percentagem 6 3 5 3" xfId="12786" xr:uid="{00000000-0005-0000-0000-000042050000}"/>
    <cellStyle name="Percentagem 6 3 5 4" xfId="22258" xr:uid="{BACC8A5B-4160-429A-BCA0-C36AD1FDE059}"/>
    <cellStyle name="Percentagem 6 3 5 5" xfId="36231" xr:uid="{16F81CFE-69A8-4640-B018-65FEB7558750}"/>
    <cellStyle name="Percentagem 6 3 6" xfId="5894" xr:uid="{00000000-0005-0000-0000-000042050000}"/>
    <cellStyle name="Percentagem 6 3 6 2" xfId="14735" xr:uid="{00000000-0005-0000-0000-000042050000}"/>
    <cellStyle name="Percentagem 6 3 6 3" xfId="24208" xr:uid="{C06FDCD7-499B-48FE-A071-DCE44DC33CDA}"/>
    <cellStyle name="Percentagem 6 3 6 4" xfId="38162" xr:uid="{BCFDF45E-FFFE-4771-8046-54A8B638887C}"/>
    <cellStyle name="Percentagem 6 3 7" xfId="10281" xr:uid="{00000000-0005-0000-0000-000042050000}"/>
    <cellStyle name="Percentagem 6 3 8" xfId="19742" xr:uid="{B790E40C-531C-4DBE-9443-B98DFC30D033}"/>
    <cellStyle name="Percentagem 6 3 9" xfId="33917" xr:uid="{E3D42906-C30C-4565-8250-D1C8E9675CD2}"/>
    <cellStyle name="Percentagem 6 4" xfId="1332" xr:uid="{00000000-0005-0000-0000-000045050000}"/>
    <cellStyle name="Percentagem 6 4 2" xfId="1960" xr:uid="{00000000-0005-0000-0000-000047050000}"/>
    <cellStyle name="Percentagem 6 4 2 2" xfId="6606" xr:uid="{00000000-0005-0000-0000-000047050000}"/>
    <cellStyle name="Percentagem 6 4 2 2 2" xfId="15434" xr:uid="{00000000-0005-0000-0000-000047050000}"/>
    <cellStyle name="Percentagem 6 4 2 2 3" xfId="24859" xr:uid="{98650103-0485-4163-AEBF-C50E6AA50B00}"/>
    <cellStyle name="Percentagem 6 4 2 2 4" xfId="38813" xr:uid="{8D2A5D82-5D21-499B-9892-F0EE325284FF}"/>
    <cellStyle name="Percentagem 6 4 2 3" xfId="11063" xr:uid="{00000000-0005-0000-0000-000047050000}"/>
    <cellStyle name="Percentagem 6 4 2 4" xfId="20495" xr:uid="{99724CC1-A67F-4D0E-B01A-BD7765AECDE6}"/>
    <cellStyle name="Percentagem 6 4 2 5" xfId="34575" xr:uid="{F1A35142-07C4-4624-87B2-61A978F01162}"/>
    <cellStyle name="Percentagem 6 4 3" xfId="5712" xr:uid="{00000000-0005-0000-0000-000045050000}"/>
    <cellStyle name="Percentagem 6 4 3 2" xfId="10110" xr:uid="{00000000-0005-0000-0000-000045050000}"/>
    <cellStyle name="Percentagem 6 4 3 2 2" xfId="18930" xr:uid="{00000000-0005-0000-0000-000045050000}"/>
    <cellStyle name="Percentagem 6 4 3 2 3" xfId="28292" xr:uid="{C8116848-98CB-431E-82FA-5545757DFC99}"/>
    <cellStyle name="Percentagem 6 4 3 2 4" xfId="42255" xr:uid="{4F769BE8-16D5-4D99-9C37-0DDD583E1E07}"/>
    <cellStyle name="Percentagem 6 4 3 3" xfId="14568" xr:uid="{00000000-0005-0000-0000-000045050000}"/>
    <cellStyle name="Percentagem 6 4 3 4" xfId="24041" xr:uid="{7471BC77-6AEB-4F62-9A2A-D0D8379BA206}"/>
    <cellStyle name="Percentagem 6 4 3 5" xfId="38003" xr:uid="{0C49C612-5233-4BFF-BCBD-74862FF36294}"/>
    <cellStyle name="Percentagem 6 4 4" xfId="6339" xr:uid="{00000000-0005-0000-0000-000045050000}"/>
    <cellStyle name="Percentagem 6 4 4 2" xfId="15172" xr:uid="{00000000-0005-0000-0000-000045050000}"/>
    <cellStyle name="Percentagem 6 4 4 3" xfId="24632" xr:uid="{F98675B7-F504-4BF0-AD4C-63193ECC5688}"/>
    <cellStyle name="Percentagem 6 4 4 4" xfId="38585" xr:uid="{66070F83-190D-4973-B8A2-162B3C7FE9F7}"/>
    <cellStyle name="Percentagem 6 4 5" xfId="10781" xr:uid="{00000000-0005-0000-0000-000045050000}"/>
    <cellStyle name="Percentagem 6 4 6" xfId="20186" xr:uid="{C529B3EE-50C6-4B72-8A0A-7B11FB7013A9}"/>
    <cellStyle name="Percentagem 6 4 7" xfId="34339" xr:uid="{20795D26-0AAF-429C-937D-FBD3D470C01A}"/>
    <cellStyle name="Percentagem 6 5" xfId="1329" xr:uid="{00000000-0005-0000-0000-000046050000}"/>
    <cellStyle name="Percentagem 6 5 2" xfId="1502" xr:uid="{00000000-0005-0000-0000-000048050000}"/>
    <cellStyle name="Percentagem 6 5 2 2" xfId="6386" xr:uid="{00000000-0005-0000-0000-000048050000}"/>
    <cellStyle name="Percentagem 6 5 2 2 2" xfId="15217" xr:uid="{00000000-0005-0000-0000-000048050000}"/>
    <cellStyle name="Percentagem 6 5 2 2 3" xfId="24659" xr:uid="{AA227C1F-9703-46BA-A256-7807D2C92011}"/>
    <cellStyle name="Percentagem 6 5 2 2 4" xfId="38611" xr:uid="{E8D608FF-735C-46A6-AD6D-9F01B74AA827}"/>
    <cellStyle name="Percentagem 6 5 2 3" xfId="10824" xr:uid="{00000000-0005-0000-0000-000048050000}"/>
    <cellStyle name="Percentagem 6 5 2 4" xfId="20232" xr:uid="{9DBB3481-65F4-4A40-A507-299B11A22BD2}"/>
    <cellStyle name="Percentagem 6 5 2 5" xfId="34377" xr:uid="{2BAE588E-9BB6-4AD2-9146-6C3094323EF5}"/>
    <cellStyle name="Percentagem 6 5 3" xfId="5709" xr:uid="{00000000-0005-0000-0000-000046050000}"/>
    <cellStyle name="Percentagem 6 5 3 2" xfId="10107" xr:uid="{00000000-0005-0000-0000-000046050000}"/>
    <cellStyle name="Percentagem 6 5 3 2 2" xfId="18927" xr:uid="{00000000-0005-0000-0000-000046050000}"/>
    <cellStyle name="Percentagem 6 5 3 2 3" xfId="28289" xr:uid="{7016D0B7-BD08-4776-B37A-486A9718D931}"/>
    <cellStyle name="Percentagem 6 5 3 2 4" xfId="42252" xr:uid="{20E9184B-F4DD-4792-AFBE-2C6AD9540AF2}"/>
    <cellStyle name="Percentagem 6 5 3 3" xfId="14565" xr:uid="{00000000-0005-0000-0000-000046050000}"/>
    <cellStyle name="Percentagem 6 5 3 4" xfId="24038" xr:uid="{9BFD52D9-F5DA-4ACC-946C-8C44A64FED2B}"/>
    <cellStyle name="Percentagem 6 5 3 5" xfId="38000" xr:uid="{49383F3D-2120-41C1-9A0F-7311BEA5B687}"/>
    <cellStyle name="Percentagem 6 5 4" xfId="6336" xr:uid="{00000000-0005-0000-0000-000046050000}"/>
    <cellStyle name="Percentagem 6 5 4 2" xfId="15169" xr:uid="{00000000-0005-0000-0000-000046050000}"/>
    <cellStyle name="Percentagem 6 5 4 3" xfId="24629" xr:uid="{C05B48D4-EC80-486D-8B09-D24258DBDD51}"/>
    <cellStyle name="Percentagem 6 5 4 4" xfId="38582" xr:uid="{F3D35931-361A-42E4-91AB-A53694E47B96}"/>
    <cellStyle name="Percentagem 6 5 5" xfId="10778" xr:uid="{00000000-0005-0000-0000-000046050000}"/>
    <cellStyle name="Percentagem 6 5 6" xfId="20183" xr:uid="{127CE76F-12C3-4B7D-85D2-CB4BAB0892E3}"/>
    <cellStyle name="Percentagem 6 5 7" xfId="34336" xr:uid="{462B646C-E58B-40D9-8CA5-C965986A7BE4}"/>
    <cellStyle name="Percentagem 6 6" xfId="1945" xr:uid="{00000000-0005-0000-0000-0000D1010000}"/>
    <cellStyle name="Percentagem 6 6 2" xfId="6598" xr:uid="{00000000-0005-0000-0000-0000D1010000}"/>
    <cellStyle name="Percentagem 6 6 2 2" xfId="15427" xr:uid="{00000000-0005-0000-0000-0000D1010000}"/>
    <cellStyle name="Percentagem 6 6 2 3" xfId="24855" xr:uid="{7EDEF784-229F-41F7-BE57-23E420E10FBC}"/>
    <cellStyle name="Percentagem 6 6 2 4" xfId="38809" xr:uid="{ACFABB23-5667-4279-89EB-5A893587D800}"/>
    <cellStyle name="Percentagem 6 6 3" xfId="11053" xr:uid="{00000000-0005-0000-0000-0000D1010000}"/>
    <cellStyle name="Percentagem 6 6 4" xfId="20491" xr:uid="{48342EB3-3F0F-449C-8870-16D45F68DDBD}"/>
    <cellStyle name="Percentagem 6 6 5" xfId="34571" xr:uid="{EFC86B10-10A1-4DDA-9D24-D4480E14874B}"/>
    <cellStyle name="Percentagem 6 7" xfId="4079" xr:uid="{00000000-0005-0000-0000-0000D1010000}"/>
    <cellStyle name="Percentagem 6 7 2" xfId="8479" xr:uid="{00000000-0005-0000-0000-0000D1010000}"/>
    <cellStyle name="Percentagem 6 7 2 2" xfId="17301" xr:uid="{00000000-0005-0000-0000-0000D1010000}"/>
    <cellStyle name="Percentagem 6 7 2 3" xfId="26681" xr:uid="{253B64FD-2761-4B71-BB1B-9FCD325AF61F}"/>
    <cellStyle name="Percentagem 6 7 2 4" xfId="40636" xr:uid="{5BE57B4C-83A6-4334-8997-3940D6F14224}"/>
    <cellStyle name="Percentagem 6 7 3" xfId="12949" xr:uid="{00000000-0005-0000-0000-0000D1010000}"/>
    <cellStyle name="Percentagem 6 7 4" xfId="22422" xr:uid="{B37062BB-5BC8-4E6C-8611-7762C5F82C21}"/>
    <cellStyle name="Percentagem 6 7 5" xfId="36394" xr:uid="{266EC034-EF6A-408A-AEDB-0022D24E94E9}"/>
    <cellStyle name="Percentagem 6 8" xfId="5803" xr:uid="{00000000-0005-0000-0000-000040050000}"/>
    <cellStyle name="Percentagem 6 8 2" xfId="14645" xr:uid="{00000000-0005-0000-0000-000040050000}"/>
    <cellStyle name="Percentagem 6 8 3" xfId="24125" xr:uid="{D9BC96DD-A82B-4DEF-B760-674DF3692E79}"/>
    <cellStyle name="Percentagem 6 8 4" xfId="38079" xr:uid="{E46BE84A-9657-482C-B5FC-B493D126FAE7}"/>
    <cellStyle name="Percentagem 6 9" xfId="10185" xr:uid="{00000000-0005-0000-0000-000040050000}"/>
    <cellStyle name="Percentagem 6 9 2" xfId="28543" xr:uid="{61EAFA63-53FE-45B0-B2C9-10D6BA9C0FFA}"/>
    <cellStyle name="Percentagem 6 9 3" xfId="42468" xr:uid="{9BDB82D4-1936-42E5-AF2F-4CA07BD7E21C}"/>
    <cellStyle name="Percentagem 7" xfId="1333" xr:uid="{00000000-0005-0000-0000-000047050000}"/>
    <cellStyle name="Percentagem 7 10" xfId="34340" xr:uid="{3513EC61-6E55-465C-970D-7BAD3D96B545}"/>
    <cellStyle name="Percentagem 7 2" xfId="1334" xr:uid="{00000000-0005-0000-0000-000048050000}"/>
    <cellStyle name="Percentagem 7 2 2" xfId="3515" xr:uid="{00000000-0005-0000-0000-00004A050000}"/>
    <cellStyle name="Percentagem 7 2 2 2" xfId="7958" xr:uid="{00000000-0005-0000-0000-00004A050000}"/>
    <cellStyle name="Percentagem 7 2 2 2 2" xfId="16782" xr:uid="{00000000-0005-0000-0000-00004A050000}"/>
    <cellStyle name="Percentagem 7 2 2 2 3" xfId="26166" xr:uid="{C508222C-5B8C-4425-BACC-65A14FCD7D04}"/>
    <cellStyle name="Percentagem 7 2 2 2 4" xfId="40122" xr:uid="{57279652-2AF3-43E8-984E-9D4ADBF802DF}"/>
    <cellStyle name="Percentagem 7 2 2 3" xfId="12430" xr:uid="{00000000-0005-0000-0000-00004A050000}"/>
    <cellStyle name="Percentagem 7 2 2 4" xfId="21876" xr:uid="{841DAF0D-610F-429A-864F-C7B0DE83A226}"/>
    <cellStyle name="Percentagem 7 2 2 5" xfId="35881" xr:uid="{67C96164-DB96-44A1-AB87-52D1DAAD6C60}"/>
    <cellStyle name="Percentagem 7 2 3" xfId="5714" xr:uid="{00000000-0005-0000-0000-000048050000}"/>
    <cellStyle name="Percentagem 7 2 3 2" xfId="10112" xr:uid="{00000000-0005-0000-0000-000048050000}"/>
    <cellStyle name="Percentagem 7 2 3 2 2" xfId="18932" xr:uid="{00000000-0005-0000-0000-000048050000}"/>
    <cellStyle name="Percentagem 7 2 3 2 3" xfId="28294" xr:uid="{F6348E55-A4D8-4E8A-ADA0-452C9EF58798}"/>
    <cellStyle name="Percentagem 7 2 3 2 4" xfId="42257" xr:uid="{DDC69465-9EEC-4550-BE44-C8E404677F4F}"/>
    <cellStyle name="Percentagem 7 2 3 3" xfId="14570" xr:uid="{00000000-0005-0000-0000-000048050000}"/>
    <cellStyle name="Percentagem 7 2 3 4" xfId="24043" xr:uid="{D9CA6C85-098D-4C44-9C80-4DEF49FA452F}"/>
    <cellStyle name="Percentagem 7 2 3 5" xfId="38005" xr:uid="{255AFFF0-C81B-4EA9-93F6-E86C143E949A}"/>
    <cellStyle name="Percentagem 7 2 4" xfId="6341" xr:uid="{00000000-0005-0000-0000-000048050000}"/>
    <cellStyle name="Percentagem 7 2 4 2" xfId="15174" xr:uid="{00000000-0005-0000-0000-000048050000}"/>
    <cellStyle name="Percentagem 7 2 4 3" xfId="24634" xr:uid="{D331E046-1804-4D87-96E6-797BBC24CEAC}"/>
    <cellStyle name="Percentagem 7 2 4 4" xfId="38587" xr:uid="{FA6287BD-222B-4AF8-8841-DC2426D41594}"/>
    <cellStyle name="Percentagem 7 2 5" xfId="10783" xr:uid="{00000000-0005-0000-0000-000048050000}"/>
    <cellStyle name="Percentagem 7 2 6" xfId="20188" xr:uid="{E3DFE9AC-60F8-4441-B535-A84985C7DB99}"/>
    <cellStyle name="Percentagem 7 2 7" xfId="34341" xr:uid="{616F2AEE-F8A9-437A-A042-0C635AEC5243}"/>
    <cellStyle name="Percentagem 7 3" xfId="1335" xr:uid="{00000000-0005-0000-0000-000049050000}"/>
    <cellStyle name="Percentagem 7 3 2" xfId="3514" xr:uid="{00000000-0005-0000-0000-00004B050000}"/>
    <cellStyle name="Percentagem 7 3 2 2" xfId="7957" xr:uid="{00000000-0005-0000-0000-00004B050000}"/>
    <cellStyle name="Percentagem 7 3 2 2 2" xfId="16781" xr:uid="{00000000-0005-0000-0000-00004B050000}"/>
    <cellStyle name="Percentagem 7 3 2 2 3" xfId="26165" xr:uid="{5CAB56C5-9E1D-44C5-AB6D-76B590173DE0}"/>
    <cellStyle name="Percentagem 7 3 2 2 4" xfId="40121" xr:uid="{5CCEECED-978E-4F65-ACFA-A0ED9802C488}"/>
    <cellStyle name="Percentagem 7 3 2 3" xfId="12429" xr:uid="{00000000-0005-0000-0000-00004B050000}"/>
    <cellStyle name="Percentagem 7 3 2 4" xfId="21875" xr:uid="{A099C6E6-84F1-4B76-BFBA-363995B62EA3}"/>
    <cellStyle name="Percentagem 7 3 2 5" xfId="35880" xr:uid="{EFAC6296-5A32-4A37-B4ED-94ADDA58B5FA}"/>
    <cellStyle name="Percentagem 7 3 3" xfId="5715" xr:uid="{00000000-0005-0000-0000-000049050000}"/>
    <cellStyle name="Percentagem 7 3 3 2" xfId="10113" xr:uid="{00000000-0005-0000-0000-000049050000}"/>
    <cellStyle name="Percentagem 7 3 3 2 2" xfId="18933" xr:uid="{00000000-0005-0000-0000-000049050000}"/>
    <cellStyle name="Percentagem 7 3 3 2 3" xfId="28295" xr:uid="{99D70264-4B3F-4937-9299-ACFCC16B7A07}"/>
    <cellStyle name="Percentagem 7 3 3 2 4" xfId="42258" xr:uid="{6C8D29D7-F3C8-428D-9FF1-167B4C3EFA0A}"/>
    <cellStyle name="Percentagem 7 3 3 3" xfId="14571" xr:uid="{00000000-0005-0000-0000-000049050000}"/>
    <cellStyle name="Percentagem 7 3 3 4" xfId="24044" xr:uid="{5984D032-8C21-4814-907C-3407D95B2C7A}"/>
    <cellStyle name="Percentagem 7 3 3 5" xfId="38006" xr:uid="{5132BF1D-4643-46EC-9558-37F263C7566A}"/>
    <cellStyle name="Percentagem 7 3 4" xfId="6342" xr:uid="{00000000-0005-0000-0000-000049050000}"/>
    <cellStyle name="Percentagem 7 3 4 2" xfId="15175" xr:uid="{00000000-0005-0000-0000-000049050000}"/>
    <cellStyle name="Percentagem 7 3 4 3" xfId="24635" xr:uid="{71367BF1-B4F1-4099-AE51-24B296653225}"/>
    <cellStyle name="Percentagem 7 3 4 4" xfId="38588" xr:uid="{3A197D46-1899-4921-9443-20C6070E578F}"/>
    <cellStyle name="Percentagem 7 3 5" xfId="10784" xr:uid="{00000000-0005-0000-0000-000049050000}"/>
    <cellStyle name="Percentagem 7 3 6" xfId="20189" xr:uid="{8889BEA1-F53E-4E61-B21F-22440BAE1704}"/>
    <cellStyle name="Percentagem 7 3 7" xfId="34342" xr:uid="{718D5AC4-0344-4D0F-83EE-277D307B091E}"/>
    <cellStyle name="Percentagem 7 4" xfId="1946" xr:uid="{00000000-0005-0000-0000-0000D3010000}"/>
    <cellStyle name="Percentagem 7 5" xfId="3516" xr:uid="{00000000-0005-0000-0000-000049050000}"/>
    <cellStyle name="Percentagem 7 5 2" xfId="7959" xr:uid="{00000000-0005-0000-0000-000049050000}"/>
    <cellStyle name="Percentagem 7 5 2 2" xfId="16783" xr:uid="{00000000-0005-0000-0000-000049050000}"/>
    <cellStyle name="Percentagem 7 5 2 3" xfId="26167" xr:uid="{D4B66714-720B-44D4-9EC8-E479BA23B5EF}"/>
    <cellStyle name="Percentagem 7 5 2 4" xfId="40123" xr:uid="{71A68A2C-BBAC-4829-8CB0-A0B171843A52}"/>
    <cellStyle name="Percentagem 7 5 3" xfId="12431" xr:uid="{00000000-0005-0000-0000-000049050000}"/>
    <cellStyle name="Percentagem 7 5 4" xfId="21877" xr:uid="{7AB582A4-78D4-4CA9-AEB1-56DA8E07995E}"/>
    <cellStyle name="Percentagem 7 5 5" xfId="35882" xr:uid="{380EFBAA-9937-46AD-925C-BE34ADFDD912}"/>
    <cellStyle name="Percentagem 7 6" xfId="5713" xr:uid="{00000000-0005-0000-0000-000047050000}"/>
    <cellStyle name="Percentagem 7 6 2" xfId="10111" xr:uid="{00000000-0005-0000-0000-000047050000}"/>
    <cellStyle name="Percentagem 7 6 2 2" xfId="18931" xr:uid="{00000000-0005-0000-0000-000047050000}"/>
    <cellStyle name="Percentagem 7 6 2 3" xfId="28293" xr:uid="{4D5BBDCB-94AE-4BFD-AC68-57678F2E0362}"/>
    <cellStyle name="Percentagem 7 6 2 4" xfId="42256" xr:uid="{68CFF4B7-F8DF-484C-8F4A-AF161411293F}"/>
    <cellStyle name="Percentagem 7 6 3" xfId="14569" xr:uid="{00000000-0005-0000-0000-000047050000}"/>
    <cellStyle name="Percentagem 7 6 4" xfId="24042" xr:uid="{0AE4F4CB-9A3A-405D-BCAF-516BDF5ED2CE}"/>
    <cellStyle name="Percentagem 7 6 5" xfId="38004" xr:uid="{99CC0AE2-6DA8-4C4C-A79D-2D284CEBC822}"/>
    <cellStyle name="Percentagem 7 7" xfId="6340" xr:uid="{00000000-0005-0000-0000-000047050000}"/>
    <cellStyle name="Percentagem 7 7 2" xfId="15173" xr:uid="{00000000-0005-0000-0000-000047050000}"/>
    <cellStyle name="Percentagem 7 7 3" xfId="24633" xr:uid="{AA4FFF2E-03E0-4E67-A294-D422B3F3CCC7}"/>
    <cellStyle name="Percentagem 7 7 4" xfId="38586" xr:uid="{F3FE7893-DFCC-485A-BC42-346A16CD1C36}"/>
    <cellStyle name="Percentagem 7 8" xfId="10782" xr:uid="{00000000-0005-0000-0000-000047050000}"/>
    <cellStyle name="Percentagem 7 9" xfId="20187" xr:uid="{2AF8E000-FD5D-4A75-A246-1391AB8B37DA}"/>
    <cellStyle name="Percentagem 8" xfId="1336" xr:uid="{00000000-0005-0000-0000-00004A050000}"/>
    <cellStyle name="Percentagem 8 2" xfId="1337" xr:uid="{00000000-0005-0000-0000-00004B050000}"/>
    <cellStyle name="Percentagem 8 2 2" xfId="3464" xr:uid="{00000000-0005-0000-0000-00004D050000}"/>
    <cellStyle name="Percentagem 8 2 2 2" xfId="7910" xr:uid="{00000000-0005-0000-0000-00004D050000}"/>
    <cellStyle name="Percentagem 8 2 2 2 2" xfId="16735" xr:uid="{00000000-0005-0000-0000-00004D050000}"/>
    <cellStyle name="Percentagem 8 2 2 2 3" xfId="26142" xr:uid="{03EACBBA-AD4B-4A24-B46B-97FBB092FFCA}"/>
    <cellStyle name="Percentagem 8 2 2 2 4" xfId="40095" xr:uid="{FA3D16D1-85FC-421F-8897-0B30BD53865D}"/>
    <cellStyle name="Percentagem 8 2 2 3" xfId="12388" xr:uid="{00000000-0005-0000-0000-00004D050000}"/>
    <cellStyle name="Percentagem 8 2 2 4" xfId="21846" xr:uid="{1DCD7E6C-FEA7-40BC-BA07-F16EB9D6AB3B}"/>
    <cellStyle name="Percentagem 8 2 2 5" xfId="35858" xr:uid="{6CB4D01A-BBAB-423C-8435-56895273B40E}"/>
    <cellStyle name="Percentagem 8 2 3" xfId="5717" xr:uid="{00000000-0005-0000-0000-00004B050000}"/>
    <cellStyle name="Percentagem 8 2 3 2" xfId="10115" xr:uid="{00000000-0005-0000-0000-00004B050000}"/>
    <cellStyle name="Percentagem 8 2 3 2 2" xfId="18935" xr:uid="{00000000-0005-0000-0000-00004B050000}"/>
    <cellStyle name="Percentagem 8 2 3 2 3" xfId="28297" xr:uid="{7EE36CC7-1964-4D1A-9CFD-268FA24EE570}"/>
    <cellStyle name="Percentagem 8 2 3 2 4" xfId="42260" xr:uid="{5B881D41-30DA-4768-8C4C-D3FFA21D9979}"/>
    <cellStyle name="Percentagem 8 2 3 3" xfId="14573" xr:uid="{00000000-0005-0000-0000-00004B050000}"/>
    <cellStyle name="Percentagem 8 2 3 4" xfId="24046" xr:uid="{58ACD4B5-DFC4-46E3-9A20-9E56FEDD61EC}"/>
    <cellStyle name="Percentagem 8 2 3 5" xfId="38008" xr:uid="{A95D4B44-C83A-446B-B0E9-969A9DDBC105}"/>
    <cellStyle name="Percentagem 8 2 4" xfId="6344" xr:uid="{00000000-0005-0000-0000-00004B050000}"/>
    <cellStyle name="Percentagem 8 2 4 2" xfId="15177" xr:uid="{00000000-0005-0000-0000-00004B050000}"/>
    <cellStyle name="Percentagem 8 2 4 3" xfId="24637" xr:uid="{35B33423-17F2-485F-96EE-880199922AD0}"/>
    <cellStyle name="Percentagem 8 2 4 4" xfId="38590" xr:uid="{1E7F6849-9037-48F6-9CB4-4AB282F7C6FD}"/>
    <cellStyle name="Percentagem 8 2 5" xfId="10786" xr:uid="{00000000-0005-0000-0000-00004B050000}"/>
    <cellStyle name="Percentagem 8 2 6" xfId="20191" xr:uid="{03569FF8-985C-4394-A4CE-AF21BECF4460}"/>
    <cellStyle name="Percentagem 8 2 7" xfId="34344" xr:uid="{37599F32-2FFB-4E96-9295-FE5A6C010FF6}"/>
    <cellStyle name="Percentagem 8 3" xfId="1338" xr:uid="{00000000-0005-0000-0000-00004C050000}"/>
    <cellStyle name="Percentagem 8 3 2" xfId="3512" xr:uid="{00000000-0005-0000-0000-00004E050000}"/>
    <cellStyle name="Percentagem 8 3 2 2" xfId="7955" xr:uid="{00000000-0005-0000-0000-00004E050000}"/>
    <cellStyle name="Percentagem 8 3 2 2 2" xfId="16779" xr:uid="{00000000-0005-0000-0000-00004E050000}"/>
    <cellStyle name="Percentagem 8 3 2 2 3" xfId="26163" xr:uid="{F08D9FF0-33CC-4827-87DB-F4D301204D29}"/>
    <cellStyle name="Percentagem 8 3 2 2 4" xfId="40119" xr:uid="{9578A970-9020-4C99-986B-FDDDCB469B81}"/>
    <cellStyle name="Percentagem 8 3 2 3" xfId="12427" xr:uid="{00000000-0005-0000-0000-00004E050000}"/>
    <cellStyle name="Percentagem 8 3 2 4" xfId="21873" xr:uid="{94B6A420-4565-475E-8E23-0E765E681D28}"/>
    <cellStyle name="Percentagem 8 3 2 5" xfId="35878" xr:uid="{52561990-41BD-4384-B210-5D1C37113306}"/>
    <cellStyle name="Percentagem 8 3 3" xfId="5718" xr:uid="{00000000-0005-0000-0000-00004C050000}"/>
    <cellStyle name="Percentagem 8 3 3 2" xfId="10116" xr:uid="{00000000-0005-0000-0000-00004C050000}"/>
    <cellStyle name="Percentagem 8 3 3 2 2" xfId="18936" xr:uid="{00000000-0005-0000-0000-00004C050000}"/>
    <cellStyle name="Percentagem 8 3 3 2 3" xfId="28298" xr:uid="{7FAD094F-FE46-455C-ADA6-234B937CA0C7}"/>
    <cellStyle name="Percentagem 8 3 3 2 4" xfId="42261" xr:uid="{2E0C84A0-8905-4B61-9A03-51BE6FD2D6C1}"/>
    <cellStyle name="Percentagem 8 3 3 3" xfId="14574" xr:uid="{00000000-0005-0000-0000-00004C050000}"/>
    <cellStyle name="Percentagem 8 3 3 4" xfId="24047" xr:uid="{5A7E6527-9270-47F5-AF91-46803ED169D2}"/>
    <cellStyle name="Percentagem 8 3 3 5" xfId="38009" xr:uid="{3B1B0DDC-B79E-49C1-8B59-96F4F231C33E}"/>
    <cellStyle name="Percentagem 8 3 4" xfId="6345" xr:uid="{00000000-0005-0000-0000-00004C050000}"/>
    <cellStyle name="Percentagem 8 3 4 2" xfId="15178" xr:uid="{00000000-0005-0000-0000-00004C050000}"/>
    <cellStyle name="Percentagem 8 3 4 3" xfId="24638" xr:uid="{F94B808B-7CE2-444A-8EBE-5FB8966206AB}"/>
    <cellStyle name="Percentagem 8 3 4 4" xfId="38591" xr:uid="{CCBC75D9-6B01-4073-9ECC-3C967CFA31CA}"/>
    <cellStyle name="Percentagem 8 3 5" xfId="10787" xr:uid="{00000000-0005-0000-0000-00004C050000}"/>
    <cellStyle name="Percentagem 8 3 6" xfId="20192" xr:uid="{B1F189B3-4A7A-4DBF-9C72-3441F76416D5}"/>
    <cellStyle name="Percentagem 8 3 7" xfId="34345" xr:uid="{D12835A8-143C-49CC-A16C-B34EAD2A8EA4}"/>
    <cellStyle name="Percentagem 8 4" xfId="3513" xr:uid="{00000000-0005-0000-0000-00004C050000}"/>
    <cellStyle name="Percentagem 8 4 2" xfId="7956" xr:uid="{00000000-0005-0000-0000-00004C050000}"/>
    <cellStyle name="Percentagem 8 4 2 2" xfId="16780" xr:uid="{00000000-0005-0000-0000-00004C050000}"/>
    <cellStyle name="Percentagem 8 4 2 3" xfId="26164" xr:uid="{82F417AF-4AAB-4DE7-B5D0-3647874DF0D6}"/>
    <cellStyle name="Percentagem 8 4 2 4" xfId="40120" xr:uid="{B9185F32-DC93-4ABA-8626-A0D72E1941BE}"/>
    <cellStyle name="Percentagem 8 4 3" xfId="12428" xr:uid="{00000000-0005-0000-0000-00004C050000}"/>
    <cellStyle name="Percentagem 8 4 4" xfId="21874" xr:uid="{34F6FA3C-1EFC-4760-93FD-E0AA98747078}"/>
    <cellStyle name="Percentagem 8 4 5" xfId="35879" xr:uid="{C7E3FD18-9436-448B-818B-A610F180E62A}"/>
    <cellStyle name="Percentagem 8 5" xfId="5716" xr:uid="{00000000-0005-0000-0000-00004A050000}"/>
    <cellStyle name="Percentagem 8 5 2" xfId="10114" xr:uid="{00000000-0005-0000-0000-00004A050000}"/>
    <cellStyle name="Percentagem 8 5 2 2" xfId="18934" xr:uid="{00000000-0005-0000-0000-00004A050000}"/>
    <cellStyle name="Percentagem 8 5 2 3" xfId="28296" xr:uid="{5243A559-2697-4072-9AAB-646F9D16ECEF}"/>
    <cellStyle name="Percentagem 8 5 2 4" xfId="42259" xr:uid="{9FB0448B-95E3-4F06-A58A-E106D235108E}"/>
    <cellStyle name="Percentagem 8 5 3" xfId="14572" xr:uid="{00000000-0005-0000-0000-00004A050000}"/>
    <cellStyle name="Percentagem 8 5 4" xfId="24045" xr:uid="{084320BF-9C47-47F3-8730-FC851165ECB7}"/>
    <cellStyle name="Percentagem 8 5 5" xfId="38007" xr:uid="{0D5EA614-68BA-4663-93E4-F6E99D4C6989}"/>
    <cellStyle name="Percentagem 8 6" xfId="6343" xr:uid="{00000000-0005-0000-0000-00004A050000}"/>
    <cellStyle name="Percentagem 8 6 2" xfId="15176" xr:uid="{00000000-0005-0000-0000-00004A050000}"/>
    <cellStyle name="Percentagem 8 6 3" xfId="24636" xr:uid="{0B2490B3-0515-4619-9C38-D4B04C680F1A}"/>
    <cellStyle name="Percentagem 8 6 4" xfId="38589" xr:uid="{CBF7AB94-4213-422A-8944-8FCC95330D91}"/>
    <cellStyle name="Percentagem 8 7" xfId="10785" xr:uid="{00000000-0005-0000-0000-00004A050000}"/>
    <cellStyle name="Percentagem 8 8" xfId="20190" xr:uid="{A83B3D4D-28A2-4639-A650-BCF6748AB339}"/>
    <cellStyle name="Percentagem 8 9" xfId="34343" xr:uid="{655BD936-A26D-425F-AE67-D56E13406792}"/>
    <cellStyle name="Percentagem 9" xfId="1339" xr:uid="{00000000-0005-0000-0000-00004D050000}"/>
    <cellStyle name="Percentagem 9 10" xfId="34346" xr:uid="{0277EE76-ABF8-4335-B5DE-886D1F0FE182}"/>
    <cellStyle name="Percentagem 9 2" xfId="1340" xr:uid="{00000000-0005-0000-0000-00004E050000}"/>
    <cellStyle name="Percentagem 9 2 2" xfId="1341" xr:uid="{00000000-0005-0000-0000-00004F050000}"/>
    <cellStyle name="Percentagem 9 2 2 2" xfId="3509" xr:uid="{00000000-0005-0000-0000-000051050000}"/>
    <cellStyle name="Percentagem 9 2 2 2 2" xfId="7952" xr:uid="{00000000-0005-0000-0000-000051050000}"/>
    <cellStyle name="Percentagem 9 2 2 2 2 2" xfId="16776" xr:uid="{00000000-0005-0000-0000-000051050000}"/>
    <cellStyle name="Percentagem 9 2 2 2 2 3" xfId="26160" xr:uid="{663546FB-360D-4733-9E97-9BC2EDFF0127}"/>
    <cellStyle name="Percentagem 9 2 2 2 2 4" xfId="40116" xr:uid="{148DA8FF-15D2-4D9B-8F5C-02CCC2F5092E}"/>
    <cellStyle name="Percentagem 9 2 2 2 3" xfId="12424" xr:uid="{00000000-0005-0000-0000-000051050000}"/>
    <cellStyle name="Percentagem 9 2 2 2 4" xfId="21870" xr:uid="{46B2C319-AB9F-4FEF-A1A7-20BD46DCC205}"/>
    <cellStyle name="Percentagem 9 2 2 2 5" xfId="35875" xr:uid="{D6FC7BD7-DCA5-40A9-8D68-A146C7382288}"/>
    <cellStyle name="Percentagem 9 2 2 3" xfId="5721" xr:uid="{00000000-0005-0000-0000-00004F050000}"/>
    <cellStyle name="Percentagem 9 2 2 3 2" xfId="10119" xr:uid="{00000000-0005-0000-0000-00004F050000}"/>
    <cellStyle name="Percentagem 9 2 2 3 2 2" xfId="18939" xr:uid="{00000000-0005-0000-0000-00004F050000}"/>
    <cellStyle name="Percentagem 9 2 2 3 2 3" xfId="28301" xr:uid="{E49F3FA9-415E-4318-AD77-5B676D5C892D}"/>
    <cellStyle name="Percentagem 9 2 2 3 2 4" xfId="42264" xr:uid="{60BB9476-3EE6-4149-8A29-CA243DB5ED3B}"/>
    <cellStyle name="Percentagem 9 2 2 3 3" xfId="14577" xr:uid="{00000000-0005-0000-0000-00004F050000}"/>
    <cellStyle name="Percentagem 9 2 2 3 4" xfId="24050" xr:uid="{335D8146-A9BE-4265-BD50-3DE53102A030}"/>
    <cellStyle name="Percentagem 9 2 2 3 5" xfId="38012" xr:uid="{A7DBDC60-9DA2-4952-9F98-CA89A6D312F1}"/>
    <cellStyle name="Percentagem 9 2 2 4" xfId="6348" xr:uid="{00000000-0005-0000-0000-00004F050000}"/>
    <cellStyle name="Percentagem 9 2 2 4 2" xfId="15181" xr:uid="{00000000-0005-0000-0000-00004F050000}"/>
    <cellStyle name="Percentagem 9 2 2 4 3" xfId="24641" xr:uid="{C9A91FD3-B33E-4133-B049-90A71DA9828B}"/>
    <cellStyle name="Percentagem 9 2 2 4 4" xfId="38594" xr:uid="{4CF261D0-9A18-4CEB-AA8A-F81083364AFB}"/>
    <cellStyle name="Percentagem 9 2 2 5" xfId="10790" xr:uid="{00000000-0005-0000-0000-00004F050000}"/>
    <cellStyle name="Percentagem 9 2 2 6" xfId="20195" xr:uid="{B2224B02-E936-4D8F-9EF6-87529179B19E}"/>
    <cellStyle name="Percentagem 9 2 2 7" xfId="34348" xr:uid="{41E485E3-105A-459A-923F-2920C32B7549}"/>
    <cellStyle name="Percentagem 9 2 3" xfId="1342" xr:uid="{00000000-0005-0000-0000-000050050000}"/>
    <cellStyle name="Percentagem 9 2 3 2" xfId="3508" xr:uid="{00000000-0005-0000-0000-000052050000}"/>
    <cellStyle name="Percentagem 9 2 3 2 2" xfId="7951" xr:uid="{00000000-0005-0000-0000-000052050000}"/>
    <cellStyle name="Percentagem 9 2 3 2 2 2" xfId="16775" xr:uid="{00000000-0005-0000-0000-000052050000}"/>
    <cellStyle name="Percentagem 9 2 3 2 2 3" xfId="26159" xr:uid="{4CD057A1-55BD-4A43-9655-D31386984E0D}"/>
    <cellStyle name="Percentagem 9 2 3 2 2 4" xfId="40115" xr:uid="{FB9F385B-90D1-4560-8F49-0D1C13E8BF49}"/>
    <cellStyle name="Percentagem 9 2 3 2 3" xfId="12423" xr:uid="{00000000-0005-0000-0000-000052050000}"/>
    <cellStyle name="Percentagem 9 2 3 2 4" xfId="21869" xr:uid="{92814BBF-76F7-49E8-BC8D-962CBC6DA209}"/>
    <cellStyle name="Percentagem 9 2 3 2 5" xfId="35874" xr:uid="{DDC9A733-4B1F-43A0-BAEE-763C438F5337}"/>
    <cellStyle name="Percentagem 9 2 3 3" xfId="5722" xr:uid="{00000000-0005-0000-0000-000050050000}"/>
    <cellStyle name="Percentagem 9 2 3 3 2" xfId="10120" xr:uid="{00000000-0005-0000-0000-000050050000}"/>
    <cellStyle name="Percentagem 9 2 3 3 2 2" xfId="18940" xr:uid="{00000000-0005-0000-0000-000050050000}"/>
    <cellStyle name="Percentagem 9 2 3 3 2 3" xfId="28302" xr:uid="{237C0A9F-8B61-496A-896A-92160D897C45}"/>
    <cellStyle name="Percentagem 9 2 3 3 2 4" xfId="42265" xr:uid="{9CE31F77-ECE6-4FAA-9F86-CC74079F2209}"/>
    <cellStyle name="Percentagem 9 2 3 3 3" xfId="14578" xr:uid="{00000000-0005-0000-0000-000050050000}"/>
    <cellStyle name="Percentagem 9 2 3 3 4" xfId="24051" xr:uid="{5E022988-5DF6-437B-AD73-46D83DC98DE4}"/>
    <cellStyle name="Percentagem 9 2 3 3 5" xfId="38013" xr:uid="{292D4ED2-B294-4AE6-BFAD-9703AF582D7E}"/>
    <cellStyle name="Percentagem 9 2 3 4" xfId="6349" xr:uid="{00000000-0005-0000-0000-000050050000}"/>
    <cellStyle name="Percentagem 9 2 3 4 2" xfId="15182" xr:uid="{00000000-0005-0000-0000-000050050000}"/>
    <cellStyle name="Percentagem 9 2 3 4 3" xfId="24642" xr:uid="{B353FA1F-83E4-4983-8A85-632FFBEC2561}"/>
    <cellStyle name="Percentagem 9 2 3 4 4" xfId="38595" xr:uid="{538FD089-50CB-4757-A4E6-FB6F7898046B}"/>
    <cellStyle name="Percentagem 9 2 3 5" xfId="10791" xr:uid="{00000000-0005-0000-0000-000050050000}"/>
    <cellStyle name="Percentagem 9 2 3 6" xfId="20196" xr:uid="{16A3D52A-7816-4DF7-B54A-C23DF0875FDD}"/>
    <cellStyle name="Percentagem 9 2 3 7" xfId="34349" xr:uid="{56BD770E-90D8-475D-9D29-8DA801D725F6}"/>
    <cellStyle name="Percentagem 9 2 4" xfId="3510" xr:uid="{00000000-0005-0000-0000-000050050000}"/>
    <cellStyle name="Percentagem 9 2 4 2" xfId="7953" xr:uid="{00000000-0005-0000-0000-000050050000}"/>
    <cellStyle name="Percentagem 9 2 4 2 2" xfId="16777" xr:uid="{00000000-0005-0000-0000-000050050000}"/>
    <cellStyle name="Percentagem 9 2 4 2 3" xfId="26161" xr:uid="{D0493685-DBA7-4319-8D0A-910B5605E08A}"/>
    <cellStyle name="Percentagem 9 2 4 2 4" xfId="40117" xr:uid="{4F92219B-B545-454F-A193-3D257826538C}"/>
    <cellStyle name="Percentagem 9 2 4 3" xfId="12425" xr:uid="{00000000-0005-0000-0000-000050050000}"/>
    <cellStyle name="Percentagem 9 2 4 4" xfId="21871" xr:uid="{263F8474-A188-4F3F-A840-67FACDA09092}"/>
    <cellStyle name="Percentagem 9 2 4 5" xfId="35876" xr:uid="{E10C6655-B371-405B-A447-DD92C959DCD6}"/>
    <cellStyle name="Percentagem 9 2 5" xfId="5720" xr:uid="{00000000-0005-0000-0000-00004E050000}"/>
    <cellStyle name="Percentagem 9 2 5 2" xfId="10118" xr:uid="{00000000-0005-0000-0000-00004E050000}"/>
    <cellStyle name="Percentagem 9 2 5 2 2" xfId="18938" xr:uid="{00000000-0005-0000-0000-00004E050000}"/>
    <cellStyle name="Percentagem 9 2 5 2 3" xfId="28300" xr:uid="{812A8949-A22F-44DE-8556-0DD3EEB073BA}"/>
    <cellStyle name="Percentagem 9 2 5 2 4" xfId="42263" xr:uid="{CB43161E-54B0-46BA-B419-88469988F18A}"/>
    <cellStyle name="Percentagem 9 2 5 3" xfId="14576" xr:uid="{00000000-0005-0000-0000-00004E050000}"/>
    <cellStyle name="Percentagem 9 2 5 4" xfId="24049" xr:uid="{71704068-7371-48BF-BC67-2A25B49EEF09}"/>
    <cellStyle name="Percentagem 9 2 5 5" xfId="38011" xr:uid="{3BCF2AB9-5158-468F-8C70-84DAB2AAFD30}"/>
    <cellStyle name="Percentagem 9 2 6" xfId="6347" xr:uid="{00000000-0005-0000-0000-00004E050000}"/>
    <cellStyle name="Percentagem 9 2 6 2" xfId="15180" xr:uid="{00000000-0005-0000-0000-00004E050000}"/>
    <cellStyle name="Percentagem 9 2 6 3" xfId="24640" xr:uid="{D321BA75-857F-4D66-9C07-749F871FA84E}"/>
    <cellStyle name="Percentagem 9 2 6 4" xfId="38593" xr:uid="{7DC9A76E-9BC7-41FD-80A8-F4A67215F1DA}"/>
    <cellStyle name="Percentagem 9 2 7" xfId="10789" xr:uid="{00000000-0005-0000-0000-00004E050000}"/>
    <cellStyle name="Percentagem 9 2 8" xfId="20194" xr:uid="{E3989F38-1F49-4611-8B79-3970B78EF17D}"/>
    <cellStyle name="Percentagem 9 2 9" xfId="34347" xr:uid="{FE6317A8-3C34-4F10-B7F4-CE58A265A5CF}"/>
    <cellStyle name="Percentagem 9 3" xfId="1343" xr:uid="{00000000-0005-0000-0000-000051050000}"/>
    <cellStyle name="Percentagem 9 3 2" xfId="3507" xr:uid="{00000000-0005-0000-0000-000053050000}"/>
    <cellStyle name="Percentagem 9 3 2 2" xfId="7950" xr:uid="{00000000-0005-0000-0000-000053050000}"/>
    <cellStyle name="Percentagem 9 3 2 2 2" xfId="16774" xr:uid="{00000000-0005-0000-0000-000053050000}"/>
    <cellStyle name="Percentagem 9 3 2 2 3" xfId="26158" xr:uid="{56C5D42D-9CF1-491B-A99C-158C3F290E15}"/>
    <cellStyle name="Percentagem 9 3 2 2 4" xfId="40114" xr:uid="{95B98FB2-91D6-4353-95B1-592582DF4CD1}"/>
    <cellStyle name="Percentagem 9 3 2 3" xfId="12422" xr:uid="{00000000-0005-0000-0000-000053050000}"/>
    <cellStyle name="Percentagem 9 3 2 4" xfId="21868" xr:uid="{BFF7367A-2BB3-444A-99B9-4A706D6A914F}"/>
    <cellStyle name="Percentagem 9 3 2 5" xfId="35873" xr:uid="{5A9FF625-4F23-40A1-A0FA-1CAFFA8B2A2E}"/>
    <cellStyle name="Percentagem 9 3 3" xfId="5723" xr:uid="{00000000-0005-0000-0000-000051050000}"/>
    <cellStyle name="Percentagem 9 3 3 2" xfId="10121" xr:uid="{00000000-0005-0000-0000-000051050000}"/>
    <cellStyle name="Percentagem 9 3 3 2 2" xfId="18941" xr:uid="{00000000-0005-0000-0000-000051050000}"/>
    <cellStyle name="Percentagem 9 3 3 2 3" xfId="28303" xr:uid="{0D726AD4-4F9A-4CBC-ADBF-B2727A9A975C}"/>
    <cellStyle name="Percentagem 9 3 3 2 4" xfId="42266" xr:uid="{529A44EF-D022-4336-896C-B874F3814C47}"/>
    <cellStyle name="Percentagem 9 3 3 3" xfId="14579" xr:uid="{00000000-0005-0000-0000-000051050000}"/>
    <cellStyle name="Percentagem 9 3 3 4" xfId="24052" xr:uid="{26213AB0-E07D-4FCA-AF18-2C4A90535C79}"/>
    <cellStyle name="Percentagem 9 3 3 5" xfId="38014" xr:uid="{3E136C98-15F4-4148-9D52-C2FE3E7E6EEC}"/>
    <cellStyle name="Percentagem 9 3 4" xfId="6350" xr:uid="{00000000-0005-0000-0000-000051050000}"/>
    <cellStyle name="Percentagem 9 3 4 2" xfId="15183" xr:uid="{00000000-0005-0000-0000-000051050000}"/>
    <cellStyle name="Percentagem 9 3 4 3" xfId="24643" xr:uid="{92EC24BE-68E2-451F-BBA1-9B074CE28FB1}"/>
    <cellStyle name="Percentagem 9 3 4 4" xfId="38596" xr:uid="{BFF9053D-BA3B-4A62-B0D1-F05055EDC1B7}"/>
    <cellStyle name="Percentagem 9 3 5" xfId="10792" xr:uid="{00000000-0005-0000-0000-000051050000}"/>
    <cellStyle name="Percentagem 9 3 6" xfId="20197" xr:uid="{F15F37E2-ED8C-48D7-AE89-69F58AA227FE}"/>
    <cellStyle name="Percentagem 9 3 7" xfId="34350" xr:uid="{EB68E3F8-A556-4396-9D86-56AEDAF7F8EB}"/>
    <cellStyle name="Percentagem 9 4" xfId="1344" xr:uid="{00000000-0005-0000-0000-000052050000}"/>
    <cellStyle name="Percentagem 9 4 2" xfId="3506" xr:uid="{00000000-0005-0000-0000-000054050000}"/>
    <cellStyle name="Percentagem 9 4 2 2" xfId="7949" xr:uid="{00000000-0005-0000-0000-000054050000}"/>
    <cellStyle name="Percentagem 9 4 2 2 2" xfId="16773" xr:uid="{00000000-0005-0000-0000-000054050000}"/>
    <cellStyle name="Percentagem 9 4 2 2 3" xfId="26157" xr:uid="{0B6C5CED-FD96-47EA-A442-903BF47BA17E}"/>
    <cellStyle name="Percentagem 9 4 2 2 4" xfId="40113" xr:uid="{DA1BCCBA-68EA-46C6-ABC8-DEC1C3A57C0B}"/>
    <cellStyle name="Percentagem 9 4 2 3" xfId="12421" xr:uid="{00000000-0005-0000-0000-000054050000}"/>
    <cellStyle name="Percentagem 9 4 2 4" xfId="21867" xr:uid="{70DA54FD-71DC-4349-BA47-136F8E420607}"/>
    <cellStyle name="Percentagem 9 4 2 5" xfId="35872" xr:uid="{E42E7FB2-CB72-4073-B05F-63AA89386C35}"/>
    <cellStyle name="Percentagem 9 4 3" xfId="5724" xr:uid="{00000000-0005-0000-0000-000052050000}"/>
    <cellStyle name="Percentagem 9 4 3 2" xfId="10122" xr:uid="{00000000-0005-0000-0000-000052050000}"/>
    <cellStyle name="Percentagem 9 4 3 2 2" xfId="18942" xr:uid="{00000000-0005-0000-0000-000052050000}"/>
    <cellStyle name="Percentagem 9 4 3 2 3" xfId="28304" xr:uid="{80D49FFC-3A49-42B8-9C26-0AE188B548D0}"/>
    <cellStyle name="Percentagem 9 4 3 2 4" xfId="42267" xr:uid="{416999FD-03FB-44FC-A560-3F74EC352578}"/>
    <cellStyle name="Percentagem 9 4 3 3" xfId="14580" xr:uid="{00000000-0005-0000-0000-000052050000}"/>
    <cellStyle name="Percentagem 9 4 3 4" xfId="24053" xr:uid="{96FA244D-B249-4821-B88D-C90A7840BF2C}"/>
    <cellStyle name="Percentagem 9 4 3 5" xfId="38015" xr:uid="{F0ECEBC3-C16C-41B6-9E35-3267657C9A40}"/>
    <cellStyle name="Percentagem 9 4 4" xfId="6351" xr:uid="{00000000-0005-0000-0000-000052050000}"/>
    <cellStyle name="Percentagem 9 4 4 2" xfId="15184" xr:uid="{00000000-0005-0000-0000-000052050000}"/>
    <cellStyle name="Percentagem 9 4 4 3" xfId="24644" xr:uid="{FB1B0C8A-8727-40CE-9039-A5D8887E647D}"/>
    <cellStyle name="Percentagem 9 4 4 4" xfId="38597" xr:uid="{F2DE3C9C-9D2E-465D-AEF3-AB900C9902DD}"/>
    <cellStyle name="Percentagem 9 4 5" xfId="10793" xr:uid="{00000000-0005-0000-0000-000052050000}"/>
    <cellStyle name="Percentagem 9 4 6" xfId="20198" xr:uid="{7D8A33E8-D7AB-43DC-A0B8-5036764A88D4}"/>
    <cellStyle name="Percentagem 9 4 7" xfId="34351" xr:uid="{8ACD3657-B505-4714-ABA0-14F410F0D6E8}"/>
    <cellStyle name="Percentagem 9 5" xfId="3511" xr:uid="{00000000-0005-0000-0000-00004F050000}"/>
    <cellStyle name="Percentagem 9 5 2" xfId="7954" xr:uid="{00000000-0005-0000-0000-00004F050000}"/>
    <cellStyle name="Percentagem 9 5 2 2" xfId="16778" xr:uid="{00000000-0005-0000-0000-00004F050000}"/>
    <cellStyle name="Percentagem 9 5 2 3" xfId="26162" xr:uid="{A0862717-E6C3-4CDF-B744-D31C40A42D04}"/>
    <cellStyle name="Percentagem 9 5 2 4" xfId="40118" xr:uid="{58E044F0-060A-4EAA-B272-3F7CA5025750}"/>
    <cellStyle name="Percentagem 9 5 3" xfId="12426" xr:uid="{00000000-0005-0000-0000-00004F050000}"/>
    <cellStyle name="Percentagem 9 5 4" xfId="21872" xr:uid="{543E9F19-22B3-489F-8352-2C35673E8616}"/>
    <cellStyle name="Percentagem 9 5 5" xfId="35877" xr:uid="{DEEA9D73-E4B9-456A-A488-F55A93DBE440}"/>
    <cellStyle name="Percentagem 9 6" xfId="5719" xr:uid="{00000000-0005-0000-0000-00004D050000}"/>
    <cellStyle name="Percentagem 9 6 2" xfId="10117" xr:uid="{00000000-0005-0000-0000-00004D050000}"/>
    <cellStyle name="Percentagem 9 6 2 2" xfId="18937" xr:uid="{00000000-0005-0000-0000-00004D050000}"/>
    <cellStyle name="Percentagem 9 6 2 3" xfId="28299" xr:uid="{28E32988-6B83-4307-BBE3-C418EF3E3123}"/>
    <cellStyle name="Percentagem 9 6 2 4" xfId="42262" xr:uid="{912C9A83-6A87-4F41-BB12-D896C3918915}"/>
    <cellStyle name="Percentagem 9 6 3" xfId="14575" xr:uid="{00000000-0005-0000-0000-00004D050000}"/>
    <cellStyle name="Percentagem 9 6 4" xfId="24048" xr:uid="{D5A6C91D-D654-4FB5-AA6E-88579A5EE234}"/>
    <cellStyle name="Percentagem 9 6 5" xfId="38010" xr:uid="{424417BA-6634-45BB-ACD2-1267D03FF761}"/>
    <cellStyle name="Percentagem 9 7" xfId="6346" xr:uid="{00000000-0005-0000-0000-00004D050000}"/>
    <cellStyle name="Percentagem 9 7 2" xfId="15179" xr:uid="{00000000-0005-0000-0000-00004D050000}"/>
    <cellStyle name="Percentagem 9 7 3" xfId="24639" xr:uid="{778D305F-D111-40B3-BCEA-59DCB3586A0A}"/>
    <cellStyle name="Percentagem 9 7 4" xfId="38592" xr:uid="{F979C115-0AB5-469A-91CB-02B497EA1031}"/>
    <cellStyle name="Percentagem 9 8" xfId="10788" xr:uid="{00000000-0005-0000-0000-00004D050000}"/>
    <cellStyle name="Percentagem 9 9" xfId="20193" xr:uid="{12CB61D3-8C76-4461-98F8-66AE0ADC0DE7}"/>
    <cellStyle name="PercentSales" xfId="1345" xr:uid="{00000000-0005-0000-0000-000053050000}"/>
    <cellStyle name="Ratio" xfId="1346" xr:uid="{00000000-0005-0000-0000-000054050000}"/>
    <cellStyle name="Red font" xfId="1347" xr:uid="{00000000-0005-0000-0000-000055050000}"/>
    <cellStyle name="RInfo" xfId="1348" xr:uid="{00000000-0005-0000-0000-000056050000}"/>
    <cellStyle name="RInfo 2" xfId="3505" xr:uid="{00000000-0005-0000-0000-000058050000}"/>
    <cellStyle name="RInfo 2 2" xfId="7948" xr:uid="{00000000-0005-0000-0000-000058050000}"/>
    <cellStyle name="RInfo 2 2 2" xfId="19421" xr:uid="{00000000-0005-0000-0000-000058050000}"/>
    <cellStyle name="RInfo 2 2 3" xfId="19164" xr:uid="{00000000-0005-0000-0000-000058050000}"/>
    <cellStyle name="RInfo 2 2 4" xfId="26156" xr:uid="{4A522D5C-6773-4BB0-B644-22BB50D2DF50}"/>
    <cellStyle name="RInfo 2 3" xfId="19174" xr:uid="{00000000-0005-0000-0000-000058050000}"/>
    <cellStyle name="RInfo 2 4" xfId="19394" xr:uid="{00000000-0005-0000-0000-000058050000}"/>
    <cellStyle name="RInfo 2 5" xfId="21866" xr:uid="{4F885471-500F-4532-B41E-5A35C96FAA8E}"/>
    <cellStyle name="RInfo 3" xfId="6352" xr:uid="{00000000-0005-0000-0000-000056050000}"/>
    <cellStyle name="RInfo 3 2" xfId="19344" xr:uid="{00000000-0005-0000-0000-000056050000}"/>
    <cellStyle name="RInfo 3 3" xfId="19504" xr:uid="{00000000-0005-0000-0000-000056050000}"/>
    <cellStyle name="RInfo 3 4" xfId="24645" xr:uid="{69F0F03D-9478-4BB8-8464-D7C9CFEFDFB0}"/>
    <cellStyle name="RInfo 4" xfId="10222" xr:uid="{00000000-0005-0000-0000-000056050000}"/>
    <cellStyle name="RInfo 5" xfId="12099" xr:uid="{00000000-0005-0000-0000-000056050000}"/>
    <cellStyle name="Saída" xfId="19593" builtinId="21" customBuiltin="1"/>
    <cellStyle name="Saída 2" xfId="264" xr:uid="{00000000-0005-0000-0000-000057050000}"/>
    <cellStyle name="Saída 2 10" xfId="19318" xr:uid="{00000000-0005-0000-0000-000057050000}"/>
    <cellStyle name="Saída 2 11" xfId="19096" xr:uid="{00000000-0005-0000-0000-000057050000}"/>
    <cellStyle name="Saída 2 2" xfId="1349" xr:uid="{00000000-0005-0000-0000-000058050000}"/>
    <cellStyle name="Saída 2 2 2" xfId="3301" xr:uid="{00000000-0005-0000-0000-000047050000}"/>
    <cellStyle name="Saída 2 2 3" xfId="1990" xr:uid="{00000000-0005-0000-0000-000056000000}"/>
    <cellStyle name="Saída 2 2 3 2" xfId="11078" xr:uid="{00000000-0005-0000-0000-000056000000}"/>
    <cellStyle name="Saída 2 2 3 3" xfId="19054" xr:uid="{00000000-0005-0000-0000-000056000000}"/>
    <cellStyle name="Saída 2 2 3 4" xfId="19431" xr:uid="{00000000-0005-0000-0000-000056000000}"/>
    <cellStyle name="Saída 2 2 3 5" xfId="19094" xr:uid="{00000000-0005-0000-0000-000056000000}"/>
    <cellStyle name="Saída 2 2 3 6" xfId="34588" xr:uid="{358B6BB7-1E38-4DCA-92EB-74C039FF8813}"/>
    <cellStyle name="Saída 2 2 4" xfId="4102" xr:uid="{00000000-0005-0000-0000-000056000000}"/>
    <cellStyle name="Saída 2 2 4 2" xfId="8502" xr:uid="{00000000-0005-0000-0000-000056000000}"/>
    <cellStyle name="Saída 2 2 4 2 2" xfId="17324" xr:uid="{00000000-0005-0000-0000-000056000000}"/>
    <cellStyle name="Saída 2 2 4 2 3" xfId="19450" xr:uid="{00000000-0005-0000-0000-000056000000}"/>
    <cellStyle name="Saída 2 2 4 2 4" xfId="19370" xr:uid="{00000000-0005-0000-0000-000056000000}"/>
    <cellStyle name="Saída 2 2 4 2 5" xfId="19291" xr:uid="{00000000-0005-0000-0000-000056000000}"/>
    <cellStyle name="Saída 2 2 4 2 6" xfId="40659" xr:uid="{812B7DE0-731F-4849-B269-9C9666FE434C}"/>
    <cellStyle name="Saída 2 2 4 3" xfId="19234" xr:uid="{00000000-0005-0000-0000-000056000000}"/>
    <cellStyle name="Saída 2 2 4 4" xfId="22445" xr:uid="{01EB63AE-6A24-47A0-9A18-0625FB6B793A}"/>
    <cellStyle name="Saída 2 2 5" xfId="5725" xr:uid="{00000000-0005-0000-0000-000058050000}"/>
    <cellStyle name="Saída 2 2 5 2" xfId="10123" xr:uid="{00000000-0005-0000-0000-000058050000}"/>
    <cellStyle name="Saída 2 2 5 2 2" xfId="18943" xr:uid="{00000000-0005-0000-0000-000058050000}"/>
    <cellStyle name="Saída 2 2 5 2 3" xfId="19530" xr:uid="{00000000-0005-0000-0000-000058050000}"/>
    <cellStyle name="Saída 2 2 5 2 4" xfId="19561" xr:uid="{00000000-0005-0000-0000-000058050000}"/>
    <cellStyle name="Saída 2 2 5 2 5" xfId="19583" xr:uid="{00000000-0005-0000-0000-000058050000}"/>
    <cellStyle name="Saída 2 2 5 2 6" xfId="42268" xr:uid="{279E5862-952B-4289-8EB4-05D6750FD596}"/>
    <cellStyle name="Saída 2 2 5 3" xfId="19311" xr:uid="{00000000-0005-0000-0000-000058050000}"/>
    <cellStyle name="Saída 2 2 5 4" xfId="24054" xr:uid="{706DCFD4-7BC1-4634-8FF5-068A2AB45478}"/>
    <cellStyle name="Saída 2 2 6" xfId="11057" xr:uid="{00000000-0005-0000-0000-000058050000}"/>
    <cellStyle name="Saída 2 2 7" xfId="19334" xr:uid="{00000000-0005-0000-0000-000058050000}"/>
    <cellStyle name="Saída 2 2 8" xfId="19248" xr:uid="{00000000-0005-0000-0000-000058050000}"/>
    <cellStyle name="Saída 2 3" xfId="1350" xr:uid="{00000000-0005-0000-0000-000059050000}"/>
    <cellStyle name="Saída 2 3 2" xfId="5726" xr:uid="{00000000-0005-0000-0000-000059050000}"/>
    <cellStyle name="Saída 2 3 2 2" xfId="10124" xr:uid="{00000000-0005-0000-0000-000059050000}"/>
    <cellStyle name="Saída 2 3 2 2 2" xfId="18944" xr:uid="{00000000-0005-0000-0000-000059050000}"/>
    <cellStyle name="Saída 2 3 2 2 3" xfId="19531" xr:uid="{00000000-0005-0000-0000-000059050000}"/>
    <cellStyle name="Saída 2 3 2 2 4" xfId="19562" xr:uid="{00000000-0005-0000-0000-000059050000}"/>
    <cellStyle name="Saída 2 3 2 2 5" xfId="19584" xr:uid="{00000000-0005-0000-0000-000059050000}"/>
    <cellStyle name="Saída 2 3 2 2 6" xfId="42269" xr:uid="{1B014F8F-316B-46E8-9C18-A40CDF247FD0}"/>
    <cellStyle name="Saída 2 3 2 3" xfId="19312" xr:uid="{00000000-0005-0000-0000-000059050000}"/>
    <cellStyle name="Saída 2 3 2 4" xfId="24055" xr:uid="{0F249A6A-6701-4AAF-AD63-452D1EAF753D}"/>
    <cellStyle name="Saída 2 3 3" xfId="10303" xr:uid="{00000000-0005-0000-0000-000059050000}"/>
    <cellStyle name="Saída 2 3 4" xfId="19514" xr:uid="{00000000-0005-0000-0000-000059050000}"/>
    <cellStyle name="Saída 2 3 5" xfId="18992" xr:uid="{00000000-0005-0000-0000-000059050000}"/>
    <cellStyle name="Saída 2 4" xfId="1351" xr:uid="{00000000-0005-0000-0000-00005A050000}"/>
    <cellStyle name="Saída 2 4 2" xfId="5727" xr:uid="{00000000-0005-0000-0000-00005A050000}"/>
    <cellStyle name="Saída 2 4 2 2" xfId="10125" xr:uid="{00000000-0005-0000-0000-00005A050000}"/>
    <cellStyle name="Saída 2 4 2 2 2" xfId="18945" xr:uid="{00000000-0005-0000-0000-00005A050000}"/>
    <cellStyle name="Saída 2 4 2 2 3" xfId="19532" xr:uid="{00000000-0005-0000-0000-00005A050000}"/>
    <cellStyle name="Saída 2 4 2 2 4" xfId="19563" xr:uid="{00000000-0005-0000-0000-00005A050000}"/>
    <cellStyle name="Saída 2 4 2 2 5" xfId="19585" xr:uid="{00000000-0005-0000-0000-00005A050000}"/>
    <cellStyle name="Saída 2 4 2 2 6" xfId="42270" xr:uid="{677A30B0-E768-4437-A919-3EFBD04E7388}"/>
    <cellStyle name="Saída 2 4 2 3" xfId="19313" xr:uid="{00000000-0005-0000-0000-00005A050000}"/>
    <cellStyle name="Saída 2 4 2 4" xfId="24056" xr:uid="{FC75FF97-784A-40E8-BF49-7FA292CCCFF0}"/>
    <cellStyle name="Saída 2 4 3" xfId="12096" xr:uid="{00000000-0005-0000-0000-00005A050000}"/>
    <cellStyle name="Saída 2 4 4" xfId="19290" xr:uid="{00000000-0005-0000-0000-00005A050000}"/>
    <cellStyle name="Saída 2 4 5" xfId="10374" xr:uid="{00000000-0005-0000-0000-00005A050000}"/>
    <cellStyle name="Saída 2 5" xfId="1352" xr:uid="{00000000-0005-0000-0000-00005B050000}"/>
    <cellStyle name="Saída 2 5 2" xfId="5728" xr:uid="{00000000-0005-0000-0000-00005B050000}"/>
    <cellStyle name="Saída 2 5 2 2" xfId="10126" xr:uid="{00000000-0005-0000-0000-00005B050000}"/>
    <cellStyle name="Saída 2 5 2 2 2" xfId="18946" xr:uid="{00000000-0005-0000-0000-00005B050000}"/>
    <cellStyle name="Saída 2 5 2 2 3" xfId="19533" xr:uid="{00000000-0005-0000-0000-00005B050000}"/>
    <cellStyle name="Saída 2 5 2 2 4" xfId="19564" xr:uid="{00000000-0005-0000-0000-00005B050000}"/>
    <cellStyle name="Saída 2 5 2 2 5" xfId="19586" xr:uid="{00000000-0005-0000-0000-00005B050000}"/>
    <cellStyle name="Saída 2 5 2 2 6" xfId="42271" xr:uid="{A7C2043A-5C86-4709-83F5-A60E991077EB}"/>
    <cellStyle name="Saída 2 5 2 3" xfId="19314" xr:uid="{00000000-0005-0000-0000-00005B050000}"/>
    <cellStyle name="Saída 2 5 2 4" xfId="24057" xr:uid="{3A3E147B-072C-42B8-AC38-A3A3585F2FDB}"/>
    <cellStyle name="Saída 2 5 3" xfId="10302" xr:uid="{00000000-0005-0000-0000-00005B050000}"/>
    <cellStyle name="Saída 2 5 4" xfId="19488" xr:uid="{00000000-0005-0000-0000-00005B050000}"/>
    <cellStyle name="Saída 2 5 5" xfId="19111" xr:uid="{00000000-0005-0000-0000-00005B050000}"/>
    <cellStyle name="Saída 2 6" xfId="1353" xr:uid="{00000000-0005-0000-0000-00005C050000}"/>
    <cellStyle name="Saída 2 6 2" xfId="5729" xr:uid="{00000000-0005-0000-0000-00005C050000}"/>
    <cellStyle name="Saída 2 6 2 2" xfId="10127" xr:uid="{00000000-0005-0000-0000-00005C050000}"/>
    <cellStyle name="Saída 2 6 2 2 2" xfId="18947" xr:uid="{00000000-0005-0000-0000-00005C050000}"/>
    <cellStyle name="Saída 2 6 2 2 3" xfId="19534" xr:uid="{00000000-0005-0000-0000-00005C050000}"/>
    <cellStyle name="Saída 2 6 2 2 4" xfId="19565" xr:uid="{00000000-0005-0000-0000-00005C050000}"/>
    <cellStyle name="Saída 2 6 2 2 5" xfId="19587" xr:uid="{00000000-0005-0000-0000-00005C050000}"/>
    <cellStyle name="Saída 2 6 2 2 6" xfId="42272" xr:uid="{EFD67FE0-3417-4154-8E40-AF2CC11C70B5}"/>
    <cellStyle name="Saída 2 6 2 3" xfId="19315" xr:uid="{00000000-0005-0000-0000-00005C050000}"/>
    <cellStyle name="Saída 2 6 2 4" xfId="24058" xr:uid="{81263313-8BD3-47DA-9E16-DEBCCD1BF9B3}"/>
    <cellStyle name="Saída 2 6 3" xfId="12095" xr:uid="{00000000-0005-0000-0000-00005C050000}"/>
    <cellStyle name="Saída 2 6 4" xfId="19262" xr:uid="{00000000-0005-0000-0000-00005C050000}"/>
    <cellStyle name="Saída 2 6 5" xfId="19113" xr:uid="{00000000-0005-0000-0000-00005C050000}"/>
    <cellStyle name="Saída 2 7" xfId="1858" xr:uid="{00000000-0005-0000-0000-0000D5010000}"/>
    <cellStyle name="Saída 2 7 2" xfId="6572" xr:uid="{00000000-0005-0000-0000-0000D5010000}"/>
    <cellStyle name="Saída 2 7 2 2" xfId="15403" xr:uid="{00000000-0005-0000-0000-0000D5010000}"/>
    <cellStyle name="Saída 2 7 2 3" xfId="19356" xr:uid="{00000000-0005-0000-0000-0000D5010000}"/>
    <cellStyle name="Saída 2 7 2 4" xfId="19251" xr:uid="{00000000-0005-0000-0000-0000D5010000}"/>
    <cellStyle name="Saída 2 7 2 5" xfId="19285" xr:uid="{00000000-0005-0000-0000-0000D5010000}"/>
    <cellStyle name="Saída 2 7 2 6" xfId="38788" xr:uid="{8C0F5243-309F-408D-ACDE-75EFD51DDAD9}"/>
    <cellStyle name="Saída 2 7 3" xfId="18997" xr:uid="{00000000-0005-0000-0000-0000D5010000}"/>
    <cellStyle name="Saída 2 7 4" xfId="20426" xr:uid="{E2FA9BBF-E58E-4752-B022-40197312B6EB}"/>
    <cellStyle name="Saída 2 8" xfId="4059" xr:uid="{00000000-0005-0000-0000-000057050000}"/>
    <cellStyle name="Saída 2 8 2" xfId="8460" xr:uid="{00000000-0005-0000-0000-000057050000}"/>
    <cellStyle name="Saída 2 8 2 2" xfId="17282" xr:uid="{00000000-0005-0000-0000-000057050000}"/>
    <cellStyle name="Saída 2 8 2 3" xfId="19447" xr:uid="{00000000-0005-0000-0000-000057050000}"/>
    <cellStyle name="Saída 2 8 2 4" xfId="19098" xr:uid="{00000000-0005-0000-0000-000057050000}"/>
    <cellStyle name="Saída 2 8 2 5" xfId="11036" xr:uid="{00000000-0005-0000-0000-000057050000}"/>
    <cellStyle name="Saída 2 8 2 6" xfId="40617" xr:uid="{A49CFEA2-68BB-44FE-8F4A-F6F80D588362}"/>
    <cellStyle name="Saída 2 8 3" xfId="19228" xr:uid="{00000000-0005-0000-0000-000057050000}"/>
    <cellStyle name="Saída 2 8 4" xfId="22403" xr:uid="{011F4E4F-EA09-475E-A37D-2E971DD8D4A2}"/>
    <cellStyle name="Saída 2 9" xfId="10774" xr:uid="{00000000-0005-0000-0000-000057050000}"/>
    <cellStyle name="Saída 3" xfId="1354" xr:uid="{00000000-0005-0000-0000-00005D050000}"/>
    <cellStyle name="Saída 3 2" xfId="3302" xr:uid="{00000000-0005-0000-0000-000048050000}"/>
    <cellStyle name="Saída 3 2 2" xfId="12278" xr:uid="{00000000-0005-0000-0000-000048050000}"/>
    <cellStyle name="Saída 3 2 3" xfId="19145" xr:uid="{00000000-0005-0000-0000-000048050000}"/>
    <cellStyle name="Saída 3 2 4" xfId="19227" xr:uid="{00000000-0005-0000-0000-000048050000}"/>
    <cellStyle name="Saída 3 2 5" xfId="19126" xr:uid="{00000000-0005-0000-0000-000048050000}"/>
    <cellStyle name="Saída 3 2 6" xfId="35773" xr:uid="{5C3ED57D-A1CF-4950-A302-538C0E3FEA60}"/>
    <cellStyle name="Saída 3 3" xfId="5303" xr:uid="{00000000-0005-0000-0000-000048050000}"/>
    <cellStyle name="Saída 3 3 2" xfId="9701" xr:uid="{00000000-0005-0000-0000-000048050000}"/>
    <cellStyle name="Saída 3 3 2 2" xfId="18523" xr:uid="{00000000-0005-0000-0000-000048050000}"/>
    <cellStyle name="Saída 3 3 2 3" xfId="19501" xr:uid="{00000000-0005-0000-0000-000048050000}"/>
    <cellStyle name="Saída 3 3 2 4" xfId="19319" xr:uid="{00000000-0005-0000-0000-000048050000}"/>
    <cellStyle name="Saída 3 3 2 5" xfId="10322" xr:uid="{00000000-0005-0000-0000-000048050000}"/>
    <cellStyle name="Saída 3 3 2 6" xfId="41857" xr:uid="{2E393BE7-CDF4-43CC-86CB-850C30288A43}"/>
    <cellStyle name="Saída 3 3 3" xfId="19275" xr:uid="{00000000-0005-0000-0000-000048050000}"/>
    <cellStyle name="Saída 3 3 4" xfId="23643" xr:uid="{F36927BB-F247-45F0-ADD8-65CD6028BF7F}"/>
    <cellStyle name="Saída 3 4" xfId="5730" xr:uid="{00000000-0005-0000-0000-00005D050000}"/>
    <cellStyle name="Saída 3 4 2" xfId="10128" xr:uid="{00000000-0005-0000-0000-00005D050000}"/>
    <cellStyle name="Saída 3 4 2 2" xfId="18948" xr:uid="{00000000-0005-0000-0000-00005D050000}"/>
    <cellStyle name="Saída 3 4 2 3" xfId="19535" xr:uid="{00000000-0005-0000-0000-00005D050000}"/>
    <cellStyle name="Saída 3 4 2 4" xfId="19566" xr:uid="{00000000-0005-0000-0000-00005D050000}"/>
    <cellStyle name="Saída 3 4 2 5" xfId="19588" xr:uid="{00000000-0005-0000-0000-00005D050000}"/>
    <cellStyle name="Saída 3 4 2 6" xfId="42273" xr:uid="{3789975D-1273-4E89-B925-3C55DE4F4AF7}"/>
    <cellStyle name="Saída 3 4 3" xfId="19316" xr:uid="{00000000-0005-0000-0000-00005D050000}"/>
    <cellStyle name="Saída 3 4 4" xfId="24059" xr:uid="{255E8A71-DA24-4016-9BB9-EBB2E07049B5}"/>
    <cellStyle name="Saída 3 5" xfId="10221" xr:uid="{00000000-0005-0000-0000-00005D050000}"/>
    <cellStyle name="Saída 3 6" xfId="19428" xr:uid="{00000000-0005-0000-0000-00005D050000}"/>
    <cellStyle name="Saída 3 7" xfId="19464" xr:uid="{00000000-0005-0000-0000-00005D050000}"/>
    <cellStyle name="Saída 4" xfId="1355" xr:uid="{00000000-0005-0000-0000-00005E050000}"/>
    <cellStyle name="Saída 4 2" xfId="5731" xr:uid="{00000000-0005-0000-0000-00005E050000}"/>
    <cellStyle name="Saída 4 2 2" xfId="10129" xr:uid="{00000000-0005-0000-0000-00005E050000}"/>
    <cellStyle name="Saída 4 2 2 2" xfId="18949" xr:uid="{00000000-0005-0000-0000-00005E050000}"/>
    <cellStyle name="Saída 4 2 2 3" xfId="19536" xr:uid="{00000000-0005-0000-0000-00005E050000}"/>
    <cellStyle name="Saída 4 2 2 4" xfId="19567" xr:uid="{00000000-0005-0000-0000-00005E050000}"/>
    <cellStyle name="Saída 4 2 2 5" xfId="19589" xr:uid="{00000000-0005-0000-0000-00005E050000}"/>
    <cellStyle name="Saída 4 2 2 6" xfId="42274" xr:uid="{7FA438C6-4034-4E7B-AC10-BBFE1B61FDDB}"/>
    <cellStyle name="Saída 4 2 3" xfId="19317" xr:uid="{00000000-0005-0000-0000-00005E050000}"/>
    <cellStyle name="Saída 4 2 4" xfId="24060" xr:uid="{1F770BFA-95F2-48F1-A442-1131808924F8}"/>
    <cellStyle name="Saída 4 3" xfId="10301" xr:uid="{00000000-0005-0000-0000-00005E050000}"/>
    <cellStyle name="Saída 4 4" xfId="19200" xr:uid="{00000000-0005-0000-0000-00005E050000}"/>
    <cellStyle name="Saída 4 5" xfId="19203" xr:uid="{00000000-0005-0000-0000-00005E050000}"/>
    <cellStyle name="SAPBEXaggData" xfId="1859" xr:uid="{00000000-0005-0000-0000-0000D6010000}"/>
    <cellStyle name="SAPBEXaggData 2" xfId="2050" xr:uid="{00000000-0005-0000-0000-000049050000}"/>
    <cellStyle name="SAPBEXaggData 2 2" xfId="19068" xr:uid="{00000000-0005-0000-0000-000049050000}"/>
    <cellStyle name="SAPBEXaggData 2 2 2" xfId="28624" xr:uid="{56C6862E-4E16-4DD4-85C9-48D856E4612C}"/>
    <cellStyle name="SAPBEXaggData 2 2 3" xfId="33771" xr:uid="{500B520C-AFB7-4E3D-B28B-94AC400DC7E6}"/>
    <cellStyle name="SAPBEXaggData 2 3" xfId="10346" xr:uid="{00000000-0005-0000-0000-000049050000}"/>
    <cellStyle name="SAPBEXaggData 2 4" xfId="20571" xr:uid="{C45FF173-CF1E-4AD6-9D7A-B59425DC19A1}"/>
    <cellStyle name="SAPBEXaggData 3" xfId="18998" xr:uid="{00000000-0005-0000-0000-0000D6010000}"/>
    <cellStyle name="SAPBEXaggData 3 2" xfId="28486" xr:uid="{8C8E5DB0-049A-435E-97A6-86FAC78475DC}"/>
    <cellStyle name="SAPBEXaggData 3 3" xfId="33723" xr:uid="{A63946B0-16C9-4134-9E2B-D487FB16BA42}"/>
    <cellStyle name="SAPBEXaggData 4" xfId="19117" xr:uid="{00000000-0005-0000-0000-0000D6010000}"/>
    <cellStyle name="SAPBEXaggData 5" xfId="20427" xr:uid="{D6148AFE-5A98-4358-954A-341CFFBD0033}"/>
    <cellStyle name="SAPBEXaggDataEmph" xfId="1860" xr:uid="{00000000-0005-0000-0000-0000D7010000}"/>
    <cellStyle name="SAPBEXaggDataEmph 2" xfId="2051" xr:uid="{00000000-0005-0000-0000-00004A050000}"/>
    <cellStyle name="SAPBEXaggDataEmph 2 2" xfId="19069" xr:uid="{00000000-0005-0000-0000-00004A050000}"/>
    <cellStyle name="SAPBEXaggDataEmph 2 2 2" xfId="28625" xr:uid="{E45D28E7-4387-43E0-9F46-8156B5497608}"/>
    <cellStyle name="SAPBEXaggDataEmph 2 2 3" xfId="33772" xr:uid="{AE1872C5-8536-4F81-B227-5A094D31DFB4}"/>
    <cellStyle name="SAPBEXaggDataEmph 2 3" xfId="19269" xr:uid="{00000000-0005-0000-0000-00004A050000}"/>
    <cellStyle name="SAPBEXaggDataEmph 2 4" xfId="20572" xr:uid="{A464A87B-CCCF-4F87-9F54-0BFED4952EF1}"/>
    <cellStyle name="SAPBEXaggDataEmph 3" xfId="18999" xr:uid="{00000000-0005-0000-0000-0000D7010000}"/>
    <cellStyle name="SAPBEXaggDataEmph 3 2" xfId="28487" xr:uid="{3D39000A-8E78-4F47-8C47-995477DA8BA6}"/>
    <cellStyle name="SAPBEXaggDataEmph 3 3" xfId="33724" xr:uid="{6A8A578C-CAE7-4673-A2EA-240B49300BAB}"/>
    <cellStyle name="SAPBEXaggDataEmph 4" xfId="19552" xr:uid="{00000000-0005-0000-0000-0000D7010000}"/>
    <cellStyle name="SAPBEXaggDataEmph 5" xfId="20428" xr:uid="{1789151A-CB08-435F-9EE1-F9D8AB1F7EE8}"/>
    <cellStyle name="SAPBEXaggItem" xfId="1861" xr:uid="{00000000-0005-0000-0000-0000D8010000}"/>
    <cellStyle name="SAPBEXaggItem 2" xfId="2052" xr:uid="{00000000-0005-0000-0000-00004B050000}"/>
    <cellStyle name="SAPBEXaggItem 2 2" xfId="19070" xr:uid="{00000000-0005-0000-0000-00004B050000}"/>
    <cellStyle name="SAPBEXaggItem 2 2 2" xfId="28626" xr:uid="{BC77E462-E305-43BC-8944-42BCD7DAC3E5}"/>
    <cellStyle name="SAPBEXaggItem 2 2 3" xfId="33773" xr:uid="{2ACCEFD9-4D59-4FDD-8337-1B2B2822B10F}"/>
    <cellStyle name="SAPBEXaggItem 2 3" xfId="19497" xr:uid="{00000000-0005-0000-0000-00004B050000}"/>
    <cellStyle name="SAPBEXaggItem 2 4" xfId="20573" xr:uid="{90835926-20CF-4526-8418-CBA6768CAA3A}"/>
    <cellStyle name="SAPBEXaggItem 3" xfId="19000" xr:uid="{00000000-0005-0000-0000-0000D8010000}"/>
    <cellStyle name="SAPBEXaggItem 3 2" xfId="28488" xr:uid="{5F7356C1-454B-43C2-BAB4-1B250FF5D233}"/>
    <cellStyle name="SAPBEXaggItem 3 3" xfId="33725" xr:uid="{DA10E329-58D7-4CC0-8D38-0EF1886998F2}"/>
    <cellStyle name="SAPBEXaggItem 4" xfId="19127" xr:uid="{00000000-0005-0000-0000-0000D8010000}"/>
    <cellStyle name="SAPBEXaggItem 5" xfId="20429" xr:uid="{8A1D52E0-3C7A-472E-A779-D8D7F430D78B}"/>
    <cellStyle name="SAPBEXaggItemX" xfId="1862" xr:uid="{00000000-0005-0000-0000-0000D9010000}"/>
    <cellStyle name="SAPBEXaggItemX 2" xfId="1996" xr:uid="{00000000-0005-0000-0000-00005A000000}"/>
    <cellStyle name="SAPBEXaggItemX 2 2" xfId="19058" xr:uid="{00000000-0005-0000-0000-00005A000000}"/>
    <cellStyle name="SAPBEXaggItemX 2 2 2" xfId="28576" xr:uid="{B1D818FE-1F29-42C7-858D-CED180A77509}"/>
    <cellStyle name="SAPBEXaggItemX 2 2 3" xfId="33762" xr:uid="{6296E60F-1672-40F5-A472-A9F9BF1A8F6B}"/>
    <cellStyle name="SAPBEXaggItemX 2 3" xfId="19542" xr:uid="{00000000-0005-0000-0000-00005A000000}"/>
    <cellStyle name="SAPBEXaggItemX 2 3 2" xfId="45071" xr:uid="{228EF191-ABE9-4EA4-90CE-1BD57199B17A}"/>
    <cellStyle name="SAPBEXaggItemX 2 4" xfId="20522" xr:uid="{F12C875C-5564-4512-B160-44078E00508B}"/>
    <cellStyle name="SAPBEXaggItemX 3" xfId="19001" xr:uid="{00000000-0005-0000-0000-0000D9010000}"/>
    <cellStyle name="SAPBEXaggItemX 3 2" xfId="28489" xr:uid="{8CD2610E-424A-4A7F-A442-2647318E4D17}"/>
    <cellStyle name="SAPBEXaggItemX 3 3" xfId="33726" xr:uid="{C273B3F3-6857-4953-BD14-F0E76B66EF46}"/>
    <cellStyle name="SAPBEXaggItemX 4" xfId="19375" xr:uid="{00000000-0005-0000-0000-0000D9010000}"/>
    <cellStyle name="SAPBEXaggItemX 4 2" xfId="45021" xr:uid="{E3EC0D67-A595-46CC-BC8D-B03B337CC5D5}"/>
    <cellStyle name="SAPBEXaggItemX 5" xfId="20430" xr:uid="{09722427-AF3E-478C-9B2D-3F723F6B5741}"/>
    <cellStyle name="SAPBEXchaText" xfId="1863" xr:uid="{00000000-0005-0000-0000-0000DA010000}"/>
    <cellStyle name="SAPBEXchaText 2" xfId="2053" xr:uid="{00000000-0005-0000-0000-00004D050000}"/>
    <cellStyle name="SAPBEXchaText 2 2" xfId="19071" xr:uid="{00000000-0005-0000-0000-00004D050000}"/>
    <cellStyle name="SAPBEXchaText 2 2 2" xfId="28627" xr:uid="{1EB25418-813B-4D20-94DF-82D7F4F50EB5}"/>
    <cellStyle name="SAPBEXchaText 2 2 3" xfId="33774" xr:uid="{C7DBA131-8F52-481E-B002-1F072BD6E79D}"/>
    <cellStyle name="SAPBEXchaText 2 3" xfId="19407" xr:uid="{00000000-0005-0000-0000-00004D050000}"/>
    <cellStyle name="SAPBEXchaText 2 4" xfId="20574" xr:uid="{4811A9CC-1922-4049-BCDD-AF164D5E9A6C}"/>
    <cellStyle name="SAPBEXchaText 3" xfId="19002" xr:uid="{00000000-0005-0000-0000-0000DA010000}"/>
    <cellStyle name="SAPBEXchaText 3 2" xfId="28490" xr:uid="{9A975850-65F9-498F-B53B-5E5CD837818D}"/>
    <cellStyle name="SAPBEXchaText 3 3" xfId="33727" xr:uid="{F62961D6-93AC-4DF1-B9DA-EE75B095666E}"/>
    <cellStyle name="SAPBEXchaText 4" xfId="19235" xr:uid="{00000000-0005-0000-0000-0000DA010000}"/>
    <cellStyle name="SAPBEXchaText 5" xfId="20431" xr:uid="{E056C7E8-F424-41A3-AAB0-8A81192593D1}"/>
    <cellStyle name="SAPBEXexcBad7" xfId="1864" xr:uid="{00000000-0005-0000-0000-0000DB010000}"/>
    <cellStyle name="SAPBEXexcBad7 2" xfId="2054" xr:uid="{00000000-0005-0000-0000-00004E050000}"/>
    <cellStyle name="SAPBEXexcBad7 2 2" xfId="19072" xr:uid="{00000000-0005-0000-0000-00004E050000}"/>
    <cellStyle name="SAPBEXexcBad7 2 2 2" xfId="28628" xr:uid="{84B160AA-148F-41F0-A836-DFEE47612FA5}"/>
    <cellStyle name="SAPBEXexcBad7 2 2 3" xfId="33775" xr:uid="{6402A67C-DCEA-40BD-B22F-EA8D71EE0F1B}"/>
    <cellStyle name="SAPBEXexcBad7 2 3" xfId="19476" xr:uid="{00000000-0005-0000-0000-00004E050000}"/>
    <cellStyle name="SAPBEXexcBad7 2 4" xfId="20575" xr:uid="{2379634E-7341-4731-9C81-224930ADB266}"/>
    <cellStyle name="SAPBEXexcBad7 3" xfId="19003" xr:uid="{00000000-0005-0000-0000-0000DB010000}"/>
    <cellStyle name="SAPBEXexcBad7 3 2" xfId="28491" xr:uid="{061B6691-A90F-47E4-BC10-EE9885C0FB94}"/>
    <cellStyle name="SAPBEXexcBad7 3 3" xfId="33728" xr:uid="{C0EA5940-DD18-438D-8912-0ED818F9B47E}"/>
    <cellStyle name="SAPBEXexcBad7 4" xfId="19494" xr:uid="{00000000-0005-0000-0000-0000DB010000}"/>
    <cellStyle name="SAPBEXexcBad7 5" xfId="20432" xr:uid="{5F42A45C-5B5A-4B2B-951D-6E12EBEEE612}"/>
    <cellStyle name="SAPBEXexcBad8" xfId="1865" xr:uid="{00000000-0005-0000-0000-0000DC010000}"/>
    <cellStyle name="SAPBEXexcBad8 2" xfId="2055" xr:uid="{00000000-0005-0000-0000-00004F050000}"/>
    <cellStyle name="SAPBEXexcBad8 2 2" xfId="19073" xr:uid="{00000000-0005-0000-0000-00004F050000}"/>
    <cellStyle name="SAPBEXexcBad8 2 2 2" xfId="28629" xr:uid="{1E092259-2ED4-409A-90ED-3C4B96E7A8C0}"/>
    <cellStyle name="SAPBEXexcBad8 2 2 3" xfId="33776" xr:uid="{FF863FED-3E22-4E89-A994-FC7FF45394BE}"/>
    <cellStyle name="SAPBEXexcBad8 2 3" xfId="19545" xr:uid="{00000000-0005-0000-0000-00004F050000}"/>
    <cellStyle name="SAPBEXexcBad8 2 4" xfId="20576" xr:uid="{509E1BCA-107B-439A-AC94-A4318E36FC5D}"/>
    <cellStyle name="SAPBEXexcBad8 3" xfId="19004" xr:uid="{00000000-0005-0000-0000-0000DC010000}"/>
    <cellStyle name="SAPBEXexcBad8 3 2" xfId="28492" xr:uid="{2EDEAD2E-66F5-45B2-BD02-CFBFFB513A2C}"/>
    <cellStyle name="SAPBEXexcBad8 3 3" xfId="33729" xr:uid="{D18BD720-D5AD-44FE-BCC2-292AFF840E77}"/>
    <cellStyle name="SAPBEXexcBad8 4" xfId="19119" xr:uid="{00000000-0005-0000-0000-0000DC010000}"/>
    <cellStyle name="SAPBEXexcBad8 5" xfId="20433" xr:uid="{D299D566-7193-4D3F-B993-3A1E67E59C74}"/>
    <cellStyle name="SAPBEXexcBad9" xfId="1866" xr:uid="{00000000-0005-0000-0000-0000DD010000}"/>
    <cellStyle name="SAPBEXexcBad9 2" xfId="1989" xr:uid="{00000000-0005-0000-0000-00005E000000}"/>
    <cellStyle name="SAPBEXexcBad9 2 2" xfId="19053" xr:uid="{00000000-0005-0000-0000-00005E000000}"/>
    <cellStyle name="SAPBEXexcBad9 2 2 2" xfId="28571" xr:uid="{21B8FCB1-6FA6-403B-B699-D516BF493DED}"/>
    <cellStyle name="SAPBEXexcBad9 2 3" xfId="20517" xr:uid="{7F5590E2-F34D-4C28-A390-430C5365C8AB}"/>
    <cellStyle name="SAPBEXexcBad9 3" xfId="19005" xr:uid="{00000000-0005-0000-0000-0000DD010000}"/>
    <cellStyle name="SAPBEXexcBad9 3 2" xfId="28493" xr:uid="{D31A0526-F745-4FAD-945E-6CF8F7ED7494}"/>
    <cellStyle name="SAPBEXexcBad9 4" xfId="20434" xr:uid="{0091D12A-E471-4815-BECC-3A47EDED590A}"/>
    <cellStyle name="SAPBEXexcCritical4" xfId="1867" xr:uid="{00000000-0005-0000-0000-0000DE010000}"/>
    <cellStyle name="SAPBEXexcCritical4 2" xfId="2056" xr:uid="{00000000-0005-0000-0000-000051050000}"/>
    <cellStyle name="SAPBEXexcCritical4 2 2" xfId="19074" xr:uid="{00000000-0005-0000-0000-000051050000}"/>
    <cellStyle name="SAPBEXexcCritical4 2 2 2" xfId="28630" xr:uid="{FD2ED8E6-9435-4EB9-81DD-C4DFF5209E0F}"/>
    <cellStyle name="SAPBEXexcCritical4 2 2 3" xfId="33777" xr:uid="{3DE1DCD1-A98F-4078-9E17-6B245D8B6FB9}"/>
    <cellStyle name="SAPBEXexcCritical4 2 3" xfId="19257" xr:uid="{00000000-0005-0000-0000-000051050000}"/>
    <cellStyle name="SAPBEXexcCritical4 2 4" xfId="20577" xr:uid="{7D43334D-BE42-4728-84E3-19CC49FFE333}"/>
    <cellStyle name="SAPBEXexcCritical4 3" xfId="19006" xr:uid="{00000000-0005-0000-0000-0000DE010000}"/>
    <cellStyle name="SAPBEXexcCritical4 3 2" xfId="28494" xr:uid="{B4F87577-57BB-4464-BA2E-DEE11173D5FF}"/>
    <cellStyle name="SAPBEXexcCritical4 3 3" xfId="33730" xr:uid="{9F5F7F6C-517C-4CA1-9A1E-E0FF8F6DB80C}"/>
    <cellStyle name="SAPBEXexcCritical4 4" xfId="19391" xr:uid="{00000000-0005-0000-0000-0000DE010000}"/>
    <cellStyle name="SAPBEXexcCritical4 5" xfId="20435" xr:uid="{1BD2CBCF-B899-44A8-8CC5-B946483F93EC}"/>
    <cellStyle name="SAPBEXexcCritical5" xfId="1868" xr:uid="{00000000-0005-0000-0000-0000DF010000}"/>
    <cellStyle name="SAPBEXexcCritical5 2" xfId="2057" xr:uid="{00000000-0005-0000-0000-000052050000}"/>
    <cellStyle name="SAPBEXexcCritical5 2 2" xfId="19075" xr:uid="{00000000-0005-0000-0000-000052050000}"/>
    <cellStyle name="SAPBEXexcCritical5 2 2 2" xfId="28631" xr:uid="{AAA71B13-304B-40B8-A608-3988124CBB47}"/>
    <cellStyle name="SAPBEXexcCritical5 2 2 3" xfId="33778" xr:uid="{EA6F321B-1150-43AA-9CDD-DF2DC11C6F68}"/>
    <cellStyle name="SAPBEXexcCritical5 2 3" xfId="19105" xr:uid="{00000000-0005-0000-0000-000052050000}"/>
    <cellStyle name="SAPBEXexcCritical5 2 4" xfId="20578" xr:uid="{01611241-AC6B-4059-BAC1-789A772204F1}"/>
    <cellStyle name="SAPBEXexcCritical5 3" xfId="19007" xr:uid="{00000000-0005-0000-0000-0000DF010000}"/>
    <cellStyle name="SAPBEXexcCritical5 3 2" xfId="28495" xr:uid="{E28D6F29-7CA2-4960-8473-76667526B274}"/>
    <cellStyle name="SAPBEXexcCritical5 3 3" xfId="33731" xr:uid="{740E927A-3B80-44F6-B657-819C6531172F}"/>
    <cellStyle name="SAPBEXexcCritical5 4" xfId="19246" xr:uid="{00000000-0005-0000-0000-0000DF010000}"/>
    <cellStyle name="SAPBEXexcCritical5 5" xfId="20436" xr:uid="{92AC6E2E-2E93-4DF0-8738-643A7BE9377D}"/>
    <cellStyle name="SAPBEXexcCritical6" xfId="1869" xr:uid="{00000000-0005-0000-0000-0000E0010000}"/>
    <cellStyle name="SAPBEXexcCritical6 2" xfId="2058" xr:uid="{00000000-0005-0000-0000-000053050000}"/>
    <cellStyle name="SAPBEXexcCritical6 2 2" xfId="19076" xr:uid="{00000000-0005-0000-0000-000053050000}"/>
    <cellStyle name="SAPBEXexcCritical6 2 2 2" xfId="28632" xr:uid="{57C87718-3E13-4FC2-AD77-F4888FCFAA4A}"/>
    <cellStyle name="SAPBEXexcCritical6 2 2 3" xfId="33779" xr:uid="{8510AFC9-4A4E-42A7-BCEB-17A8E3DA1FEF}"/>
    <cellStyle name="SAPBEXexcCritical6 2 3" xfId="19449" xr:uid="{00000000-0005-0000-0000-000053050000}"/>
    <cellStyle name="SAPBEXexcCritical6 2 4" xfId="20579" xr:uid="{B2D3CB35-1C02-48C2-BF31-2FFEC7761680}"/>
    <cellStyle name="SAPBEXexcCritical6 3" xfId="19008" xr:uid="{00000000-0005-0000-0000-0000E0010000}"/>
    <cellStyle name="SAPBEXexcCritical6 3 2" xfId="28496" xr:uid="{E3FCEC8E-BF8E-44A8-A7A0-ECD55AEA3B1B}"/>
    <cellStyle name="SAPBEXexcCritical6 3 3" xfId="33732" xr:uid="{DFE40208-94D2-4E8D-A83E-BEB9EB7CC2A8}"/>
    <cellStyle name="SAPBEXexcCritical6 4" xfId="19362" xr:uid="{00000000-0005-0000-0000-0000E0010000}"/>
    <cellStyle name="SAPBEXexcCritical6 5" xfId="20437" xr:uid="{C1852FEB-9769-43DB-A3D9-78D128535A02}"/>
    <cellStyle name="SAPBEXexcGood1" xfId="1870" xr:uid="{00000000-0005-0000-0000-0000E1010000}"/>
    <cellStyle name="SAPBEXexcGood1 2" xfId="2059" xr:uid="{00000000-0005-0000-0000-000054050000}"/>
    <cellStyle name="SAPBEXexcGood1 2 2" xfId="19077" xr:uid="{00000000-0005-0000-0000-000054050000}"/>
    <cellStyle name="SAPBEXexcGood1 2 2 2" xfId="28633" xr:uid="{A0A73D9F-B62E-4CDC-BA40-BBC97D84F310}"/>
    <cellStyle name="SAPBEXexcGood1 2 2 3" xfId="33780" xr:uid="{942D4324-DBF9-45EE-93BD-CD320B2D86B5}"/>
    <cellStyle name="SAPBEXexcGood1 2 3" xfId="19144" xr:uid="{00000000-0005-0000-0000-000054050000}"/>
    <cellStyle name="SAPBEXexcGood1 2 4" xfId="20580" xr:uid="{EA4E9EF7-188A-4721-87FC-2D006C2A0FD9}"/>
    <cellStyle name="SAPBEXexcGood1 3" xfId="19009" xr:uid="{00000000-0005-0000-0000-0000E1010000}"/>
    <cellStyle name="SAPBEXexcGood1 3 2" xfId="28497" xr:uid="{57724EE4-28CB-4BD4-B53E-9C3C3C7202E4}"/>
    <cellStyle name="SAPBEXexcGood1 3 3" xfId="33733" xr:uid="{46714F08-6DEE-42D5-AE62-62B55687B4E5}"/>
    <cellStyle name="SAPBEXexcGood1 4" xfId="19460" xr:uid="{00000000-0005-0000-0000-0000E1010000}"/>
    <cellStyle name="SAPBEXexcGood1 5" xfId="20438" xr:uid="{3A6F2E97-6F12-4056-94A7-A7A5C7F4871C}"/>
    <cellStyle name="SAPBEXexcGood2" xfId="1871" xr:uid="{00000000-0005-0000-0000-0000E2010000}"/>
    <cellStyle name="SAPBEXexcGood2 2" xfId="2060" xr:uid="{00000000-0005-0000-0000-000055050000}"/>
    <cellStyle name="SAPBEXexcGood2 2 2" xfId="19078" xr:uid="{00000000-0005-0000-0000-000055050000}"/>
    <cellStyle name="SAPBEXexcGood2 2 2 2" xfId="28634" xr:uid="{DDE5C843-EFFC-47B2-ABCC-E741E387D917}"/>
    <cellStyle name="SAPBEXexcGood2 2 2 3" xfId="33781" xr:uid="{3E996354-1D40-475F-B582-8D8D83F52DE0}"/>
    <cellStyle name="SAPBEXexcGood2 2 3" xfId="19121" xr:uid="{00000000-0005-0000-0000-000055050000}"/>
    <cellStyle name="SAPBEXexcGood2 2 4" xfId="20581" xr:uid="{F8E0E494-08DC-415F-9E33-834AD927DF03}"/>
    <cellStyle name="SAPBEXexcGood2 3" xfId="19010" xr:uid="{00000000-0005-0000-0000-0000E2010000}"/>
    <cellStyle name="SAPBEXexcGood2 3 2" xfId="28498" xr:uid="{6FEA1C23-560C-479B-98DD-36AF8EACDC55}"/>
    <cellStyle name="SAPBEXexcGood2 3 3" xfId="33734" xr:uid="{9D8639E1-D48D-4AA3-9B4C-E40C33967002}"/>
    <cellStyle name="SAPBEXexcGood2 4" xfId="19233" xr:uid="{00000000-0005-0000-0000-0000E2010000}"/>
    <cellStyle name="SAPBEXexcGood2 5" xfId="20439" xr:uid="{446FB3C1-4219-4E59-9817-2332D0032B84}"/>
    <cellStyle name="SAPBEXexcGood3" xfId="1872" xr:uid="{00000000-0005-0000-0000-0000E3010000}"/>
    <cellStyle name="SAPBEXexcGood3 2" xfId="2061" xr:uid="{00000000-0005-0000-0000-000056050000}"/>
    <cellStyle name="SAPBEXexcGood3 2 2" xfId="19079" xr:uid="{00000000-0005-0000-0000-000056050000}"/>
    <cellStyle name="SAPBEXexcGood3 2 2 2" xfId="28635" xr:uid="{5C5EFDA4-0CCB-4579-A347-7884778911A8}"/>
    <cellStyle name="SAPBEXexcGood3 2 2 3" xfId="33782" xr:uid="{1C4BE36F-36B6-4F2C-9825-1D52A7AF69C3}"/>
    <cellStyle name="SAPBEXexcGood3 2 3" xfId="19543" xr:uid="{00000000-0005-0000-0000-000056050000}"/>
    <cellStyle name="SAPBEXexcGood3 2 4" xfId="20582" xr:uid="{08A9A8FE-5B11-46DB-9304-1F6C2B9BAA07}"/>
    <cellStyle name="SAPBEXexcGood3 3" xfId="19011" xr:uid="{00000000-0005-0000-0000-0000E3010000}"/>
    <cellStyle name="SAPBEXexcGood3 3 2" xfId="28499" xr:uid="{42B2A738-60DA-41A7-86B5-667EE3CEFA6E}"/>
    <cellStyle name="SAPBEXexcGood3 3 3" xfId="33735" xr:uid="{4BBA74F2-4474-4749-943B-06EA0C146723}"/>
    <cellStyle name="SAPBEXexcGood3 4" xfId="19475" xr:uid="{00000000-0005-0000-0000-0000E3010000}"/>
    <cellStyle name="SAPBEXexcGood3 5" xfId="20440" xr:uid="{91370B20-CE21-4922-A5EF-08B952DA177F}"/>
    <cellStyle name="SAPBEXfilterDrill" xfId="1873" xr:uid="{00000000-0005-0000-0000-0000E4010000}"/>
    <cellStyle name="SAPBEXfilterDrill 2" xfId="1994" xr:uid="{00000000-0005-0000-0000-000065000000}"/>
    <cellStyle name="SAPBEXfilterDrill 2 2" xfId="19056" xr:uid="{00000000-0005-0000-0000-000065000000}"/>
    <cellStyle name="SAPBEXfilterDrill 2 2 2" xfId="28574" xr:uid="{8AFD9BCA-15D5-4EE1-9B86-478E506FEF91}"/>
    <cellStyle name="SAPBEXfilterDrill 2 3" xfId="20520" xr:uid="{EE11B8F2-1E14-4CD1-BBB8-726688ED9EAE}"/>
    <cellStyle name="SAPBEXfilterDrill 3" xfId="19012" xr:uid="{00000000-0005-0000-0000-0000E4010000}"/>
    <cellStyle name="SAPBEXfilterDrill 3 2" xfId="28500" xr:uid="{159E25E5-F0FF-4D0C-A81B-F54CEB584BA8}"/>
    <cellStyle name="SAPBEXfilterDrill 4" xfId="20441" xr:uid="{447B796C-0D26-4CD2-8E73-5BEB6978D330}"/>
    <cellStyle name="SAPBEXfilterItem" xfId="1874" xr:uid="{00000000-0005-0000-0000-0000E5010000}"/>
    <cellStyle name="SAPBEXfilterItem 2" xfId="1987" xr:uid="{00000000-0005-0000-0000-000066000000}"/>
    <cellStyle name="SAPBEXfilterItem 2 2" xfId="19052" xr:uid="{00000000-0005-0000-0000-000066000000}"/>
    <cellStyle name="SAPBEXfilterItem 2 2 2" xfId="28569" xr:uid="{A4FC2DAB-DAA0-45F1-9C5F-1F6D8362C2AF}"/>
    <cellStyle name="SAPBEXfilterItem 2 3" xfId="20515" xr:uid="{BF003FDC-2838-4D79-831A-FD4BDDB64A6A}"/>
    <cellStyle name="SAPBEXfilterItem 3" xfId="19013" xr:uid="{00000000-0005-0000-0000-0000E5010000}"/>
    <cellStyle name="SAPBEXfilterItem 3 2" xfId="28501" xr:uid="{52C5BD70-2733-4882-9A96-0E69B98D6FB3}"/>
    <cellStyle name="SAPBEXfilterItem 4" xfId="20442" xr:uid="{F51D30C0-7578-47D2-BB2A-84B7904BA3EA}"/>
    <cellStyle name="SAPBEXfilterText" xfId="1875" xr:uid="{00000000-0005-0000-0000-0000E6010000}"/>
    <cellStyle name="SAPBEXfilterText 2" xfId="1986" xr:uid="{00000000-0005-0000-0000-000067000000}"/>
    <cellStyle name="SAPBEXfilterText 2 2" xfId="19051" xr:uid="{00000000-0005-0000-0000-000067000000}"/>
    <cellStyle name="SAPBEXfilterText 2 2 2" xfId="28568" xr:uid="{CDC7EEAC-3DFD-4F45-AE61-30D6CE657F2C}"/>
    <cellStyle name="SAPBEXfilterText 2 3" xfId="20514" xr:uid="{0A19C37A-6071-4A15-945A-4893E00429BE}"/>
    <cellStyle name="SAPBEXfilterText 3" xfId="19014" xr:uid="{00000000-0005-0000-0000-0000E6010000}"/>
    <cellStyle name="SAPBEXfilterText 3 2" xfId="28502" xr:uid="{8D63828C-FBE3-46A4-8D59-987A0748484A}"/>
    <cellStyle name="SAPBEXfilterText 4" xfId="20443" xr:uid="{380A8DB9-6708-47A1-870C-5445E5C6895E}"/>
    <cellStyle name="SAPBEXformats" xfId="1876" xr:uid="{00000000-0005-0000-0000-0000E7010000}"/>
    <cellStyle name="SAPBEXformats 2" xfId="2062" xr:uid="{00000000-0005-0000-0000-00005A050000}"/>
    <cellStyle name="SAPBEXformats 2 2" xfId="19080" xr:uid="{00000000-0005-0000-0000-00005A050000}"/>
    <cellStyle name="SAPBEXformats 2 2 2" xfId="28636" xr:uid="{A003867D-98E8-48EB-A411-3C93CBA85AFF}"/>
    <cellStyle name="SAPBEXformats 2 2 3" xfId="33783" xr:uid="{D5902C72-6731-4888-9B9F-99521409C006}"/>
    <cellStyle name="SAPBEXformats 2 3" xfId="19392" xr:uid="{00000000-0005-0000-0000-00005A050000}"/>
    <cellStyle name="SAPBEXformats 2 4" xfId="20583" xr:uid="{547097F7-8041-4E21-A5C8-EA36E2EF0A05}"/>
    <cellStyle name="SAPBEXformats 3" xfId="19015" xr:uid="{00000000-0005-0000-0000-0000E7010000}"/>
    <cellStyle name="SAPBEXformats 3 2" xfId="28503" xr:uid="{55D57788-B486-4A3E-8095-705A9943CFEC}"/>
    <cellStyle name="SAPBEXformats 3 3" xfId="33736" xr:uid="{5B85BC09-5DF4-47FA-A9D2-6D33FD41A245}"/>
    <cellStyle name="SAPBEXformats 4" xfId="19064" xr:uid="{00000000-0005-0000-0000-0000E7010000}"/>
    <cellStyle name="SAPBEXformats 5" xfId="20444" xr:uid="{DB174532-EE85-4B0B-A475-16D2D104F9C5}"/>
    <cellStyle name="SAPBEXheaderItem" xfId="1877" xr:uid="{00000000-0005-0000-0000-0000E8010000}"/>
    <cellStyle name="SAPBEXheaderItem 2" xfId="1995" xr:uid="{00000000-0005-0000-0000-000069000000}"/>
    <cellStyle name="SAPBEXheaderItem 2 2" xfId="19057" xr:uid="{00000000-0005-0000-0000-000069000000}"/>
    <cellStyle name="SAPBEXheaderItem 2 2 2" xfId="28575" xr:uid="{1B184974-310E-4710-B802-6A1FD7210F3B}"/>
    <cellStyle name="SAPBEXheaderItem 2 3" xfId="20521" xr:uid="{E419E3FF-E935-4E19-9A03-565181818725}"/>
    <cellStyle name="SAPBEXheaderItem 3" xfId="19016" xr:uid="{00000000-0005-0000-0000-0000E8010000}"/>
    <cellStyle name="SAPBEXheaderItem 3 2" xfId="28504" xr:uid="{5C6FED3F-31AF-484A-AA60-93C0ECC05CF3}"/>
    <cellStyle name="SAPBEXheaderItem 4" xfId="20445" xr:uid="{3AD18F53-FE0C-4E57-AF27-598164E37172}"/>
    <cellStyle name="SAPBEXheaderText" xfId="1878" xr:uid="{00000000-0005-0000-0000-0000E9010000}"/>
    <cellStyle name="SAPBEXheaderText 2" xfId="1985" xr:uid="{00000000-0005-0000-0000-00006A000000}"/>
    <cellStyle name="SAPBEXheaderText 2 2" xfId="19050" xr:uid="{00000000-0005-0000-0000-00006A000000}"/>
    <cellStyle name="SAPBEXheaderText 2 2 2" xfId="28567" xr:uid="{4D4620B1-B396-4439-8000-7E99ADE6C927}"/>
    <cellStyle name="SAPBEXheaderText 2 3" xfId="20513" xr:uid="{55AF156E-F952-4FCB-8501-1DCE6980E5FE}"/>
    <cellStyle name="SAPBEXheaderText 3" xfId="19017" xr:uid="{00000000-0005-0000-0000-0000E9010000}"/>
    <cellStyle name="SAPBEXheaderText 3 2" xfId="28505" xr:uid="{65A53FA4-8CB5-4939-8190-3ED0BB9F9E24}"/>
    <cellStyle name="SAPBEXheaderText 4" xfId="20446" xr:uid="{BEF3DBB3-B3DC-4CE0-9F1F-1C76CB56B8C2}"/>
    <cellStyle name="SAPBEXHLevel0" xfId="1879" xr:uid="{00000000-0005-0000-0000-0000EA010000}"/>
    <cellStyle name="SAPBEXHLevel0 2" xfId="2063" xr:uid="{00000000-0005-0000-0000-00005D050000}"/>
    <cellStyle name="SAPBEXHLevel0 2 2" xfId="19081" xr:uid="{00000000-0005-0000-0000-00005D050000}"/>
    <cellStyle name="SAPBEXHLevel0 2 2 2" xfId="28637" xr:uid="{7B83B9B5-86C7-4E74-AD76-D917D24AC05A}"/>
    <cellStyle name="SAPBEXHLevel0 2 2 3" xfId="33784" xr:uid="{93665823-6626-4FEF-890B-CFA222CE3F8F}"/>
    <cellStyle name="SAPBEXHLevel0 2 3" xfId="19374" xr:uid="{00000000-0005-0000-0000-00005D050000}"/>
    <cellStyle name="SAPBEXHLevel0 2 4" xfId="20584" xr:uid="{44FB40E8-EB0E-44C5-B7EC-CF1E86855ACE}"/>
    <cellStyle name="SAPBEXHLevel0 3" xfId="19018" xr:uid="{00000000-0005-0000-0000-0000EA010000}"/>
    <cellStyle name="SAPBEXHLevel0 3 2" xfId="28506" xr:uid="{6CA806A6-1E45-47C6-8709-9845A81B5585}"/>
    <cellStyle name="SAPBEXHLevel0 3 3" xfId="33737" xr:uid="{F067499A-AC9E-48FB-A394-DB2CAC6F5154}"/>
    <cellStyle name="SAPBEXHLevel0 4" xfId="19256" xr:uid="{00000000-0005-0000-0000-0000EA010000}"/>
    <cellStyle name="SAPBEXHLevel0 5" xfId="20447" xr:uid="{67CB53A6-9FA1-459C-8F54-0D9A5DB7A79B}"/>
    <cellStyle name="SAPBEXHLevel0X" xfId="1880" xr:uid="{00000000-0005-0000-0000-0000EB010000}"/>
    <cellStyle name="SAPBEXHLevel0X 2" xfId="1984" xr:uid="{00000000-0005-0000-0000-00006C000000}"/>
    <cellStyle name="SAPBEXHLevel0X 2 2" xfId="19049" xr:uid="{00000000-0005-0000-0000-00006C000000}"/>
    <cellStyle name="SAPBEXHLevel0X 2 2 2" xfId="28566" xr:uid="{A2651510-5CA6-4448-B39E-EF06F6FF91FA}"/>
    <cellStyle name="SAPBEXHLevel0X 2 2 3" xfId="33760" xr:uid="{19BDD821-6782-4B32-8799-FEB218D30E0F}"/>
    <cellStyle name="SAPBEXHLevel0X 2 3" xfId="19496" xr:uid="{00000000-0005-0000-0000-00006C000000}"/>
    <cellStyle name="SAPBEXHLevel0X 2 3 2" xfId="45067" xr:uid="{BF46482C-6040-4497-885F-834E659348B3}"/>
    <cellStyle name="SAPBEXHLevel0X 2 4" xfId="20512" xr:uid="{A553B9F4-4796-40D6-A009-48AB571B2896}"/>
    <cellStyle name="SAPBEXHLevel0X 3" xfId="19019" xr:uid="{00000000-0005-0000-0000-0000EB010000}"/>
    <cellStyle name="SAPBEXHLevel0X 3 2" xfId="28507" xr:uid="{D80D8880-69FD-4FBE-95E8-8E8D403C6E86}"/>
    <cellStyle name="SAPBEXHLevel0X 3 3" xfId="33738" xr:uid="{ED536019-1928-40FD-81FF-028D7747A960}"/>
    <cellStyle name="SAPBEXHLevel0X 4" xfId="19463" xr:uid="{00000000-0005-0000-0000-0000EB010000}"/>
    <cellStyle name="SAPBEXHLevel0X 4 2" xfId="45022" xr:uid="{5E425FE9-1838-4C3D-B045-0D7C594EED66}"/>
    <cellStyle name="SAPBEXHLevel0X 5" xfId="20448" xr:uid="{48E03036-D110-46F8-8F52-BA5F493ABB69}"/>
    <cellStyle name="SAPBEXHLevel1" xfId="1881" xr:uid="{00000000-0005-0000-0000-0000EC010000}"/>
    <cellStyle name="SAPBEXHLevel1 2" xfId="2064" xr:uid="{00000000-0005-0000-0000-00005F050000}"/>
    <cellStyle name="SAPBEXHLevel1 2 2" xfId="19082" xr:uid="{00000000-0005-0000-0000-00005F050000}"/>
    <cellStyle name="SAPBEXHLevel1 2 2 2" xfId="28638" xr:uid="{57747F86-EFCD-4764-B52F-F46CFE8E1E6A}"/>
    <cellStyle name="SAPBEXHLevel1 2 2 3" xfId="33785" xr:uid="{A2BCDA16-9BC8-40F1-864B-039318136775}"/>
    <cellStyle name="SAPBEXHLevel1 2 3" xfId="19232" xr:uid="{00000000-0005-0000-0000-00005F050000}"/>
    <cellStyle name="SAPBEXHLevel1 2 4" xfId="20585" xr:uid="{882F0C2C-5DF4-44A8-9B22-F419C3730EB6}"/>
    <cellStyle name="SAPBEXHLevel1 3" xfId="19020" xr:uid="{00000000-0005-0000-0000-0000EC010000}"/>
    <cellStyle name="SAPBEXHLevel1 3 2" xfId="28508" xr:uid="{E63F8411-F5B1-4D69-8AD7-2D219876DAE6}"/>
    <cellStyle name="SAPBEXHLevel1 3 3" xfId="33739" xr:uid="{0C71E924-2F6E-4B8D-987C-589097BBFB5A}"/>
    <cellStyle name="SAPBEXHLevel1 4" xfId="19364" xr:uid="{00000000-0005-0000-0000-0000EC010000}"/>
    <cellStyle name="SAPBEXHLevel1 5" xfId="20449" xr:uid="{FFF85424-7184-4563-B392-ECB8FA9529D0}"/>
    <cellStyle name="SAPBEXHLevel1X" xfId="1882" xr:uid="{00000000-0005-0000-0000-0000ED010000}"/>
    <cellStyle name="SAPBEXHLevel1X 2" xfId="1983" xr:uid="{00000000-0005-0000-0000-00006E000000}"/>
    <cellStyle name="SAPBEXHLevel1X 2 2" xfId="19048" xr:uid="{00000000-0005-0000-0000-00006E000000}"/>
    <cellStyle name="SAPBEXHLevel1X 2 2 2" xfId="28565" xr:uid="{46E1E88E-C158-41D9-94C3-10713BC407DB}"/>
    <cellStyle name="SAPBEXHLevel1X 2 2 3" xfId="33759" xr:uid="{B5F7E131-58D0-4322-B6FD-648895077AAE}"/>
    <cellStyle name="SAPBEXHLevel1X 2 3" xfId="19268" xr:uid="{00000000-0005-0000-0000-00006E000000}"/>
    <cellStyle name="SAPBEXHLevel1X 2 3 2" xfId="45066" xr:uid="{BA6EF73E-3C78-4B22-B7CB-E31DAC05FF40}"/>
    <cellStyle name="SAPBEXHLevel1X 2 4" xfId="20511" xr:uid="{96E77C21-C35F-463C-8CEA-68F5BDE4E5B2}"/>
    <cellStyle name="SAPBEXHLevel1X 3" xfId="19021" xr:uid="{00000000-0005-0000-0000-0000ED010000}"/>
    <cellStyle name="SAPBEXHLevel1X 3 2" xfId="28509" xr:uid="{41FE9D89-9234-4EF9-9ABF-7C12ECF495A8}"/>
    <cellStyle name="SAPBEXHLevel1X 3 3" xfId="33740" xr:uid="{AA889374-8F62-4EAD-9E2B-B9C57B348431}"/>
    <cellStyle name="SAPBEXHLevel1X 4" xfId="19405" xr:uid="{00000000-0005-0000-0000-0000ED010000}"/>
    <cellStyle name="SAPBEXHLevel1X 4 2" xfId="45023" xr:uid="{B74D16AD-3C82-4317-891E-963049953F65}"/>
    <cellStyle name="SAPBEXHLevel1X 5" xfId="20450" xr:uid="{2D19AA43-3B3A-4F27-8099-92AB831CD050}"/>
    <cellStyle name="SAPBEXHLevel2" xfId="1883" xr:uid="{00000000-0005-0000-0000-0000EE010000}"/>
    <cellStyle name="SAPBEXHLevel2 2" xfId="2065" xr:uid="{00000000-0005-0000-0000-000061050000}"/>
    <cellStyle name="SAPBEXHLevel2 2 2" xfId="19083" xr:uid="{00000000-0005-0000-0000-000061050000}"/>
    <cellStyle name="SAPBEXHLevel2 2 2 2" xfId="28639" xr:uid="{1519EE3D-0FF6-44A5-A207-201C25296CED}"/>
    <cellStyle name="SAPBEXHLevel2 2 2 3" xfId="33786" xr:uid="{8133098F-F2C2-4A5F-9B0E-A699A8EB4F60}"/>
    <cellStyle name="SAPBEXHLevel2 2 3" xfId="19386" xr:uid="{00000000-0005-0000-0000-000061050000}"/>
    <cellStyle name="SAPBEXHLevel2 2 4" xfId="20586" xr:uid="{F231D6BE-DB53-4421-B639-51C6124F4EA8}"/>
    <cellStyle name="SAPBEXHLevel2 3" xfId="19022" xr:uid="{00000000-0005-0000-0000-0000EE010000}"/>
    <cellStyle name="SAPBEXHLevel2 3 2" xfId="28510" xr:uid="{C805A354-7556-4DDC-B21C-AE953F1B6CC3}"/>
    <cellStyle name="SAPBEXHLevel2 3 3" xfId="33741" xr:uid="{FDEF8D72-8B97-44AA-AE65-0BCC60A1DD0D}"/>
    <cellStyle name="SAPBEXHLevel2 4" xfId="19143" xr:uid="{00000000-0005-0000-0000-0000EE010000}"/>
    <cellStyle name="SAPBEXHLevel2 5" xfId="20451" xr:uid="{84AB8644-E700-4D99-8062-FE731A8AB7D5}"/>
    <cellStyle name="SAPBEXHLevel2X" xfId="1884" xr:uid="{00000000-0005-0000-0000-0000EF010000}"/>
    <cellStyle name="SAPBEXHLevel2X 2" xfId="2014" xr:uid="{00000000-0005-0000-0000-000070000000}"/>
    <cellStyle name="SAPBEXHLevel2X 2 2" xfId="19063" xr:uid="{00000000-0005-0000-0000-000070000000}"/>
    <cellStyle name="SAPBEXHLevel2X 2 2 2" xfId="28592" xr:uid="{C69508C5-E64B-4317-9239-E1AA7E72F9D2}"/>
    <cellStyle name="SAPBEXHLevel2X 2 2 3" xfId="33767" xr:uid="{8104256B-8067-4D9D-B33C-BC6AF57E0CEB}"/>
    <cellStyle name="SAPBEXHLevel2X 2 3" xfId="19109" xr:uid="{00000000-0005-0000-0000-000070000000}"/>
    <cellStyle name="SAPBEXHLevel2X 2 3 2" xfId="45087" xr:uid="{E50AF5C5-31D1-4CC4-8FF7-6EA8DEAFCCEB}"/>
    <cellStyle name="SAPBEXHLevel2X 2 4" xfId="20538" xr:uid="{22F82D5F-E76F-444A-99FE-B912D28A6E03}"/>
    <cellStyle name="SAPBEXHLevel2X 3" xfId="19023" xr:uid="{00000000-0005-0000-0000-0000EF010000}"/>
    <cellStyle name="SAPBEXHLevel2X 3 2" xfId="28511" xr:uid="{21D76051-1AB1-4E2C-892F-3E1EAE1C3CCF}"/>
    <cellStyle name="SAPBEXHLevel2X 3 3" xfId="33742" xr:uid="{5AD1FE44-0170-4C83-AE9F-A40729855BA4}"/>
    <cellStyle name="SAPBEXHLevel2X 4" xfId="19383" xr:uid="{00000000-0005-0000-0000-0000EF010000}"/>
    <cellStyle name="SAPBEXHLevel2X 4 2" xfId="45024" xr:uid="{6CC1F366-85A6-4825-9776-986AD1B58452}"/>
    <cellStyle name="SAPBEXHLevel2X 5" xfId="20452" xr:uid="{AE42CE36-FDD9-4C1A-A549-9827C223FD0E}"/>
    <cellStyle name="SAPBEXHLevel3" xfId="1885" xr:uid="{00000000-0005-0000-0000-0000F0010000}"/>
    <cellStyle name="SAPBEXHLevel3 2" xfId="2066" xr:uid="{00000000-0005-0000-0000-000063050000}"/>
    <cellStyle name="SAPBEXHLevel3 2 2" xfId="19084" xr:uid="{00000000-0005-0000-0000-000063050000}"/>
    <cellStyle name="SAPBEXHLevel3 2 2 2" xfId="28640" xr:uid="{61668CFB-98DF-4433-A270-FBC485908FAD}"/>
    <cellStyle name="SAPBEXHLevel3 2 2 3" xfId="33787" xr:uid="{9835E0AB-B154-4BE8-809F-A7FAD64DDBEB}"/>
    <cellStyle name="SAPBEXHLevel3 2 3" xfId="19544" xr:uid="{00000000-0005-0000-0000-000063050000}"/>
    <cellStyle name="SAPBEXHLevel3 2 4" xfId="20587" xr:uid="{9423E5E2-C27C-4315-B223-6C24623976AB}"/>
    <cellStyle name="SAPBEXHLevel3 3" xfId="19024" xr:uid="{00000000-0005-0000-0000-0000F0010000}"/>
    <cellStyle name="SAPBEXHLevel3 3 2" xfId="28512" xr:uid="{C9C4EDA8-8836-4BD2-B9E8-0DBEDB0CB953}"/>
    <cellStyle name="SAPBEXHLevel3 3 3" xfId="33743" xr:uid="{09FEAC03-8934-4E46-997E-5D20BA030EE1}"/>
    <cellStyle name="SAPBEXHLevel3 4" xfId="19551" xr:uid="{00000000-0005-0000-0000-0000F0010000}"/>
    <cellStyle name="SAPBEXHLevel3 5" xfId="20453" xr:uid="{0F786555-D413-4695-B84C-DADF69F1C00F}"/>
    <cellStyle name="SAPBEXHLevel3X" xfId="1886" xr:uid="{00000000-0005-0000-0000-0000F1010000}"/>
    <cellStyle name="SAPBEXHLevel3X 2" xfId="2011" xr:uid="{00000000-0005-0000-0000-000072000000}"/>
    <cellStyle name="SAPBEXHLevel3X 2 2" xfId="19062" xr:uid="{00000000-0005-0000-0000-000072000000}"/>
    <cellStyle name="SAPBEXHLevel3X 2 2 2" xfId="28589" xr:uid="{8A84531E-42DD-4DB3-BCE3-06727B57FC2B}"/>
    <cellStyle name="SAPBEXHLevel3X 2 2 3" xfId="33766" xr:uid="{5195BDE8-D2FE-4B53-BE58-F73CBF01DD19}"/>
    <cellStyle name="SAPBEXHLevel3X 2 3" xfId="19120" xr:uid="{00000000-0005-0000-0000-000072000000}"/>
    <cellStyle name="SAPBEXHLevel3X 2 3 2" xfId="45084" xr:uid="{76C031AD-870E-457F-8F7E-8C9E808FA4E4}"/>
    <cellStyle name="SAPBEXHLevel3X 2 4" xfId="20535" xr:uid="{93584CCF-1027-4D19-ACAA-5FAB59E04EE2}"/>
    <cellStyle name="SAPBEXHLevel3X 3" xfId="19025" xr:uid="{00000000-0005-0000-0000-0000F1010000}"/>
    <cellStyle name="SAPBEXHLevel3X 3 2" xfId="28513" xr:uid="{935473C2-F756-4D7E-9D18-6680EBC1DDF2}"/>
    <cellStyle name="SAPBEXHLevel3X 3 3" xfId="33744" xr:uid="{A3E61653-5F86-46EB-B5EA-EBDAB3614FA1}"/>
    <cellStyle name="SAPBEXHLevel3X 4" xfId="19390" xr:uid="{00000000-0005-0000-0000-0000F1010000}"/>
    <cellStyle name="SAPBEXHLevel3X 4 2" xfId="45025" xr:uid="{46F6B8C9-DEDB-480E-A43F-7FCAA8F01F6D}"/>
    <cellStyle name="SAPBEXHLevel3X 5" xfId="20454" xr:uid="{074F66D0-4E49-47A6-A868-7C0421BB1DEC}"/>
    <cellStyle name="SAPBEXinputData" xfId="1887" xr:uid="{00000000-0005-0000-0000-0000F2010000}"/>
    <cellStyle name="SAPBEXinputData 2" xfId="1991" xr:uid="{00000000-0005-0000-0000-000073000000}"/>
    <cellStyle name="SAPBEXinputData 2 2" xfId="3365" xr:uid="{00000000-0005-0000-0000-000073000000}"/>
    <cellStyle name="SAPBEXinputData 3" xfId="3411" xr:uid="{00000000-0005-0000-0000-0000F2010000}"/>
    <cellStyle name="SAPBEXinputData 3 2" xfId="7865" xr:uid="{00000000-0005-0000-0000-0000F2010000}"/>
    <cellStyle name="SAPBEXItemHeader" xfId="1888" xr:uid="{00000000-0005-0000-0000-0000F3010000}"/>
    <cellStyle name="SAPBEXItemHeader 2" xfId="2008" xr:uid="{00000000-0005-0000-0000-000074000000}"/>
    <cellStyle name="SAPBEXItemHeader 2 2" xfId="19061" xr:uid="{00000000-0005-0000-0000-000074000000}"/>
    <cellStyle name="SAPBEXItemHeader 2 2 2" xfId="28586" xr:uid="{53570B39-DFDE-4967-897D-9138D88DB0EF}"/>
    <cellStyle name="SAPBEXItemHeader 2 2 3" xfId="33765" xr:uid="{85BE5760-6312-492A-99EA-FAC4F8EA9F7E}"/>
    <cellStyle name="SAPBEXItemHeader 2 3" xfId="19106" xr:uid="{00000000-0005-0000-0000-000074000000}"/>
    <cellStyle name="SAPBEXItemHeader 2 3 2" xfId="45081" xr:uid="{5F1E1D04-A4C1-4FB3-B100-AB7750CE04EF}"/>
    <cellStyle name="SAPBEXItemHeader 2 4" xfId="20532" xr:uid="{24352026-0C3D-40F4-972E-2D541CE314C2}"/>
    <cellStyle name="SAPBEXItemHeader 3" xfId="19026" xr:uid="{00000000-0005-0000-0000-0000F3010000}"/>
    <cellStyle name="SAPBEXItemHeader 3 2" xfId="28514" xr:uid="{15FA1EB1-E82B-4C6B-90DA-0ED23DB6D6F4}"/>
    <cellStyle name="SAPBEXItemHeader 3 3" xfId="33745" xr:uid="{048A1D67-8C79-495E-9FC5-A0139DF26258}"/>
    <cellStyle name="SAPBEXItemHeader 4" xfId="19091" xr:uid="{00000000-0005-0000-0000-0000F3010000}"/>
    <cellStyle name="SAPBEXItemHeader 4 2" xfId="45026" xr:uid="{33D30B34-96A8-41CE-BB3F-8BC41C3C3F1E}"/>
    <cellStyle name="SAPBEXItemHeader 5" xfId="20455" xr:uid="{E0EE02F2-AE20-46B2-BBA8-9816B0A03BBC}"/>
    <cellStyle name="SAPBEXresData" xfId="1889" xr:uid="{00000000-0005-0000-0000-0000F4010000}"/>
    <cellStyle name="SAPBEXresData 2" xfId="1982" xr:uid="{00000000-0005-0000-0000-000075000000}"/>
    <cellStyle name="SAPBEXresData 2 2" xfId="19047" xr:uid="{00000000-0005-0000-0000-000075000000}"/>
    <cellStyle name="SAPBEXresData 2 2 2" xfId="28564" xr:uid="{B7153106-6994-4973-BF52-0AB5A012157E}"/>
    <cellStyle name="SAPBEXresData 2 2 3" xfId="33758" xr:uid="{9277280D-0092-4155-9B95-34CFE5C79B15}"/>
    <cellStyle name="SAPBEXresData 2 3" xfId="19482" xr:uid="{00000000-0005-0000-0000-000075000000}"/>
    <cellStyle name="SAPBEXresData 2 3 2" xfId="45065" xr:uid="{94C0BD8D-79BE-4EA8-8FEE-FFACE19CFE8C}"/>
    <cellStyle name="SAPBEXresData 2 4" xfId="20510" xr:uid="{A2FFE77F-A195-48E8-97D6-34536D2046E1}"/>
    <cellStyle name="SAPBEXresData 3" xfId="19027" xr:uid="{00000000-0005-0000-0000-0000F4010000}"/>
    <cellStyle name="SAPBEXresData 3 2" xfId="28515" xr:uid="{23F1418C-9F70-4C78-9560-6771199BA846}"/>
    <cellStyle name="SAPBEXresData 3 3" xfId="33746" xr:uid="{B9A5BEC8-C3BC-4CC6-9C3F-4498C927B9F0}"/>
    <cellStyle name="SAPBEXresData 4" xfId="19267" xr:uid="{00000000-0005-0000-0000-0000F4010000}"/>
    <cellStyle name="SAPBEXresData 4 2" xfId="45027" xr:uid="{2ACDB211-696C-486D-9619-944BA4808BBD}"/>
    <cellStyle name="SAPBEXresData 5" xfId="20456" xr:uid="{5E065B3E-F625-445D-AE1B-660811119E2B}"/>
    <cellStyle name="SAPBEXresDataEmph" xfId="1890" xr:uid="{00000000-0005-0000-0000-0000F5010000}"/>
    <cellStyle name="SAPBEXresDataEmph 2" xfId="2005" xr:uid="{00000000-0005-0000-0000-000076000000}"/>
    <cellStyle name="SAPBEXresDataEmph 3" xfId="2067" xr:uid="{00000000-0005-0000-0000-000068050000}"/>
    <cellStyle name="SAPBEXresDataEmph 3 2" xfId="6661" xr:uid="{00000000-0005-0000-0000-000068050000}"/>
    <cellStyle name="SAPBEXresDataEmph 3 2 2" xfId="19365" xr:uid="{00000000-0005-0000-0000-000068050000}"/>
    <cellStyle name="SAPBEXresDataEmph 3 2 3" xfId="10283" xr:uid="{00000000-0005-0000-0000-000068050000}"/>
    <cellStyle name="SAPBEXresDataEmph 3 2 4" xfId="24913" xr:uid="{E12DD7D8-3413-4499-A70A-C9AB89293CC7}"/>
    <cellStyle name="SAPBEXresDataEmph 3 3" xfId="19085" xr:uid="{00000000-0005-0000-0000-000068050000}"/>
    <cellStyle name="SAPBEXresDataEmph 3 3 2" xfId="28641" xr:uid="{EB27811E-4741-4996-903E-EE8E247FB6C9}"/>
    <cellStyle name="SAPBEXresDataEmph 3 3 3" xfId="33788" xr:uid="{B61D3541-D2FE-4A3B-A967-2048CFE0FA60}"/>
    <cellStyle name="SAPBEXresDataEmph 3 4" xfId="19483" xr:uid="{00000000-0005-0000-0000-000068050000}"/>
    <cellStyle name="SAPBEXresDataEmph 3 4 2" xfId="33796" xr:uid="{86CF2E0D-9BC1-40C1-A43F-54CAFA684EFA}"/>
    <cellStyle name="SAPBEXresDataEmph 3 5" xfId="20588" xr:uid="{FA5208F4-D52C-44C7-AE9A-E28265AD7F29}"/>
    <cellStyle name="SAPBEXresDataEmph 4" xfId="6573" xr:uid="{00000000-0005-0000-0000-0000F5010000}"/>
    <cellStyle name="SAPBEXresDataEmph 4 2" xfId="19357" xr:uid="{00000000-0005-0000-0000-0000F5010000}"/>
    <cellStyle name="SAPBEXresDataEmph 4 3" xfId="19331" xr:uid="{00000000-0005-0000-0000-0000F5010000}"/>
    <cellStyle name="SAPBEXresDataEmph 4 4" xfId="24834" xr:uid="{DFE07548-8A3C-4F20-A680-57841E3F98AD}"/>
    <cellStyle name="SAPBEXresDataEmph 5" xfId="19028" xr:uid="{00000000-0005-0000-0000-0000F5010000}"/>
    <cellStyle name="SAPBEXresDataEmph 5 2" xfId="28516" xr:uid="{3FE38529-7DC6-4445-BDD2-A7518E633F35}"/>
    <cellStyle name="SAPBEXresDataEmph 5 3" xfId="33747" xr:uid="{E0F852BF-6D7C-4D80-A53F-F03A190A549F}"/>
    <cellStyle name="SAPBEXresDataEmph 6" xfId="19384" xr:uid="{00000000-0005-0000-0000-0000F5010000}"/>
    <cellStyle name="SAPBEXresDataEmph 6 2" xfId="33794" xr:uid="{4AF99381-182E-4C82-B2C3-3271300D4662}"/>
    <cellStyle name="SAPBEXresDataEmph 7" xfId="20457" xr:uid="{DEFD3AF2-BB09-401F-B975-5621DF1A40E4}"/>
    <cellStyle name="SAPBEXresItem" xfId="1891" xr:uid="{00000000-0005-0000-0000-0000F6010000}"/>
    <cellStyle name="SAPBEXresItem 2" xfId="1981" xr:uid="{00000000-0005-0000-0000-000077000000}"/>
    <cellStyle name="SAPBEXresItem 2 2" xfId="19046" xr:uid="{00000000-0005-0000-0000-000077000000}"/>
    <cellStyle name="SAPBEXresItem 2 2 2" xfId="28563" xr:uid="{AD9E0E09-8CAE-410B-A901-581DC6A10129}"/>
    <cellStyle name="SAPBEXresItem 2 2 3" xfId="33757" xr:uid="{3DBB4DF1-24E0-43C0-BE7F-E2982CFBF1BC}"/>
    <cellStyle name="SAPBEXresItem 2 3" xfId="19547" xr:uid="{00000000-0005-0000-0000-000077000000}"/>
    <cellStyle name="SAPBEXresItem 2 3 2" xfId="45064" xr:uid="{D9F60ECD-EB1A-45E6-B59B-223D73795CFD}"/>
    <cellStyle name="SAPBEXresItem 2 4" xfId="20509" xr:uid="{BD32EF0F-47DE-412A-B311-FAECCE31BA8F}"/>
    <cellStyle name="SAPBEXresItem 3" xfId="19029" xr:uid="{00000000-0005-0000-0000-0000F6010000}"/>
    <cellStyle name="SAPBEXresItem 3 2" xfId="28517" xr:uid="{64101930-15FF-4378-B8E6-4FE5A3952E4A}"/>
    <cellStyle name="SAPBEXresItem 3 3" xfId="33748" xr:uid="{8560F489-93C9-4BAA-B2E5-05099B62047F}"/>
    <cellStyle name="SAPBEXresItem 4" xfId="19548" xr:uid="{00000000-0005-0000-0000-0000F6010000}"/>
    <cellStyle name="SAPBEXresItem 4 2" xfId="45028" xr:uid="{007B8859-6466-4A20-9A1E-E46DE6F57F08}"/>
    <cellStyle name="SAPBEXresItem 5" xfId="20458" xr:uid="{BC852AAF-33CC-4890-8503-2CB8429F0F68}"/>
    <cellStyle name="SAPBEXresItemX" xfId="1892" xr:uid="{00000000-0005-0000-0000-0000F7010000}"/>
    <cellStyle name="SAPBEXresItemX 2" xfId="2002" xr:uid="{00000000-0005-0000-0000-000078000000}"/>
    <cellStyle name="SAPBEXresItemX 2 2" xfId="19060" xr:uid="{00000000-0005-0000-0000-000078000000}"/>
    <cellStyle name="SAPBEXresItemX 2 2 2" xfId="28581" xr:uid="{2EF29C1A-ACFE-409B-A3CF-3BDBD8239456}"/>
    <cellStyle name="SAPBEXresItemX 2 2 3" xfId="33764" xr:uid="{2C3DAD2A-9BF4-432B-9C12-D2B11C3CA5AD}"/>
    <cellStyle name="SAPBEXresItemX 2 3" xfId="19128" xr:uid="{00000000-0005-0000-0000-000078000000}"/>
    <cellStyle name="SAPBEXresItemX 2 3 2" xfId="45076" xr:uid="{889E9B7C-5C2E-4DEC-9437-675E2B0B8BA4}"/>
    <cellStyle name="SAPBEXresItemX 2 4" xfId="20527" xr:uid="{07D4B871-C61D-4C5C-96AF-F513AD553AA9}"/>
    <cellStyle name="SAPBEXresItemX 3" xfId="19030" xr:uid="{00000000-0005-0000-0000-0000F7010000}"/>
    <cellStyle name="SAPBEXresItemX 3 2" xfId="28518" xr:uid="{62EB172B-9C4C-451C-8CE4-EFDF396B74E8}"/>
    <cellStyle name="SAPBEXresItemX 3 3" xfId="33749" xr:uid="{4BFB2DF7-1604-4BE2-8173-52ACA2B7601A}"/>
    <cellStyle name="SAPBEXresItemX 4" xfId="19481" xr:uid="{00000000-0005-0000-0000-0000F7010000}"/>
    <cellStyle name="SAPBEXresItemX 4 2" xfId="45029" xr:uid="{ED915729-ED10-43F4-88E6-69440230778E}"/>
    <cellStyle name="SAPBEXresItemX 5" xfId="20459" xr:uid="{C4E50DA7-C57A-4D7E-A638-8924E16366B2}"/>
    <cellStyle name="SAPBEXstdData" xfId="1893" xr:uid="{00000000-0005-0000-0000-0000F8010000}"/>
    <cellStyle name="SAPBEXstdData 2" xfId="2068" xr:uid="{00000000-0005-0000-0000-00006B050000}"/>
    <cellStyle name="SAPBEXstdData 2 2" xfId="19086" xr:uid="{00000000-0005-0000-0000-00006B050000}"/>
    <cellStyle name="SAPBEXstdData 2 2 2" xfId="28642" xr:uid="{35DA0AFF-8B7F-4B21-BCE6-AB193EBF9D42}"/>
    <cellStyle name="SAPBEXstdData 2 2 3" xfId="33789" xr:uid="{4D6CFB10-24F8-41DE-8DFA-A3218F98BB3A}"/>
    <cellStyle name="SAPBEXstdData 2 3" xfId="19245" xr:uid="{00000000-0005-0000-0000-00006B050000}"/>
    <cellStyle name="SAPBEXstdData 2 4" xfId="20589" xr:uid="{106F997B-D884-42FC-9B37-CDFB1453B0A3}"/>
    <cellStyle name="SAPBEXstdData 3" xfId="19031" xr:uid="{00000000-0005-0000-0000-0000F8010000}"/>
    <cellStyle name="SAPBEXstdData 3 2" xfId="28519" xr:uid="{2E05EB6C-E129-4095-97DA-885E8A61882B}"/>
    <cellStyle name="SAPBEXstdData 3 3" xfId="33750" xr:uid="{8E3D71A1-DDEB-45B5-8125-AA754B35357E}"/>
    <cellStyle name="SAPBEXstdData 4" xfId="19107" xr:uid="{00000000-0005-0000-0000-0000F8010000}"/>
    <cellStyle name="SAPBEXstdData 5" xfId="20460" xr:uid="{F841BCA6-5D9C-4C71-A994-56CB8FAFA54F}"/>
    <cellStyle name="SAPBEXstdDataEmph" xfId="1894" xr:uid="{00000000-0005-0000-0000-0000F9010000}"/>
    <cellStyle name="SAPBEXstdDataEmph 2" xfId="2069" xr:uid="{00000000-0005-0000-0000-00006C050000}"/>
    <cellStyle name="SAPBEXstdDataEmph 2 2" xfId="19087" xr:uid="{00000000-0005-0000-0000-00006C050000}"/>
    <cellStyle name="SAPBEXstdDataEmph 2 2 2" xfId="28643" xr:uid="{1552227D-EEA1-4E63-9200-C9155F480989}"/>
    <cellStyle name="SAPBEXstdDataEmph 2 2 3" xfId="33790" xr:uid="{BB8655DD-F403-443D-8864-94550EA018EA}"/>
    <cellStyle name="SAPBEXstdDataEmph 2 3" xfId="19327" xr:uid="{00000000-0005-0000-0000-00006C050000}"/>
    <cellStyle name="SAPBEXstdDataEmph 2 4" xfId="20590" xr:uid="{CA4D7F7E-5797-483E-A282-23944BB3D1EF}"/>
    <cellStyle name="SAPBEXstdDataEmph 3" xfId="19032" xr:uid="{00000000-0005-0000-0000-0000F9010000}"/>
    <cellStyle name="SAPBEXstdDataEmph 3 2" xfId="28520" xr:uid="{0EE89D1E-287E-478A-88F7-8AE672258361}"/>
    <cellStyle name="SAPBEXstdDataEmph 3 3" xfId="33751" xr:uid="{2968118C-8122-443F-81A2-7F47B50ADEDF}"/>
    <cellStyle name="SAPBEXstdDataEmph 4" xfId="19133" xr:uid="{00000000-0005-0000-0000-0000F9010000}"/>
    <cellStyle name="SAPBEXstdDataEmph 5" xfId="20461" xr:uid="{A0F10D31-3A20-4235-86EF-46D91E521FBF}"/>
    <cellStyle name="SAPBEXstdItem" xfId="1895" xr:uid="{00000000-0005-0000-0000-0000FA010000}"/>
    <cellStyle name="SAPBEXstdItem 2" xfId="2070" xr:uid="{00000000-0005-0000-0000-00006D050000}"/>
    <cellStyle name="SAPBEXstdItem 2 2" xfId="19088" xr:uid="{00000000-0005-0000-0000-00006D050000}"/>
    <cellStyle name="SAPBEXstdItem 2 2 2" xfId="28644" xr:uid="{9DF08114-DC71-4319-A671-14D343C854CE}"/>
    <cellStyle name="SAPBEXstdItem 2 2 3" xfId="33791" xr:uid="{A2DE1743-7FA0-4961-A46D-0AD6A2C6E588}"/>
    <cellStyle name="SAPBEXstdItem 2 3" xfId="19270" xr:uid="{00000000-0005-0000-0000-00006D050000}"/>
    <cellStyle name="SAPBEXstdItem 2 4" xfId="20591" xr:uid="{A2D14870-7FDC-4ED2-AA91-6A5FF8E62D46}"/>
    <cellStyle name="SAPBEXstdItem 3" xfId="19033" xr:uid="{00000000-0005-0000-0000-0000FA010000}"/>
    <cellStyle name="SAPBEXstdItem 3 2" xfId="28521" xr:uid="{95007B9E-E43B-400A-830B-80994AEBFB55}"/>
    <cellStyle name="SAPBEXstdItem 3 3" xfId="33752" xr:uid="{5AD7EF41-90BE-44EC-A2BB-90110657A24E}"/>
    <cellStyle name="SAPBEXstdItem 4" xfId="19253" xr:uid="{00000000-0005-0000-0000-0000FA010000}"/>
    <cellStyle name="SAPBEXstdItem 5" xfId="20462" xr:uid="{06F0A511-1132-4A9B-B797-60357DBC96DA}"/>
    <cellStyle name="SAPBEXstdItemX" xfId="1896" xr:uid="{00000000-0005-0000-0000-0000FB010000}"/>
    <cellStyle name="SAPBEXstdItemX 2" xfId="1998" xr:uid="{00000000-0005-0000-0000-00007C000000}"/>
    <cellStyle name="SAPBEXstdItemX 2 2" xfId="19059" xr:uid="{00000000-0005-0000-0000-00007C000000}"/>
    <cellStyle name="SAPBEXstdItemX 2 2 2" xfId="28577" xr:uid="{4BCB1684-EB80-49FE-BF29-CADB8A1B81ED}"/>
    <cellStyle name="SAPBEXstdItemX 2 2 3" xfId="33763" xr:uid="{07C59689-BFBC-4576-8C6B-6D0F68948128}"/>
    <cellStyle name="SAPBEXstdItemX 2 3" xfId="19244" xr:uid="{00000000-0005-0000-0000-00007C000000}"/>
    <cellStyle name="SAPBEXstdItemX 2 3 2" xfId="45072" xr:uid="{20662489-3125-4B06-8236-EAB0BE2A521D}"/>
    <cellStyle name="SAPBEXstdItemX 2 4" xfId="20523" xr:uid="{F9FDF78B-826E-4375-B5F7-010C694C0464}"/>
    <cellStyle name="SAPBEXstdItemX 3" xfId="19034" xr:uid="{00000000-0005-0000-0000-0000FB010000}"/>
    <cellStyle name="SAPBEXstdItemX 3 2" xfId="28522" xr:uid="{5574E0A2-C581-4778-AF1C-776941FB5C51}"/>
    <cellStyle name="SAPBEXstdItemX 3 3" xfId="33753" xr:uid="{FDDD2964-7AA0-4091-9DED-014CECD2FE63}"/>
    <cellStyle name="SAPBEXstdItemX 4" xfId="19549" xr:uid="{00000000-0005-0000-0000-0000FB010000}"/>
    <cellStyle name="SAPBEXstdItemX 4 2" xfId="45030" xr:uid="{2D3BAE28-43A6-4D2C-92B5-5E26B463E4E6}"/>
    <cellStyle name="SAPBEXstdItemX 5" xfId="20463" xr:uid="{5A3B9C63-300C-4497-8CFE-285B2F8F56DE}"/>
    <cellStyle name="SAPBEXtitle" xfId="1897" xr:uid="{00000000-0005-0000-0000-0000FC010000}"/>
    <cellStyle name="SAPBEXtitle 2" xfId="1980" xr:uid="{00000000-0005-0000-0000-00007D000000}"/>
    <cellStyle name="SAPBEXtitle 2 2" xfId="19045" xr:uid="{00000000-0005-0000-0000-00007D000000}"/>
    <cellStyle name="SAPBEXtitle 2 2 2" xfId="28562" xr:uid="{4378BFA9-84FE-4BB0-94E8-FDA0033AF0B9}"/>
    <cellStyle name="SAPBEXtitle 2 3" xfId="20508" xr:uid="{0E9084FD-616D-428C-9267-44E6A861DF3E}"/>
    <cellStyle name="SAPBEXtitle 3" xfId="19035" xr:uid="{00000000-0005-0000-0000-0000FC010000}"/>
    <cellStyle name="SAPBEXtitle 3 2" xfId="28523" xr:uid="{117F49C7-9E49-4199-B1A0-69AF200026B3}"/>
    <cellStyle name="SAPBEXtitle 4" xfId="20464" xr:uid="{E80370CA-3B17-46FA-B7F1-66D65E5DA2CD}"/>
    <cellStyle name="SAPBEXunassignedItem" xfId="1898" xr:uid="{00000000-0005-0000-0000-0000FD010000}"/>
    <cellStyle name="SAPBEXunassignedItem 2" xfId="1997" xr:uid="{00000000-0005-0000-0000-00007E000000}"/>
    <cellStyle name="SAPBEXunassignedItem 3" xfId="2071" xr:uid="{00000000-0005-0000-0000-000070050000}"/>
    <cellStyle name="SAPBEXunassignedItem 3 2" xfId="6662" xr:uid="{00000000-0005-0000-0000-000070050000}"/>
    <cellStyle name="SAPBEXunassignedItem 3 2 2" xfId="19366" xr:uid="{00000000-0005-0000-0000-000070050000}"/>
    <cellStyle name="SAPBEXunassignedItem 3 2 3" xfId="19359" xr:uid="{00000000-0005-0000-0000-000070050000}"/>
    <cellStyle name="SAPBEXunassignedItem 3 2 4" xfId="24914" xr:uid="{8183178E-3BCC-4B02-BE66-E8395E838DD8}"/>
    <cellStyle name="SAPBEXunassignedItem 3 3" xfId="19089" xr:uid="{00000000-0005-0000-0000-000070050000}"/>
    <cellStyle name="SAPBEXunassignedItem 3 3 2" xfId="28645" xr:uid="{5D5FCD49-B19B-46D9-8D16-8778DD08D3D9}"/>
    <cellStyle name="SAPBEXunassignedItem 3 3 3" xfId="33792" xr:uid="{896FBEF5-BA8E-433B-9526-BBB06F00086A}"/>
    <cellStyle name="SAPBEXunassignedItem 3 4" xfId="19498" xr:uid="{00000000-0005-0000-0000-000070050000}"/>
    <cellStyle name="SAPBEXunassignedItem 3 4 2" xfId="33797" xr:uid="{A184035F-8687-4EDE-9B0D-9468855137D7}"/>
    <cellStyle name="SAPBEXunassignedItem 3 5" xfId="20592" xr:uid="{1247994A-0D41-40B6-9775-836BF66CE82B}"/>
    <cellStyle name="SAPBEXunassignedItem 4" xfId="6574" xr:uid="{00000000-0005-0000-0000-0000FD010000}"/>
    <cellStyle name="SAPBEXunassignedItem 4 2" xfId="19358" xr:uid="{00000000-0005-0000-0000-0000FD010000}"/>
    <cellStyle name="SAPBEXunassignedItem 4 3" xfId="19379" xr:uid="{00000000-0005-0000-0000-0000FD010000}"/>
    <cellStyle name="SAPBEXunassignedItem 4 4" xfId="24835" xr:uid="{DBF6DE18-1BAD-445C-BD57-02A7931406A4}"/>
    <cellStyle name="SAPBEXunassignedItem 5" xfId="19036" xr:uid="{00000000-0005-0000-0000-0000FD010000}"/>
    <cellStyle name="SAPBEXunassignedItem 5 2" xfId="28524" xr:uid="{70EB210D-9B64-4EA7-B9B6-F387695AF63E}"/>
    <cellStyle name="SAPBEXunassignedItem 5 3" xfId="33754" xr:uid="{25590806-E68E-4EC3-AD9B-E5BC0B03517A}"/>
    <cellStyle name="SAPBEXunassignedItem 6" xfId="19462" xr:uid="{00000000-0005-0000-0000-0000FD010000}"/>
    <cellStyle name="SAPBEXunassignedItem 6 2" xfId="33795" xr:uid="{B3EFC591-61B3-4757-9A4C-9C5D99D078BD}"/>
    <cellStyle name="SAPBEXunassignedItem 7" xfId="20465" xr:uid="{4FD93054-89BD-4EC2-AED5-59DC4939B472}"/>
    <cellStyle name="SAPBEXundefined" xfId="1899" xr:uid="{00000000-0005-0000-0000-0000FE010000}"/>
    <cellStyle name="SAPBEXundefined 2" xfId="2072" xr:uid="{00000000-0005-0000-0000-000071050000}"/>
    <cellStyle name="SAPBEXundefined 2 2" xfId="19090" xr:uid="{00000000-0005-0000-0000-000071050000}"/>
    <cellStyle name="SAPBEXundefined 2 2 2" xfId="28646" xr:uid="{73A7B60C-8F00-40CA-8DF2-546910818265}"/>
    <cellStyle name="SAPBEXundefined 2 2 3" xfId="33793" xr:uid="{A55D64DF-9B28-4464-AD19-95C72C11E0B4}"/>
    <cellStyle name="SAPBEXundefined 2 3" xfId="19254" xr:uid="{00000000-0005-0000-0000-000071050000}"/>
    <cellStyle name="SAPBEXundefined 2 4" xfId="20593" xr:uid="{6F881A1B-3733-4BDC-AFDD-5AE6E02BBA54}"/>
    <cellStyle name="SAPBEXundefined 3" xfId="19037" xr:uid="{00000000-0005-0000-0000-0000FE010000}"/>
    <cellStyle name="SAPBEXundefined 3 2" xfId="28525" xr:uid="{0B37C440-1708-4F94-A8FF-58821E21BC5A}"/>
    <cellStyle name="SAPBEXundefined 3 3" xfId="33755" xr:uid="{FB716EFB-D2B6-4ED4-A884-5915E32497B0}"/>
    <cellStyle name="SAPBEXundefined 4" xfId="19486" xr:uid="{00000000-0005-0000-0000-0000FE010000}"/>
    <cellStyle name="SAPBEXundefined 5" xfId="20466" xr:uid="{A6473758-8FAC-4BFC-ACAA-78FA2A66E757}"/>
    <cellStyle name="Separador de milhares" xfId="3303" xr:uid="{00000000-0005-0000-0000-000072050000}"/>
    <cellStyle name="Sheet Title" xfId="84" xr:uid="{00000000-0005-0000-0000-00005F050000}"/>
    <cellStyle name="sombreado" xfId="1356" xr:uid="{00000000-0005-0000-0000-000060050000}"/>
    <cellStyle name="Standard_WBBasis" xfId="1357" xr:uid="{00000000-0005-0000-0000-000061050000}"/>
    <cellStyle name="Style 1" xfId="1358" xr:uid="{00000000-0005-0000-0000-000062050000}"/>
    <cellStyle name="Style 1 2" xfId="1359" xr:uid="{00000000-0005-0000-0000-000063050000}"/>
    <cellStyle name="Style 1 2 2" xfId="1360" xr:uid="{00000000-0005-0000-0000-000064050000}"/>
    <cellStyle name="Style 1 2 3" xfId="1361" xr:uid="{00000000-0005-0000-0000-000065050000}"/>
    <cellStyle name="Style 1 2 4" xfId="1362" xr:uid="{00000000-0005-0000-0000-000066050000}"/>
    <cellStyle name="Style 1 3" xfId="1363" xr:uid="{00000000-0005-0000-0000-000067050000}"/>
    <cellStyle name="Style 1 4" xfId="1364" xr:uid="{00000000-0005-0000-0000-000068050000}"/>
    <cellStyle name="Texto de Aviso" xfId="1467" builtinId="11" customBuiltin="1"/>
    <cellStyle name="Texto de Aviso 10" xfId="1365" xr:uid="{00000000-0005-0000-0000-00006A050000}"/>
    <cellStyle name="Texto de Aviso 11" xfId="1366" xr:uid="{00000000-0005-0000-0000-00006B050000}"/>
    <cellStyle name="Texto de Aviso 12" xfId="1529" xr:uid="{00000000-0005-0000-0000-0000EB0C0000}"/>
    <cellStyle name="Texto de Aviso 13" xfId="5810" xr:uid="{00000000-0005-0000-0000-0000A6150000}"/>
    <cellStyle name="Texto de Aviso 2" xfId="265" xr:uid="{00000000-0005-0000-0000-00006C050000}"/>
    <cellStyle name="Texto de Aviso 2 10" xfId="1367" xr:uid="{00000000-0005-0000-0000-00006D050000}"/>
    <cellStyle name="Texto de Aviso 2 11" xfId="1368" xr:uid="{00000000-0005-0000-0000-00006E050000}"/>
    <cellStyle name="Texto de Aviso 2 12" xfId="1543" xr:uid="{00000000-0005-0000-0000-000002020000}"/>
    <cellStyle name="Texto de Aviso 2 2" xfId="1369" xr:uid="{00000000-0005-0000-0000-00006F050000}"/>
    <cellStyle name="Texto de Aviso 2 2 2" xfId="3304" xr:uid="{00000000-0005-0000-0000-000076050000}"/>
    <cellStyle name="Texto de Aviso 2 2 3" xfId="1900" xr:uid="{00000000-0005-0000-0000-000003020000}"/>
    <cellStyle name="Texto de Aviso 2 3" xfId="1370" xr:uid="{00000000-0005-0000-0000-000070050000}"/>
    <cellStyle name="Texto de Aviso 2 4" xfId="1371" xr:uid="{00000000-0005-0000-0000-000071050000}"/>
    <cellStyle name="Texto de Aviso 2 5" xfId="1372" xr:uid="{00000000-0005-0000-0000-000072050000}"/>
    <cellStyle name="Texto de Aviso 2 6" xfId="1373" xr:uid="{00000000-0005-0000-0000-000073050000}"/>
    <cellStyle name="Texto de Aviso 2 7" xfId="1374" xr:uid="{00000000-0005-0000-0000-000074050000}"/>
    <cellStyle name="Texto de Aviso 2 8" xfId="1375" xr:uid="{00000000-0005-0000-0000-000075050000}"/>
    <cellStyle name="Texto de Aviso 2 9" xfId="1376" xr:uid="{00000000-0005-0000-0000-000076050000}"/>
    <cellStyle name="Texto de Aviso 3" xfId="1377" xr:uid="{00000000-0005-0000-0000-000077050000}"/>
    <cellStyle name="Texto de Aviso 3 2" xfId="3305" xr:uid="{00000000-0005-0000-0000-000077050000}"/>
    <cellStyle name="Texto de Aviso 4" xfId="1378" xr:uid="{00000000-0005-0000-0000-000078050000}"/>
    <cellStyle name="Texto de Aviso 5" xfId="1379" xr:uid="{00000000-0005-0000-0000-000079050000}"/>
    <cellStyle name="Texto de Aviso 6" xfId="1380" xr:uid="{00000000-0005-0000-0000-00007A050000}"/>
    <cellStyle name="Texto de Aviso 7" xfId="1381" xr:uid="{00000000-0005-0000-0000-00007B050000}"/>
    <cellStyle name="Texto de Aviso 8" xfId="1382" xr:uid="{00000000-0005-0000-0000-00007C050000}"/>
    <cellStyle name="Texto de Aviso 9" xfId="1383" xr:uid="{00000000-0005-0000-0000-00007D050000}"/>
    <cellStyle name="Texto Explicativo" xfId="19596" builtinId="53" customBuiltin="1"/>
    <cellStyle name="Texto Explicativo 2" xfId="266" xr:uid="{00000000-0005-0000-0000-00007E050000}"/>
    <cellStyle name="Texto Explicativo 2 2" xfId="3306" xr:uid="{00000000-0005-0000-0000-000079050000}"/>
    <cellStyle name="Texto Explicativo 3" xfId="1384" xr:uid="{00000000-0005-0000-0000-00007F050000}"/>
    <cellStyle name="Texto Explicativo 3 2" xfId="3307" xr:uid="{00000000-0005-0000-0000-00007A050000}"/>
    <cellStyle name="Texto Explicativo 4" xfId="1385" xr:uid="{00000000-0005-0000-0000-000080050000}"/>
    <cellStyle name="Title" xfId="1475" xr:uid="{00000000-0005-0000-0000-000081050000}"/>
    <cellStyle name="Title 1" xfId="1387" xr:uid="{00000000-0005-0000-0000-000082050000}"/>
    <cellStyle name="Title 2" xfId="1386" xr:uid="{00000000-0005-0000-0000-000083050000}"/>
    <cellStyle name="Title 3" xfId="1388" xr:uid="{00000000-0005-0000-0000-000084050000}"/>
    <cellStyle name="Title 4" xfId="1389" xr:uid="{00000000-0005-0000-0000-000085050000}"/>
    <cellStyle name="Title 5" xfId="31223" xr:uid="{EFFF6BC0-A8AE-492B-97FC-0ACB9F6A2CB8}"/>
    <cellStyle name="Title 6" xfId="19651" xr:uid="{E0C9868C-7AB5-4DA0-805B-8C7B23D654F6}"/>
    <cellStyle name="Titulo" xfId="1390" xr:uid="{00000000-0005-0000-0000-000086050000}"/>
    <cellStyle name="Título" xfId="19591" builtinId="15" customBuiltin="1"/>
    <cellStyle name="Título 2" xfId="267" xr:uid="{00000000-0005-0000-0000-000087050000}"/>
    <cellStyle name="Título 2 2" xfId="3308" xr:uid="{00000000-0005-0000-0000-00007E050000}"/>
    <cellStyle name="Título 2 3" xfId="2104" xr:uid="{00000000-0005-0000-0000-00007D050000}"/>
    <cellStyle name="Título 2 4" xfId="1973" xr:uid="{00000000-0005-0000-0000-000006020000}"/>
    <cellStyle name="Título 3" xfId="1391" xr:uid="{00000000-0005-0000-0000-000088050000}"/>
    <cellStyle name="Título 4" xfId="1392" xr:uid="{00000000-0005-0000-0000-000089050000}"/>
    <cellStyle name="Total" xfId="85" builtinId="25" customBuiltin="1"/>
    <cellStyle name="Total 10" xfId="1393" xr:uid="{00000000-0005-0000-0000-00008B050000}"/>
    <cellStyle name="Total 10 2" xfId="10300" xr:uid="{00000000-0005-0000-0000-00008B050000}"/>
    <cellStyle name="Total 10 3" xfId="19468" xr:uid="{00000000-0005-0000-0000-00008B050000}"/>
    <cellStyle name="Total 11" xfId="1394" xr:uid="{00000000-0005-0000-0000-00008C050000}"/>
    <cellStyle name="Total 11 2" xfId="12286" xr:uid="{00000000-0005-0000-0000-00008C050000}"/>
    <cellStyle name="Total 11 3" xfId="18982" xr:uid="{00000000-0005-0000-0000-00008C050000}"/>
    <cellStyle name="Total 12" xfId="1395" xr:uid="{00000000-0005-0000-0000-00008D050000}"/>
    <cellStyle name="Total 12 2" xfId="10299" xr:uid="{00000000-0005-0000-0000-00008D050000}"/>
    <cellStyle name="Total 12 3" xfId="18983" xr:uid="{00000000-0005-0000-0000-00008D050000}"/>
    <cellStyle name="Total 13" xfId="1396" xr:uid="{00000000-0005-0000-0000-00008E050000}"/>
    <cellStyle name="Total 13 2" xfId="12285" xr:uid="{00000000-0005-0000-0000-00008E050000}"/>
    <cellStyle name="Total 13 3" xfId="19205" xr:uid="{00000000-0005-0000-0000-00008E050000}"/>
    <cellStyle name="Total 14" xfId="1397" xr:uid="{00000000-0005-0000-0000-00008F050000}"/>
    <cellStyle name="Total 14 2" xfId="10298" xr:uid="{00000000-0005-0000-0000-00008F050000}"/>
    <cellStyle name="Total 14 3" xfId="19376" xr:uid="{00000000-0005-0000-0000-00008F050000}"/>
    <cellStyle name="Total 15" xfId="1398" xr:uid="{00000000-0005-0000-0000-000090050000}"/>
    <cellStyle name="Total 15 2" xfId="12284" xr:uid="{00000000-0005-0000-0000-000090050000}"/>
    <cellStyle name="Total 15 3" xfId="19352" xr:uid="{00000000-0005-0000-0000-000090050000}"/>
    <cellStyle name="Total 16" xfId="1399" xr:uid="{00000000-0005-0000-0000-000091050000}"/>
    <cellStyle name="Total 16 2" xfId="10297" xr:uid="{00000000-0005-0000-0000-000091050000}"/>
    <cellStyle name="Total 16 3" xfId="18980" xr:uid="{00000000-0005-0000-0000-000091050000}"/>
    <cellStyle name="Total 17" xfId="1400" xr:uid="{00000000-0005-0000-0000-000092050000}"/>
    <cellStyle name="Total 17 2" xfId="12283" xr:uid="{00000000-0005-0000-0000-000092050000}"/>
    <cellStyle name="Total 17 3" xfId="19434" xr:uid="{00000000-0005-0000-0000-000092050000}"/>
    <cellStyle name="Total 18" xfId="1401" xr:uid="{00000000-0005-0000-0000-000093050000}"/>
    <cellStyle name="Total 18 2" xfId="10296" xr:uid="{00000000-0005-0000-0000-000093050000}"/>
    <cellStyle name="Total 18 3" xfId="19110" xr:uid="{00000000-0005-0000-0000-000093050000}"/>
    <cellStyle name="Total 2" xfId="268" xr:uid="{00000000-0005-0000-0000-000094050000}"/>
    <cellStyle name="Total 2 10" xfId="1402" xr:uid="{00000000-0005-0000-0000-000095050000}"/>
    <cellStyle name="Total 2 10 2" xfId="12282" xr:uid="{00000000-0005-0000-0000-000095050000}"/>
    <cellStyle name="Total 2 10 3" xfId="19223" xr:uid="{00000000-0005-0000-0000-000095050000}"/>
    <cellStyle name="Total 2 11" xfId="1403" xr:uid="{00000000-0005-0000-0000-000096050000}"/>
    <cellStyle name="Total 2 11 2" xfId="10295" xr:uid="{00000000-0005-0000-0000-000096050000}"/>
    <cellStyle name="Total 2 11 3" xfId="18984" xr:uid="{00000000-0005-0000-0000-000096050000}"/>
    <cellStyle name="Total 2 12" xfId="1404" xr:uid="{00000000-0005-0000-0000-000097050000}"/>
    <cellStyle name="Total 2 12 2" xfId="3504" xr:uid="{00000000-0005-0000-0000-000099050000}"/>
    <cellStyle name="Total 2 12 2 2" xfId="7947" xr:uid="{00000000-0005-0000-0000-000099050000}"/>
    <cellStyle name="Total 2 12 2 2 2" xfId="16771" xr:uid="{00000000-0005-0000-0000-000099050000}"/>
    <cellStyle name="Total 2 12 2 2 3" xfId="19420" xr:uid="{00000000-0005-0000-0000-000099050000}"/>
    <cellStyle name="Total 2 12 2 2 4" xfId="19453" xr:uid="{00000000-0005-0000-0000-000099050000}"/>
    <cellStyle name="Total 2 12 2 2 5" xfId="40112" xr:uid="{6228CEEA-5A56-4C45-B9A0-34EFA1598BF9}"/>
    <cellStyle name="Total 2 12 2 3" xfId="19173" xr:uid="{00000000-0005-0000-0000-000099050000}"/>
    <cellStyle name="Total 2 12 2 4" xfId="19540" xr:uid="{00000000-0005-0000-0000-000099050000}"/>
    <cellStyle name="Total 2 12 2 5" xfId="21865" xr:uid="{7579B8EB-38DA-46F7-852F-B0DCCE482E6D}"/>
    <cellStyle name="Total 2 12 3" xfId="10294" xr:uid="{00000000-0005-0000-0000-000097050000}"/>
    <cellStyle name="Total 2 12 4" xfId="19283" xr:uid="{00000000-0005-0000-0000-000097050000}"/>
    <cellStyle name="Total 2 13" xfId="1405" xr:uid="{00000000-0005-0000-0000-000098050000}"/>
    <cellStyle name="Total 2 13 2" xfId="3503" xr:uid="{00000000-0005-0000-0000-00009A050000}"/>
    <cellStyle name="Total 2 13 2 2" xfId="7946" xr:uid="{00000000-0005-0000-0000-00009A050000}"/>
    <cellStyle name="Total 2 13 2 2 2" xfId="16770" xr:uid="{00000000-0005-0000-0000-00009A050000}"/>
    <cellStyle name="Total 2 13 2 2 3" xfId="19419" xr:uid="{00000000-0005-0000-0000-00009A050000}"/>
    <cellStyle name="Total 2 13 2 2 4" xfId="11121" xr:uid="{00000000-0005-0000-0000-00009A050000}"/>
    <cellStyle name="Total 2 13 2 2 5" xfId="40111" xr:uid="{2A8F99E0-55E4-45C2-9647-0668480C4BC8}"/>
    <cellStyle name="Total 2 13 2 3" xfId="19172" xr:uid="{00000000-0005-0000-0000-00009A050000}"/>
    <cellStyle name="Total 2 13 2 4" xfId="19122" xr:uid="{00000000-0005-0000-0000-00009A050000}"/>
    <cellStyle name="Total 2 13 2 5" xfId="21864" xr:uid="{A3561133-E470-4E69-BA87-AA4F59E8B871}"/>
    <cellStyle name="Total 2 13 3" xfId="10293" xr:uid="{00000000-0005-0000-0000-000098050000}"/>
    <cellStyle name="Total 2 13 4" xfId="19247" xr:uid="{00000000-0005-0000-0000-000098050000}"/>
    <cellStyle name="Total 2 14" xfId="1528" xr:uid="{00000000-0005-0000-0000-000008020000}"/>
    <cellStyle name="Total 2 14 2" xfId="6395" xr:uid="{00000000-0005-0000-0000-000008020000}"/>
    <cellStyle name="Total 2 14 2 2" xfId="15226" xr:uid="{00000000-0005-0000-0000-000008020000}"/>
    <cellStyle name="Total 2 14 2 3" xfId="19347" xr:uid="{00000000-0005-0000-0000-000008020000}"/>
    <cellStyle name="Total 2 14 2 4" xfId="19330" xr:uid="{00000000-0005-0000-0000-000008020000}"/>
    <cellStyle name="Total 2 14 2 5" xfId="38618" xr:uid="{030DE5D3-A76F-43F2-B064-D5D1CCB5A356}"/>
    <cellStyle name="Total 2 14 3" xfId="18967" xr:uid="{00000000-0005-0000-0000-000008020000}"/>
    <cellStyle name="Total 2 14 4" xfId="19553" xr:uid="{00000000-0005-0000-0000-000008020000}"/>
    <cellStyle name="Total 2 14 5" xfId="20245" xr:uid="{818116E7-8896-4989-BD1D-C650BE200C25}"/>
    <cellStyle name="Total 2 15" xfId="1943" xr:uid="{00000000-0005-0000-0000-000096050000}"/>
    <cellStyle name="Total 2 15 2" xfId="6597" xr:uid="{00000000-0005-0000-0000-000096050000}"/>
    <cellStyle name="Total 2 15 2 2" xfId="15426" xr:uid="{00000000-0005-0000-0000-000096050000}"/>
    <cellStyle name="Total 2 15 2 3" xfId="19360" xr:uid="{00000000-0005-0000-0000-000096050000}"/>
    <cellStyle name="Total 2 15 2 4" xfId="10323" xr:uid="{00000000-0005-0000-0000-000096050000}"/>
    <cellStyle name="Total 2 15 2 5" xfId="38808" xr:uid="{B38A5D22-2897-4C62-813F-EE221DAABB0A}"/>
    <cellStyle name="Total 2 15 3" xfId="19043" xr:uid="{00000000-0005-0000-0000-000096050000}"/>
    <cellStyle name="Total 2 15 4" xfId="19461" xr:uid="{00000000-0005-0000-0000-000096050000}"/>
    <cellStyle name="Total 2 15 5" xfId="20490" xr:uid="{DA522A77-652A-443D-B27A-AB02E3359459}"/>
    <cellStyle name="Total 2 16" xfId="10773" xr:uid="{00000000-0005-0000-0000-000094050000}"/>
    <cellStyle name="Total 2 17" xfId="16772" xr:uid="{00000000-0005-0000-0000-000094050000}"/>
    <cellStyle name="Total 2 2" xfId="1406" xr:uid="{00000000-0005-0000-0000-000099050000}"/>
    <cellStyle name="Total 2 2 2" xfId="1407" xr:uid="{00000000-0005-0000-0000-00009A050000}"/>
    <cellStyle name="Total 2 2 2 2" xfId="3309" xr:uid="{00000000-0005-0000-0000-000082050000}"/>
    <cellStyle name="Total 2 2 2 3" xfId="11550" xr:uid="{00000000-0005-0000-0000-00009A050000}"/>
    <cellStyle name="Total 2 2 2 4" xfId="18987" xr:uid="{00000000-0005-0000-0000-00009A050000}"/>
    <cellStyle name="Total 2 2 3" xfId="1408" xr:uid="{00000000-0005-0000-0000-00009B050000}"/>
    <cellStyle name="Total 2 2 3 2" xfId="10292" xr:uid="{00000000-0005-0000-0000-00009B050000}"/>
    <cellStyle name="Total 2 2 3 3" xfId="19509" xr:uid="{00000000-0005-0000-0000-00009B050000}"/>
    <cellStyle name="Total 2 2 4" xfId="1901" xr:uid="{00000000-0005-0000-0000-000009020000}"/>
    <cellStyle name="Total 2 2 4 2" xfId="19038" xr:uid="{00000000-0005-0000-0000-000009020000}"/>
    <cellStyle name="Total 2 2 4 3" xfId="19550" xr:uid="{00000000-0005-0000-0000-000009020000}"/>
    <cellStyle name="Total 2 2 4 4" xfId="20467" xr:uid="{EDE8BDFB-B2BC-4198-B3D0-BE49E52787F2}"/>
    <cellStyle name="Total 2 2 5" xfId="10220" xr:uid="{00000000-0005-0000-0000-000099050000}"/>
    <cellStyle name="Total 2 2 5 2" xfId="28526" xr:uid="{CDD065F4-E927-4E5D-BBDB-AD1516608115}"/>
    <cellStyle name="Total 2 2 5 3" xfId="33756" xr:uid="{191FE550-BC53-4C42-ACD4-F9C77855B782}"/>
    <cellStyle name="Total 2 2 6" xfId="19443" xr:uid="{00000000-0005-0000-0000-000099050000}"/>
    <cellStyle name="Total 2 2 6 2" xfId="31172" xr:uid="{6B8AF61E-645A-4F88-B5DB-8DAB182BD8B9}"/>
    <cellStyle name="Total 2 2 6 3" xfId="45031" xr:uid="{4B4AA04B-5618-4EEB-9C15-526E29ABAE74}"/>
    <cellStyle name="Total 2 3" xfId="1409" xr:uid="{00000000-0005-0000-0000-00009C050000}"/>
    <cellStyle name="Total 2 3 2" xfId="1993" xr:uid="{00000000-0005-0000-0000-000086000000}"/>
    <cellStyle name="Total 2 3 2 2" xfId="19055" xr:uid="{00000000-0005-0000-0000-000086000000}"/>
    <cellStyle name="Total 2 3 2 3" xfId="19104" xr:uid="{00000000-0005-0000-0000-000086000000}"/>
    <cellStyle name="Total 2 3 2 4" xfId="20519" xr:uid="{CA839470-33ED-4B09-BBD8-83225747CA7A}"/>
    <cellStyle name="Total 2 3 3" xfId="10291" xr:uid="{00000000-0005-0000-0000-00009C050000}"/>
    <cellStyle name="Total 2 3 3 2" xfId="28573" xr:uid="{73B17A34-C0FC-4345-A856-8BEA67353A91}"/>
    <cellStyle name="Total 2 3 3 3" xfId="33761" xr:uid="{6E69A4BC-0D31-42ED-B184-331E240302E8}"/>
    <cellStyle name="Total 2 3 4" xfId="19469" xr:uid="{00000000-0005-0000-0000-00009C050000}"/>
    <cellStyle name="Total 2 3 4 2" xfId="31208" xr:uid="{BE30DB2E-36BD-4A4F-AC49-1EEFD793A6A9}"/>
    <cellStyle name="Total 2 3 4 3" xfId="45070" xr:uid="{6263B369-E900-4449-B56D-70B6EADAB4A9}"/>
    <cellStyle name="Total 2 4" xfId="1410" xr:uid="{00000000-0005-0000-0000-00009D050000}"/>
    <cellStyle name="Total 2 4 2" xfId="10219" xr:uid="{00000000-0005-0000-0000-00009D050000}"/>
    <cellStyle name="Total 2 4 3" xfId="19324" xr:uid="{00000000-0005-0000-0000-00009D050000}"/>
    <cellStyle name="Total 2 5" xfId="1411" xr:uid="{00000000-0005-0000-0000-00009E050000}"/>
    <cellStyle name="Total 2 5 2" xfId="11470" xr:uid="{00000000-0005-0000-0000-00009E050000}"/>
    <cellStyle name="Total 2 5 3" xfId="18988" xr:uid="{00000000-0005-0000-0000-00009E050000}"/>
    <cellStyle name="Total 2 6" xfId="1412" xr:uid="{00000000-0005-0000-0000-00009F050000}"/>
    <cellStyle name="Total 2 6 2" xfId="10290" xr:uid="{00000000-0005-0000-0000-00009F050000}"/>
    <cellStyle name="Total 2 6 3" xfId="19329" xr:uid="{00000000-0005-0000-0000-00009F050000}"/>
    <cellStyle name="Total 2 7" xfId="1413" xr:uid="{00000000-0005-0000-0000-0000A0050000}"/>
    <cellStyle name="Total 2 7 2" xfId="10289" xr:uid="{00000000-0005-0000-0000-0000A0050000}"/>
    <cellStyle name="Total 2 7 3" xfId="19437" xr:uid="{00000000-0005-0000-0000-0000A0050000}"/>
    <cellStyle name="Total 2 8" xfId="1414" xr:uid="{00000000-0005-0000-0000-0000A1050000}"/>
    <cellStyle name="Total 2 8 2" xfId="10218" xr:uid="{00000000-0005-0000-0000-0000A1050000}"/>
    <cellStyle name="Total 2 8 3" xfId="10817" xr:uid="{00000000-0005-0000-0000-0000A1050000}"/>
    <cellStyle name="Total 2 9" xfId="1415" xr:uid="{00000000-0005-0000-0000-0000A2050000}"/>
    <cellStyle name="Total 2 9 2" xfId="11390" xr:uid="{00000000-0005-0000-0000-0000A2050000}"/>
    <cellStyle name="Total 2 9 3" xfId="19508" xr:uid="{00000000-0005-0000-0000-0000A2050000}"/>
    <cellStyle name="Total 3" xfId="1416" xr:uid="{00000000-0005-0000-0000-0000A3050000}"/>
    <cellStyle name="Total 3 2" xfId="3310" xr:uid="{00000000-0005-0000-0000-000083050000}"/>
    <cellStyle name="Total 3 2 2" xfId="7806" xr:uid="{00000000-0005-0000-0000-000083050000}"/>
    <cellStyle name="Total 3 2 2 2" xfId="16632" xr:uid="{00000000-0005-0000-0000-000083050000}"/>
    <cellStyle name="Total 3 2 2 3" xfId="19409" xr:uid="{00000000-0005-0000-0000-000083050000}"/>
    <cellStyle name="Total 3 2 2 4" xfId="10372" xr:uid="{00000000-0005-0000-0000-000083050000}"/>
    <cellStyle name="Total 3 2 2 5" xfId="40010" xr:uid="{F259DFD0-2C0C-4640-B219-41921F5FE685}"/>
    <cellStyle name="Total 3 2 3" xfId="19146" xr:uid="{00000000-0005-0000-0000-000083050000}"/>
    <cellStyle name="Total 3 2 4" xfId="19129" xr:uid="{00000000-0005-0000-0000-000083050000}"/>
    <cellStyle name="Total 3 2 5" xfId="21742" xr:uid="{A54FFD3B-8C2A-4ED1-9022-17F4A9207801}"/>
    <cellStyle name="Total 3 3" xfId="3502" xr:uid="{00000000-0005-0000-0000-0000A5050000}"/>
    <cellStyle name="Total 3 3 2" xfId="7945" xr:uid="{00000000-0005-0000-0000-0000A5050000}"/>
    <cellStyle name="Total 3 3 2 2" xfId="16769" xr:uid="{00000000-0005-0000-0000-0000A5050000}"/>
    <cellStyle name="Total 3 3 2 3" xfId="19418" xr:uid="{00000000-0005-0000-0000-0000A5050000}"/>
    <cellStyle name="Total 3 3 2 4" xfId="19286" xr:uid="{00000000-0005-0000-0000-0000A5050000}"/>
    <cellStyle name="Total 3 3 2 5" xfId="40110" xr:uid="{AB37CB79-F373-4ED0-93C2-956ED80D9B38}"/>
    <cellStyle name="Total 3 3 3" xfId="19171" xr:uid="{00000000-0005-0000-0000-0000A5050000}"/>
    <cellStyle name="Total 3 3 4" xfId="19507" xr:uid="{00000000-0005-0000-0000-0000A5050000}"/>
    <cellStyle name="Total 3 3 5" xfId="21863" xr:uid="{011B6AB4-8060-4B74-99C5-19813A08DDED}"/>
    <cellStyle name="Total 3 4" xfId="10288" xr:uid="{00000000-0005-0000-0000-0000A3050000}"/>
    <cellStyle name="Total 3 5" xfId="19282" xr:uid="{00000000-0005-0000-0000-0000A3050000}"/>
    <cellStyle name="Total 4" xfId="1417" xr:uid="{00000000-0005-0000-0000-0000A4050000}"/>
    <cellStyle name="Total 4 2" xfId="3501" xr:uid="{00000000-0005-0000-0000-0000A6050000}"/>
    <cellStyle name="Total 4 2 2" xfId="7944" xr:uid="{00000000-0005-0000-0000-0000A6050000}"/>
    <cellStyle name="Total 4 2 2 2" xfId="16768" xr:uid="{00000000-0005-0000-0000-0000A6050000}"/>
    <cellStyle name="Total 4 2 2 3" xfId="19417" xr:uid="{00000000-0005-0000-0000-0000A6050000}"/>
    <cellStyle name="Total 4 2 2 4" xfId="19040" xr:uid="{00000000-0005-0000-0000-0000A6050000}"/>
    <cellStyle name="Total 4 2 2 5" xfId="40109" xr:uid="{FDB740A5-21D2-458F-BBA1-BA6C58DB81B2}"/>
    <cellStyle name="Total 4 2 3" xfId="19170" xr:uid="{00000000-0005-0000-0000-0000A6050000}"/>
    <cellStyle name="Total 4 2 4" xfId="19241" xr:uid="{00000000-0005-0000-0000-0000A6050000}"/>
    <cellStyle name="Total 4 2 5" xfId="21862" xr:uid="{243A6BF2-5F59-4396-A624-F6A224FE46A7}"/>
    <cellStyle name="Total 4 3" xfId="10287" xr:uid="{00000000-0005-0000-0000-0000A4050000}"/>
    <cellStyle name="Total 4 4" xfId="19435" xr:uid="{00000000-0005-0000-0000-0000A4050000}"/>
    <cellStyle name="Total 5" xfId="1418" xr:uid="{00000000-0005-0000-0000-0000A5050000}"/>
    <cellStyle name="Total 5 2" xfId="10286" xr:uid="{00000000-0005-0000-0000-0000A5050000}"/>
    <cellStyle name="Total 5 3" xfId="19206" xr:uid="{00000000-0005-0000-0000-0000A5050000}"/>
    <cellStyle name="Total 6" xfId="1419" xr:uid="{00000000-0005-0000-0000-0000A6050000}"/>
    <cellStyle name="Total 6 2" xfId="10285" xr:uid="{00000000-0005-0000-0000-0000A6050000}"/>
    <cellStyle name="Total 6 3" xfId="19397" xr:uid="{00000000-0005-0000-0000-0000A6050000}"/>
    <cellStyle name="Total 7" xfId="1420" xr:uid="{00000000-0005-0000-0000-0000A7050000}"/>
    <cellStyle name="Total 7 2" xfId="10284" xr:uid="{00000000-0005-0000-0000-0000A7050000}"/>
    <cellStyle name="Total 7 3" xfId="10345" xr:uid="{00000000-0005-0000-0000-0000A7050000}"/>
    <cellStyle name="Total 8" xfId="1421" xr:uid="{00000000-0005-0000-0000-0000A8050000}"/>
    <cellStyle name="Total 8 2" xfId="10189" xr:uid="{00000000-0005-0000-0000-0000A8050000}"/>
    <cellStyle name="Total 8 3" xfId="19288" xr:uid="{00000000-0005-0000-0000-0000A8050000}"/>
    <cellStyle name="Total 9" xfId="1422" xr:uid="{00000000-0005-0000-0000-0000A9050000}"/>
    <cellStyle name="Total 9 2" xfId="11310" xr:uid="{00000000-0005-0000-0000-0000A9050000}"/>
    <cellStyle name="Total 9 3" xfId="19455" xr:uid="{00000000-0005-0000-0000-0000A9050000}"/>
    <cellStyle name="Verificar Célula" xfId="19595" builtinId="23" customBuiltin="1"/>
    <cellStyle name="Verificar Célula 2" xfId="269" xr:uid="{00000000-0005-0000-0000-0000AA050000}"/>
    <cellStyle name="Verificar Célula 2 2" xfId="3311" xr:uid="{00000000-0005-0000-0000-000086050000}"/>
    <cellStyle name="Verificar Célula 2 3" xfId="1902" xr:uid="{00000000-0005-0000-0000-00000B020000}"/>
    <cellStyle name="Verificar Célula 3" xfId="1423" xr:uid="{00000000-0005-0000-0000-0000AB050000}"/>
    <cellStyle name="Verificar Célula 3 2" xfId="3312" xr:uid="{00000000-0005-0000-0000-000087050000}"/>
    <cellStyle name="Verificar Célula 4" xfId="1424" xr:uid="{00000000-0005-0000-0000-0000AC050000}"/>
    <cellStyle name="Vírgula 10" xfId="1426" xr:uid="{00000000-0005-0000-0000-0000AE050000}"/>
    <cellStyle name="Vírgula 10 2" xfId="1992" xr:uid="{00000000-0005-0000-0000-000037020000}"/>
    <cellStyle name="Vírgula 10 2 2" xfId="6619" xr:uid="{00000000-0005-0000-0000-000037020000}"/>
    <cellStyle name="Vírgula 10 2 2 2" xfId="15447" xr:uid="{00000000-0005-0000-0000-000037020000}"/>
    <cellStyle name="Vírgula 10 2 2 3" xfId="24872" xr:uid="{289FD02F-846D-463C-8FF1-5972D47B2459}"/>
    <cellStyle name="Vírgula 10 2 2 4" xfId="38826" xr:uid="{1E205C2D-B748-4BF1-BA79-D9895C0BCBA3}"/>
    <cellStyle name="Vírgula 10 2 3" xfId="11079" xr:uid="{00000000-0005-0000-0000-000037020000}"/>
    <cellStyle name="Vírgula 10 2 3 2" xfId="31003" xr:uid="{B175C8EE-1B25-4B87-BAFF-557740A17763}"/>
    <cellStyle name="Vírgula 10 2 3 3" xfId="44862" xr:uid="{AAB7937F-6FBB-4AE0-9C39-15169FDAB2C8}"/>
    <cellStyle name="Vírgula 10 2 4" xfId="33580" xr:uid="{6E82FBAF-F072-4E4D-9D3E-45574C74D2B0}"/>
    <cellStyle name="Vírgula 10 2 4 2" xfId="47447" xr:uid="{A5107BE2-5767-4C58-A511-BDA336CB76C6}"/>
    <cellStyle name="Vírgula 10 2 5" xfId="20518" xr:uid="{B0B00043-E189-4A76-9B97-A68D4915647B}"/>
    <cellStyle name="Vírgula 10 2 6" xfId="34589" xr:uid="{6C4A72C8-FE9A-450A-93EF-8C713E52BC64}"/>
    <cellStyle name="Vírgula 10 3" xfId="3499" xr:uid="{00000000-0005-0000-0000-0000B0050000}"/>
    <cellStyle name="Vírgula 10 3 2" xfId="7942" xr:uid="{00000000-0005-0000-0000-0000B0050000}"/>
    <cellStyle name="Vírgula 10 3 2 2" xfId="16766" xr:uid="{00000000-0005-0000-0000-0000B0050000}"/>
    <cellStyle name="Vírgula 10 3 3" xfId="12419" xr:uid="{00000000-0005-0000-0000-0000B0050000}"/>
    <cellStyle name="Vírgula 10 4" xfId="4103" xr:uid="{00000000-0005-0000-0000-000037020000}"/>
    <cellStyle name="Vírgula 10 4 2" xfId="8503" xr:uid="{00000000-0005-0000-0000-000037020000}"/>
    <cellStyle name="Vírgula 10 4 2 2" xfId="17325" xr:uid="{00000000-0005-0000-0000-000037020000}"/>
    <cellStyle name="Vírgula 10 4 2 3" xfId="26704" xr:uid="{9DDB353B-9891-45F8-A550-62E87619243A}"/>
    <cellStyle name="Vírgula 10 4 2 4" xfId="40660" xr:uid="{3B981E90-A92D-416A-99B3-42A4D541C7C7}"/>
    <cellStyle name="Vírgula 10 4 3" xfId="12972" xr:uid="{00000000-0005-0000-0000-000037020000}"/>
    <cellStyle name="Vírgula 10 4 4" xfId="22446" xr:uid="{B83D54CD-6033-4506-903B-25348956A586}"/>
    <cellStyle name="Vírgula 10 4 5" xfId="36417" xr:uid="{8C99663F-AE48-42CE-89AE-2A41CB743149}"/>
    <cellStyle name="Vírgula 10 5" xfId="6354" xr:uid="{00000000-0005-0000-0000-0000AE050000}"/>
    <cellStyle name="Vírgula 10 5 2" xfId="15186" xr:uid="{00000000-0005-0000-0000-0000AE050000}"/>
    <cellStyle name="Vírgula 10 6" xfId="28572" xr:uid="{C204AFC4-BDFB-4DC3-A6E0-7A088A6FCEFA}"/>
    <cellStyle name="Vírgula 10 6 2" xfId="42488" xr:uid="{C702E03C-9AF9-4670-81D1-0171D8741CB0}"/>
    <cellStyle name="Vírgula 10 7" xfId="31207" xr:uid="{0F85DF5E-A902-4C29-B57E-5774F8FBDECF}"/>
    <cellStyle name="Vírgula 10 7 2" xfId="45069" xr:uid="{F9457027-3567-494B-8842-57BE5F313E3A}"/>
    <cellStyle name="Vírgula 10 8" xfId="20200" xr:uid="{F9C8E6D6-941A-44CD-8FDF-894C0035D365}"/>
    <cellStyle name="Vírgula 11" xfId="1427" xr:uid="{00000000-0005-0000-0000-0000AF050000}"/>
    <cellStyle name="Vírgula 11 2" xfId="2073" xr:uid="{00000000-0005-0000-0000-00008E070000}"/>
    <cellStyle name="Vírgula 11 2 2" xfId="6663" xr:uid="{00000000-0005-0000-0000-00008E070000}"/>
    <cellStyle name="Vírgula 11 2 2 2" xfId="15489" xr:uid="{00000000-0005-0000-0000-00008E070000}"/>
    <cellStyle name="Vírgula 11 2 2 3" xfId="24915" xr:uid="{AC3655D0-CBF2-4A45-AA6B-6EAD2D42CCD2}"/>
    <cellStyle name="Vírgula 11 2 2 4" xfId="38867" xr:uid="{D117A3E8-4FFA-4312-83FB-E1D484CEE44B}"/>
    <cellStyle name="Vírgula 11 2 3" xfId="11122" xr:uid="{00000000-0005-0000-0000-00008E070000}"/>
    <cellStyle name="Vírgula 11 2 4" xfId="20594" xr:uid="{3B188E5C-DC05-4ACD-927D-77A01CE44D07}"/>
    <cellStyle name="Vírgula 11 2 5" xfId="34630" xr:uid="{2E48F949-7DC5-4993-943D-C806DF30C47D}"/>
    <cellStyle name="Vírgula 11 3" xfId="3498" xr:uid="{00000000-0005-0000-0000-0000B1050000}"/>
    <cellStyle name="Vírgula 11 3 2" xfId="7941" xr:uid="{00000000-0005-0000-0000-0000B1050000}"/>
    <cellStyle name="Vírgula 11 3 2 2" xfId="16765" xr:uid="{00000000-0005-0000-0000-0000B1050000}"/>
    <cellStyle name="Vírgula 11 3 3" xfId="12418" xr:uid="{00000000-0005-0000-0000-0000B1050000}"/>
    <cellStyle name="Vírgula 11 4" xfId="4147" xr:uid="{00000000-0005-0000-0000-00008E070000}"/>
    <cellStyle name="Vírgula 11 4 2" xfId="8547" xr:uid="{00000000-0005-0000-0000-00008E070000}"/>
    <cellStyle name="Vírgula 11 4 2 2" xfId="17369" xr:uid="{00000000-0005-0000-0000-00008E070000}"/>
    <cellStyle name="Vírgula 11 4 2 3" xfId="26747" xr:uid="{A74B1984-1C00-4911-AD9D-5C401BEA091A}"/>
    <cellStyle name="Vírgula 11 4 2 4" xfId="40703" xr:uid="{455EEBEC-3DCA-4ED7-9805-8C1DCAA46CF7}"/>
    <cellStyle name="Vírgula 11 4 3" xfId="13016" xr:uid="{00000000-0005-0000-0000-00008E070000}"/>
    <cellStyle name="Vírgula 11 4 4" xfId="22489" xr:uid="{6C2C7504-5A10-4025-AD86-B21E00526672}"/>
    <cellStyle name="Vírgula 11 4 5" xfId="36460" xr:uid="{19E59F52-BC20-42B7-833A-2DA0EF01895B}"/>
    <cellStyle name="Vírgula 11 5" xfId="6355" xr:uid="{00000000-0005-0000-0000-0000AF050000}"/>
    <cellStyle name="Vírgula 11 5 2" xfId="15187" xr:uid="{00000000-0005-0000-0000-0000AF050000}"/>
    <cellStyle name="Vírgula 11 6" xfId="28647" xr:uid="{E07107FE-129B-40F9-A6B1-C823673F0B5A}"/>
    <cellStyle name="Vírgula 11 6 2" xfId="42528" xr:uid="{49598C83-9AEC-461E-AF84-F0B621750508}"/>
    <cellStyle name="Vírgula 11 7" xfId="31249" xr:uid="{83CA3482-80B3-4AA1-A5F5-01C11C034401}"/>
    <cellStyle name="Vírgula 11 7 2" xfId="45116" xr:uid="{D39B3BB7-83DB-40E2-9CEC-59213F7A8315}"/>
    <cellStyle name="Vírgula 11 8" xfId="20201" xr:uid="{00D66660-601D-4F9E-AD0B-F3F42510CB3C}"/>
    <cellStyle name="Vírgula 12" xfId="1428" xr:uid="{00000000-0005-0000-0000-0000B0050000}"/>
    <cellStyle name="Vírgula 12 10" xfId="34352" xr:uid="{A31C216A-84AA-4D10-8C2E-52287E99D797}"/>
    <cellStyle name="Vírgula 12 2" xfId="1429" xr:uid="{00000000-0005-0000-0000-0000B1050000}"/>
    <cellStyle name="Vírgula 12 2 2" xfId="3496" xr:uid="{00000000-0005-0000-0000-0000B3050000}"/>
    <cellStyle name="Vírgula 12 2 2 2" xfId="7939" xr:uid="{00000000-0005-0000-0000-0000B3050000}"/>
    <cellStyle name="Vírgula 12 2 2 2 2" xfId="16763" xr:uid="{00000000-0005-0000-0000-0000B3050000}"/>
    <cellStyle name="Vírgula 12 2 2 2 3" xfId="26154" xr:uid="{C74CFB00-B4D4-4A77-9D22-EC7F575124B3}"/>
    <cellStyle name="Vírgula 12 2 2 2 4" xfId="40107" xr:uid="{31051ECA-7464-4D9C-B15E-2E8D53F94DCE}"/>
    <cellStyle name="Vírgula 12 2 2 3" xfId="12416" xr:uid="{00000000-0005-0000-0000-0000B3050000}"/>
    <cellStyle name="Vírgula 12 2 2 4" xfId="21860" xr:uid="{AE7F2F70-85F1-4EA7-9C42-9A6560E4A534}"/>
    <cellStyle name="Vírgula 12 2 2 5" xfId="35870" xr:uid="{84594F91-E343-443A-B655-A671CB805D0E}"/>
    <cellStyle name="Vírgula 12 2 3" xfId="5733" xr:uid="{00000000-0005-0000-0000-0000B1050000}"/>
    <cellStyle name="Vírgula 12 2 3 2" xfId="10131" xr:uid="{00000000-0005-0000-0000-0000B1050000}"/>
    <cellStyle name="Vírgula 12 2 3 2 2" xfId="18951" xr:uid="{00000000-0005-0000-0000-0000B1050000}"/>
    <cellStyle name="Vírgula 12 2 3 2 3" xfId="28306" xr:uid="{3CF67BE9-B1B8-4607-AA67-801B62587133}"/>
    <cellStyle name="Vírgula 12 2 3 2 4" xfId="42276" xr:uid="{F88A8D29-DB22-4EF3-BCBF-D270ED1169E4}"/>
    <cellStyle name="Vírgula 12 2 3 3" xfId="14582" xr:uid="{00000000-0005-0000-0000-0000B1050000}"/>
    <cellStyle name="Vírgula 12 2 3 4" xfId="24062" xr:uid="{8AA0B891-F8A6-4C92-8B02-D2EA9D9CA9BD}"/>
    <cellStyle name="Vírgula 12 2 3 5" xfId="38017" xr:uid="{C7400916-3E95-4630-9872-7ECF314E5205}"/>
    <cellStyle name="Vírgula 12 2 4" xfId="6357" xr:uid="{00000000-0005-0000-0000-0000B1050000}"/>
    <cellStyle name="Vírgula 12 2 4 2" xfId="15189" xr:uid="{00000000-0005-0000-0000-0000B1050000}"/>
    <cellStyle name="Vírgula 12 2 4 3" xfId="24647" xr:uid="{FA148160-1D80-49EF-83CD-776D55FB21FB}"/>
    <cellStyle name="Vírgula 12 2 4 4" xfId="38599" xr:uid="{E2A71A2E-2406-449F-841D-0AB63223C44B}"/>
    <cellStyle name="Vírgula 12 2 5" xfId="10798" xr:uid="{00000000-0005-0000-0000-0000B1050000}"/>
    <cellStyle name="Vírgula 12 2 6" xfId="20203" xr:uid="{1666C305-1E4A-4419-A4BB-77092D9844C5}"/>
    <cellStyle name="Vírgula 12 2 7" xfId="34353" xr:uid="{D2065FFB-FD6C-4241-96E8-AA1014779B95}"/>
    <cellStyle name="Vírgula 12 3" xfId="1430" xr:uid="{00000000-0005-0000-0000-0000B2050000}"/>
    <cellStyle name="Vírgula 12 3 2" xfId="3495" xr:uid="{00000000-0005-0000-0000-0000B4050000}"/>
    <cellStyle name="Vírgula 12 3 2 2" xfId="7938" xr:uid="{00000000-0005-0000-0000-0000B4050000}"/>
    <cellStyle name="Vírgula 12 3 2 2 2" xfId="16762" xr:uid="{00000000-0005-0000-0000-0000B4050000}"/>
    <cellStyle name="Vírgula 12 3 2 2 3" xfId="26153" xr:uid="{62816837-921F-43F7-BE40-096B087BFA0D}"/>
    <cellStyle name="Vírgula 12 3 2 2 4" xfId="40106" xr:uid="{439CCF0A-B1BF-4A0A-8C01-CA8A5E5F7780}"/>
    <cellStyle name="Vírgula 12 3 2 3" xfId="12415" xr:uid="{00000000-0005-0000-0000-0000B4050000}"/>
    <cellStyle name="Vírgula 12 3 2 4" xfId="21859" xr:uid="{5E23A4D2-319E-4721-A6DC-11B036B2389C}"/>
    <cellStyle name="Vírgula 12 3 2 5" xfId="35869" xr:uid="{EE3134F2-9964-467E-85B2-7D8BC1B26CDA}"/>
    <cellStyle name="Vírgula 12 3 3" xfId="5734" xr:uid="{00000000-0005-0000-0000-0000B2050000}"/>
    <cellStyle name="Vírgula 12 3 3 2" xfId="10132" xr:uid="{00000000-0005-0000-0000-0000B2050000}"/>
    <cellStyle name="Vírgula 12 3 3 2 2" xfId="18952" xr:uid="{00000000-0005-0000-0000-0000B2050000}"/>
    <cellStyle name="Vírgula 12 3 3 2 3" xfId="28307" xr:uid="{66FC4324-273E-42F5-B81D-91E89E2AD80E}"/>
    <cellStyle name="Vírgula 12 3 3 2 4" xfId="42277" xr:uid="{BB9E8A3F-D669-49C0-84E6-32D4CEC2E831}"/>
    <cellStyle name="Vírgula 12 3 3 3" xfId="14583" xr:uid="{00000000-0005-0000-0000-0000B2050000}"/>
    <cellStyle name="Vírgula 12 3 3 4" xfId="24063" xr:uid="{C88199A2-5F08-4C31-9793-ED783814EC0D}"/>
    <cellStyle name="Vírgula 12 3 3 5" xfId="38018" xr:uid="{530EA872-AD36-4E8A-AD32-9CB79489D529}"/>
    <cellStyle name="Vírgula 12 3 4" xfId="6358" xr:uid="{00000000-0005-0000-0000-0000B2050000}"/>
    <cellStyle name="Vírgula 12 3 4 2" xfId="15190" xr:uid="{00000000-0005-0000-0000-0000B2050000}"/>
    <cellStyle name="Vírgula 12 3 4 3" xfId="24648" xr:uid="{169D1C61-32E6-4B61-81D9-D7A1249663FA}"/>
    <cellStyle name="Vírgula 12 3 4 4" xfId="38600" xr:uid="{8340906F-DA80-4B35-8045-91D0C80E5B18}"/>
    <cellStyle name="Vírgula 12 3 5" xfId="10799" xr:uid="{00000000-0005-0000-0000-0000B2050000}"/>
    <cellStyle name="Vírgula 12 3 6" xfId="20204" xr:uid="{F159ABC8-B230-449A-9643-29FBBB92E4A0}"/>
    <cellStyle name="Vírgula 12 3 7" xfId="34354" xr:uid="{E1604830-C6BA-41D4-BD0E-372CE54784FD}"/>
    <cellStyle name="Vírgula 12 4" xfId="3497" xr:uid="{00000000-0005-0000-0000-0000B2050000}"/>
    <cellStyle name="Vírgula 12 4 2" xfId="7940" xr:uid="{00000000-0005-0000-0000-0000B2050000}"/>
    <cellStyle name="Vírgula 12 4 2 2" xfId="16764" xr:uid="{00000000-0005-0000-0000-0000B2050000}"/>
    <cellStyle name="Vírgula 12 4 2 3" xfId="26155" xr:uid="{FFA9D0F9-FCEC-4287-9CBB-191619834047}"/>
    <cellStyle name="Vírgula 12 4 2 4" xfId="40108" xr:uid="{7014BD70-7992-46E3-8936-6223D65ACD56}"/>
    <cellStyle name="Vírgula 12 4 3" xfId="12417" xr:uid="{00000000-0005-0000-0000-0000B2050000}"/>
    <cellStyle name="Vírgula 12 4 4" xfId="21861" xr:uid="{2C81A0AF-C636-464A-9B66-2263F5BEAA14}"/>
    <cellStyle name="Vírgula 12 4 5" xfId="35871" xr:uid="{0CAA3E82-6C68-4238-821D-4E7F6DB3F66F}"/>
    <cellStyle name="Vírgula 12 5" xfId="5732" xr:uid="{00000000-0005-0000-0000-0000B0050000}"/>
    <cellStyle name="Vírgula 12 5 2" xfId="10130" xr:uid="{00000000-0005-0000-0000-0000B0050000}"/>
    <cellStyle name="Vírgula 12 5 2 2" xfId="18950" xr:uid="{00000000-0005-0000-0000-0000B0050000}"/>
    <cellStyle name="Vírgula 12 5 2 3" xfId="28305" xr:uid="{044039FA-48A0-4A54-B30F-3A9B57FA4C88}"/>
    <cellStyle name="Vírgula 12 5 2 4" xfId="42275" xr:uid="{8CC4B92E-001B-499D-A61E-3A80F8459BAD}"/>
    <cellStyle name="Vírgula 12 5 3" xfId="14581" xr:uid="{00000000-0005-0000-0000-0000B0050000}"/>
    <cellStyle name="Vírgula 12 5 4" xfId="24061" xr:uid="{72D8AC0A-F471-4908-8FC8-0347BB9FBA8E}"/>
    <cellStyle name="Vírgula 12 5 5" xfId="38016" xr:uid="{F10CED13-D5AC-49D9-A5D4-95122CA6F04E}"/>
    <cellStyle name="Vírgula 12 6" xfId="6356" xr:uid="{00000000-0005-0000-0000-0000B0050000}"/>
    <cellStyle name="Vírgula 12 6 2" xfId="15188" xr:uid="{00000000-0005-0000-0000-0000B0050000}"/>
    <cellStyle name="Vírgula 12 6 3" xfId="24646" xr:uid="{733F3CA4-B75B-462C-8E9B-35AB0F6200FB}"/>
    <cellStyle name="Vírgula 12 6 4" xfId="38598" xr:uid="{D41ECB18-EB0F-409C-8C79-5945132DB848}"/>
    <cellStyle name="Vírgula 12 7" xfId="10797" xr:uid="{00000000-0005-0000-0000-0000B0050000}"/>
    <cellStyle name="Vírgula 12 7 2" xfId="29823" xr:uid="{18EB1807-D8BA-4B1E-8E12-0503359CAA1B}"/>
    <cellStyle name="Vírgula 12 7 3" xfId="43704" xr:uid="{802214B9-977B-4E25-A25E-46DF94FF5DD4}"/>
    <cellStyle name="Vírgula 12 8" xfId="32423" xr:uid="{CBBFF656-FF4F-49DF-AB7B-41D4147EAE3F}"/>
    <cellStyle name="Vírgula 12 8 2" xfId="46290" xr:uid="{7A0F1BCC-2EC7-4F57-8894-6838D46E4FCF}"/>
    <cellStyle name="Vírgula 12 9" xfId="20202" xr:uid="{68E431FF-EE66-4F40-B4D2-CBEC22B78F01}"/>
    <cellStyle name="Vírgula 13" xfId="270" xr:uid="{00000000-0005-0000-0000-0000B3050000}"/>
    <cellStyle name="Vírgula 13 2" xfId="1431" xr:uid="{00000000-0005-0000-0000-0000B4050000}"/>
    <cellStyle name="Vírgula 13 2 2" xfId="3494" xr:uid="{00000000-0005-0000-0000-0000B6050000}"/>
    <cellStyle name="Vírgula 13 2 2 2" xfId="7937" xr:uid="{00000000-0005-0000-0000-0000B6050000}"/>
    <cellStyle name="Vírgula 13 2 2 2 2" xfId="16761" xr:uid="{00000000-0005-0000-0000-0000B6050000}"/>
    <cellStyle name="Vírgula 13 2 2 3" xfId="12414" xr:uid="{00000000-0005-0000-0000-0000B6050000}"/>
    <cellStyle name="Vírgula 13 2 3" xfId="6359" xr:uid="{00000000-0005-0000-0000-0000B4050000}"/>
    <cellStyle name="Vírgula 13 2 3 2" xfId="15191" xr:uid="{00000000-0005-0000-0000-0000B4050000}"/>
    <cellStyle name="Vírgula 13 2 4" xfId="20205" xr:uid="{973B0DA0-9FAF-4128-89FD-3718AF5599ED}"/>
    <cellStyle name="Vírgula 13 3" xfId="3845" xr:uid="{00000000-0005-0000-0000-0000B5050000}"/>
    <cellStyle name="Vírgula 13 3 2" xfId="8255" xr:uid="{00000000-0005-0000-0000-0000B5050000}"/>
    <cellStyle name="Vírgula 13 3 2 2" xfId="17078" xr:uid="{00000000-0005-0000-0000-0000B5050000}"/>
    <cellStyle name="Vírgula 13 3 3" xfId="12727" xr:uid="{00000000-0005-0000-0000-0000B5050000}"/>
    <cellStyle name="Vírgula 13 4" xfId="5895" xr:uid="{00000000-0005-0000-0000-0000B3050000}"/>
    <cellStyle name="Vírgula 13 4 2" xfId="14736" xr:uid="{00000000-0005-0000-0000-0000B3050000}"/>
    <cellStyle name="Vírgula 13 5" xfId="29828" xr:uid="{550B6D9B-6E12-4F6F-ADB1-72639EBEC633}"/>
    <cellStyle name="Vírgula 13 5 2" xfId="43706" xr:uid="{147EBD47-58BE-41FC-A927-E1A76AE572DA}"/>
    <cellStyle name="Vírgula 13 6" xfId="19743" xr:uid="{FE1F066F-46EE-4829-AB9A-BEE9CDF1FFE1}"/>
    <cellStyle name="Vírgula 14" xfId="1432" xr:uid="{00000000-0005-0000-0000-0000B5050000}"/>
    <cellStyle name="Vírgula 14 2" xfId="3493" xr:uid="{00000000-0005-0000-0000-0000B7050000}"/>
    <cellStyle name="Vírgula 14 2 2" xfId="7936" xr:uid="{00000000-0005-0000-0000-0000B7050000}"/>
    <cellStyle name="Vírgula 14 2 2 2" xfId="16760" xr:uid="{00000000-0005-0000-0000-0000B7050000}"/>
    <cellStyle name="Vírgula 14 2 2 3" xfId="26152" xr:uid="{586A42AA-B6E9-46AF-927C-E00BE8D6B771}"/>
    <cellStyle name="Vírgula 14 2 2 4" xfId="40105" xr:uid="{2F44E179-F181-4EB3-B5A6-D87818041EDE}"/>
    <cellStyle name="Vírgula 14 2 3" xfId="12413" xr:uid="{00000000-0005-0000-0000-0000B7050000}"/>
    <cellStyle name="Vírgula 14 2 4" xfId="21858" xr:uid="{B7C07EC3-5A2D-46E2-9220-631AE8582BCC}"/>
    <cellStyle name="Vírgula 14 2 5" xfId="35868" xr:uid="{0BC90D42-678F-4AEB-BEC0-ADE832B7CECB}"/>
    <cellStyle name="Vírgula 14 3" xfId="5735" xr:uid="{00000000-0005-0000-0000-0000B5050000}"/>
    <cellStyle name="Vírgula 14 3 2" xfId="10133" xr:uid="{00000000-0005-0000-0000-0000B5050000}"/>
    <cellStyle name="Vírgula 14 3 2 2" xfId="18953" xr:uid="{00000000-0005-0000-0000-0000B5050000}"/>
    <cellStyle name="Vírgula 14 3 2 3" xfId="28308" xr:uid="{B4D344F3-2255-452B-B664-EA1744C5F4CC}"/>
    <cellStyle name="Vírgula 14 3 2 4" xfId="42278" xr:uid="{4F2653E9-AA55-4F95-B4C3-6742712264E7}"/>
    <cellStyle name="Vírgula 14 3 3" xfId="14584" xr:uid="{00000000-0005-0000-0000-0000B5050000}"/>
    <cellStyle name="Vírgula 14 3 4" xfId="24064" xr:uid="{F54039D3-82E3-4EB1-885E-56C39D0971BE}"/>
    <cellStyle name="Vírgula 14 3 5" xfId="38019" xr:uid="{0511FD64-BD40-42EB-83BA-2F2EFCB07365}"/>
    <cellStyle name="Vírgula 14 4" xfId="6360" xr:uid="{00000000-0005-0000-0000-0000B5050000}"/>
    <cellStyle name="Vírgula 14 4 2" xfId="15192" xr:uid="{00000000-0005-0000-0000-0000B5050000}"/>
    <cellStyle name="Vírgula 14 4 3" xfId="24649" xr:uid="{DB1B80E0-54FF-4FFE-BC85-2E81C62A9E12}"/>
    <cellStyle name="Vírgula 14 4 4" xfId="38601" xr:uid="{1F0CE426-2EA1-4332-841A-BFBB701B792D}"/>
    <cellStyle name="Vírgula 14 5" xfId="10800" xr:uid="{00000000-0005-0000-0000-0000B5050000}"/>
    <cellStyle name="Vírgula 14 5 2" xfId="29835" xr:uid="{90BCEDD5-C55A-471C-81D0-6C7D0C1694D6}"/>
    <cellStyle name="Vírgula 14 5 3" xfId="43709" xr:uid="{0670B092-6C4F-46BB-836D-E58E636B72FE}"/>
    <cellStyle name="Vírgula 14 6" xfId="32427" xr:uid="{4A50E777-2E91-46C3-B982-BDB49AB38327}"/>
    <cellStyle name="Vírgula 14 6 2" xfId="46294" xr:uid="{0565D721-E3C4-463C-8DD5-E947642D72E3}"/>
    <cellStyle name="Vírgula 14 7" xfId="20206" xr:uid="{07FBDCFB-A00C-4ECA-9077-DBA0C73254C8}"/>
    <cellStyle name="Vírgula 14 8" xfId="34355" xr:uid="{DB736195-0575-4594-814C-CF22B69E01D6}"/>
    <cellStyle name="Vírgula 15" xfId="1425" xr:uid="{00000000-0005-0000-0000-0000B6050000}"/>
    <cellStyle name="Vírgula 15 2" xfId="3500" xr:uid="{00000000-0005-0000-0000-0000B8050000}"/>
    <cellStyle name="Vírgula 15 2 2" xfId="7943" xr:uid="{00000000-0005-0000-0000-0000B8050000}"/>
    <cellStyle name="Vírgula 15 2 2 2" xfId="16767" xr:uid="{00000000-0005-0000-0000-0000B8050000}"/>
    <cellStyle name="Vírgula 15 2 3" xfId="12420" xr:uid="{00000000-0005-0000-0000-0000B8050000}"/>
    <cellStyle name="Vírgula 15 3" xfId="6353" xr:uid="{00000000-0005-0000-0000-0000B6050000}"/>
    <cellStyle name="Vírgula 15 3 2" xfId="15185" xr:uid="{00000000-0005-0000-0000-0000B6050000}"/>
    <cellStyle name="Vírgula 15 4" xfId="33616" xr:uid="{AECC19C5-4C74-4A47-930A-1A2E22A15579}"/>
    <cellStyle name="Vírgula 15 4 2" xfId="47480" xr:uid="{8B6ACD07-ADF3-4809-85AE-06B8392188D9}"/>
    <cellStyle name="Vírgula 15 5" xfId="20199" xr:uid="{A370773A-326D-4701-8C8C-78BC5CEEB169}"/>
    <cellStyle name="Vírgula 16" xfId="1513" xr:uid="{00000000-0005-0000-0000-0000FD0C0000}"/>
    <cellStyle name="Vírgula 16 2" xfId="6389" xr:uid="{00000000-0005-0000-0000-0000FD0C0000}"/>
    <cellStyle name="Vírgula 16 2 2" xfId="15220" xr:uid="{00000000-0005-0000-0000-0000FD0C0000}"/>
    <cellStyle name="Vírgula 16 3" xfId="10828" xr:uid="{00000000-0005-0000-0000-0000FD0C0000}"/>
    <cellStyle name="Vírgula 16 3 2" xfId="33614" xr:uid="{9619D87B-6CEC-46FC-B746-E1BCF2420754}"/>
    <cellStyle name="Vírgula 17" xfId="5804" xr:uid="{00000000-0005-0000-0000-000000160000}"/>
    <cellStyle name="Vírgula 17 2" xfId="14646" xr:uid="{00000000-0005-0000-0000-000000160000}"/>
    <cellStyle name="Vírgula 18" xfId="5745" xr:uid="{00000000-0005-0000-0000-000046270000}"/>
    <cellStyle name="Vírgula 18 2" xfId="14594" xr:uid="{00000000-0005-0000-0000-000046270000}"/>
    <cellStyle name="Vírgula 18 3" xfId="24074" xr:uid="{750DF387-C362-42C4-B87E-4557CE28384C}"/>
    <cellStyle name="Vírgula 18 4" xfId="38029" xr:uid="{5E78357C-5927-4BF6-9139-8933D77EAF9B}"/>
    <cellStyle name="Vírgula 19" xfId="28320" xr:uid="{CB9EEBCD-A7C2-40B6-953B-C6E5598F9581}"/>
    <cellStyle name="Vírgula 19 2" xfId="42290" xr:uid="{73B5C961-C1C3-476F-B225-FCFD430CDF1E}"/>
    <cellStyle name="Vírgula 2" xfId="86" xr:uid="{00000000-0005-0000-0000-0000B7050000}"/>
    <cellStyle name="Vírgula 2 10" xfId="271" xr:uid="{00000000-0005-0000-0000-0000B8050000}"/>
    <cellStyle name="Vírgula 2 11" xfId="272" xr:uid="{00000000-0005-0000-0000-0000B9050000}"/>
    <cellStyle name="Vírgula 2 12" xfId="284" xr:uid="{00000000-0005-0000-0000-0000BA050000}"/>
    <cellStyle name="Vírgula 2 12 2" xfId="1433" xr:uid="{00000000-0005-0000-0000-0000BB050000}"/>
    <cellStyle name="Vírgula 2 12 3" xfId="3352" xr:uid="{00000000-0005-0000-0000-0000BC050000}"/>
    <cellStyle name="Vírgula 2 12 3 2" xfId="7821" xr:uid="{00000000-0005-0000-0000-0000BC050000}"/>
    <cellStyle name="Vírgula 2 12 3 2 2" xfId="16647" xr:uid="{00000000-0005-0000-0000-0000BC050000}"/>
    <cellStyle name="Vírgula 2 12 3 3" xfId="12300" xr:uid="{00000000-0005-0000-0000-0000BC050000}"/>
    <cellStyle name="Vírgula 2 12 4" xfId="5897" xr:uid="{00000000-0005-0000-0000-0000BA050000}"/>
    <cellStyle name="Vírgula 2 12 4 2" xfId="14738" xr:uid="{00000000-0005-0000-0000-0000BA050000}"/>
    <cellStyle name="Vírgula 2 12 5" xfId="19745" xr:uid="{5E7895F8-2B7D-41F8-87E0-1AB17BF04086}"/>
    <cellStyle name="Vírgula 2 13" xfId="1515" xr:uid="{00000000-0005-0000-0000-00000D020000}"/>
    <cellStyle name="Vírgula 2 13 2" xfId="6391" xr:uid="{00000000-0005-0000-0000-00000D020000}"/>
    <cellStyle name="Vírgula 2 13 2 2" xfId="15222" xr:uid="{00000000-0005-0000-0000-00000D020000}"/>
    <cellStyle name="Vírgula 2 13 3" xfId="10830" xr:uid="{00000000-0005-0000-0000-00000D020000}"/>
    <cellStyle name="Vírgula 2 14" xfId="28322" xr:uid="{CCCD1914-8EA6-4A68-A0CE-E0ECF85DE278}"/>
    <cellStyle name="Vírgula 2 14 2" xfId="42292" xr:uid="{08891D70-5174-44C4-AD26-1CEA2178118B}"/>
    <cellStyle name="Vírgula 2 2" xfId="126" xr:uid="{00000000-0005-0000-0000-0000BC050000}"/>
    <cellStyle name="Vírgula 2 2 10" xfId="3460" xr:uid="{00000000-0005-0000-0000-0000BE050000}"/>
    <cellStyle name="Vírgula 2 2 10 2" xfId="7906" xr:uid="{00000000-0005-0000-0000-0000BE050000}"/>
    <cellStyle name="Vírgula 2 2 10 2 2" xfId="16731" xr:uid="{00000000-0005-0000-0000-0000BE050000}"/>
    <cellStyle name="Vírgula 2 2 10 3" xfId="12384" xr:uid="{00000000-0005-0000-0000-0000BE050000}"/>
    <cellStyle name="Vírgula 2 2 11" xfId="5822" xr:uid="{00000000-0005-0000-0000-0000BC050000}"/>
    <cellStyle name="Vírgula 2 2 11 2" xfId="14663" xr:uid="{00000000-0005-0000-0000-0000BC050000}"/>
    <cellStyle name="Vírgula 2 2 12" xfId="19670" xr:uid="{00D6C60D-8698-4D20-B6CA-80B08C12A43B}"/>
    <cellStyle name="Vírgula 2 2 2" xfId="1434" xr:uid="{00000000-0005-0000-0000-0000BD050000}"/>
    <cellStyle name="Vírgula 2 2 2 2" xfId="1474" xr:uid="{00000000-0005-0000-0000-0000BE050000}"/>
    <cellStyle name="Vírgula 2 2 2 2 2" xfId="3347" xr:uid="{00000000-0005-0000-0000-00008B050000}"/>
    <cellStyle name="Vírgula 2 2 2 2 2 2" xfId="7819" xr:uid="{00000000-0005-0000-0000-00008B050000}"/>
    <cellStyle name="Vírgula 2 2 2 2 2 2 2" xfId="16645" xr:uid="{00000000-0005-0000-0000-00008B050000}"/>
    <cellStyle name="Vírgula 2 2 2 2 2 2 3" xfId="26062" xr:uid="{FE0B4FF1-E7A0-43B4-A059-CC5A4656BB3C}"/>
    <cellStyle name="Vírgula 2 2 2 2 2 2 4" xfId="40015" xr:uid="{4D543D36-7E17-458A-8AFF-B5F8CB5A99D3}"/>
    <cellStyle name="Vírgula 2 2 2 2 2 3" xfId="12298" xr:uid="{00000000-0005-0000-0000-00008B050000}"/>
    <cellStyle name="Vírgula 2 2 2 2 2 3 2" xfId="31023" xr:uid="{2B58C145-7547-4BB1-97AE-16B822E09CA2}"/>
    <cellStyle name="Vírgula 2 2 2 2 2 3 3" xfId="44873" xr:uid="{89317838-A210-4F91-9894-CC52FE0ECBF1}"/>
    <cellStyle name="Vírgula 2 2 2 2 2 4" xfId="33591" xr:uid="{03105019-BCAA-430C-BB07-A10F6A6D8EC7}"/>
    <cellStyle name="Vírgula 2 2 2 2 2 4 2" xfId="47458" xr:uid="{BC1E04AE-CC05-403A-96BF-CC2F9F88CAEF}"/>
    <cellStyle name="Vírgula 2 2 2 2 2 5" xfId="21751" xr:uid="{70F5C9C5-73FC-4E93-980A-5AF99B00EAEC}"/>
    <cellStyle name="Vírgula 2 2 2 2 2 6" xfId="35778" xr:uid="{B134024D-DF6C-42E5-9005-1A9CD73AE47F}"/>
    <cellStyle name="Vírgula 2 2 2 2 3" xfId="3470" xr:uid="{00000000-0005-0000-0000-0000C0050000}"/>
    <cellStyle name="Vírgula 2 2 2 2 3 2" xfId="7913" xr:uid="{00000000-0005-0000-0000-0000C0050000}"/>
    <cellStyle name="Vírgula 2 2 2 2 3 2 2" xfId="16738" xr:uid="{00000000-0005-0000-0000-0000C0050000}"/>
    <cellStyle name="Vírgula 2 2 2 2 3 3" xfId="12391" xr:uid="{00000000-0005-0000-0000-0000C0050000}"/>
    <cellStyle name="Vírgula 2 2 2 2 3 3 2" xfId="31001" xr:uid="{82DFB106-6CFD-4EEF-8FEB-A5169FC8AA6E}"/>
    <cellStyle name="Vírgula 2 2 2 2 3 3 3" xfId="44861" xr:uid="{5986A7D5-AFAE-4A31-B836-EA5B40BF90DD}"/>
    <cellStyle name="Vírgula 2 2 2 2 3 4" xfId="33579" xr:uid="{04D1C69A-8C93-49D9-A811-66A364619465}"/>
    <cellStyle name="Vírgula 2 2 2 2 3 4 2" xfId="47446" xr:uid="{07538EDB-65E8-45F7-BCB9-5463BA585EEE}"/>
    <cellStyle name="Vírgula 2 2 2 2 4" xfId="5318" xr:uid="{00000000-0005-0000-0000-00008B050000}"/>
    <cellStyle name="Vírgula 2 2 2 2 4 2" xfId="9716" xr:uid="{00000000-0005-0000-0000-00008B050000}"/>
    <cellStyle name="Vírgula 2 2 2 2 4 2 2" xfId="18538" xr:uid="{00000000-0005-0000-0000-00008B050000}"/>
    <cellStyle name="Vírgula 2 2 2 2 4 2 3" xfId="27907" xr:uid="{F493E081-FBAD-4536-AEA1-FE2E9ED4BA0B}"/>
    <cellStyle name="Vírgula 2 2 2 2 4 2 4" xfId="41864" xr:uid="{ED04D332-3BC4-46A5-AA3F-0940F7B0536F}"/>
    <cellStyle name="Vírgula 2 2 2 2 4 3" xfId="14184" xr:uid="{00000000-0005-0000-0000-00008B050000}"/>
    <cellStyle name="Vírgula 2 2 2 2 4 4" xfId="23650" xr:uid="{698D47CF-65D7-440A-92D2-C57DA1691AAC}"/>
    <cellStyle name="Vírgula 2 2 2 2 4 5" xfId="37620" xr:uid="{0F57F2FB-5BDC-41F7-824E-1DBB59C93CAD}"/>
    <cellStyle name="Vírgula 2 2 2 2 5" xfId="6384" xr:uid="{00000000-0005-0000-0000-0000BE050000}"/>
    <cellStyle name="Vírgula 2 2 2 2 5 2" xfId="15216" xr:uid="{00000000-0005-0000-0000-0000BE050000}"/>
    <cellStyle name="Vírgula 2 2 2 2 6" xfId="29794" xr:uid="{A49B6EDE-A79E-40EA-B131-3D3B9CB4971E}"/>
    <cellStyle name="Vírgula 2 2 2 2 6 2" xfId="43675" xr:uid="{9802D6DA-83FB-4BC2-AE7D-5D33C6F1C8E1}"/>
    <cellStyle name="Vírgula 2 2 2 2 7" xfId="32395" xr:uid="{61D7735B-239F-44A7-8DDA-2DD4BA451E52}"/>
    <cellStyle name="Vírgula 2 2 2 2 7 2" xfId="46262" xr:uid="{B2BC27BF-D20F-4637-A7B7-5F1B194D2CA9}"/>
    <cellStyle name="Vírgula 2 2 2 2 8" xfId="20231" xr:uid="{94021DE7-F1EA-42F4-A9C8-A05145F5EFCF}"/>
    <cellStyle name="Vírgula 2 2 2 3" xfId="1906" xr:uid="{00000000-0005-0000-0000-00000F020000}"/>
    <cellStyle name="Vírgula 2 2 2 3 2" xfId="6576" xr:uid="{00000000-0005-0000-0000-00000F020000}"/>
    <cellStyle name="Vírgula 2 2 2 3 2 2" xfId="15405" xr:uid="{00000000-0005-0000-0000-00000F020000}"/>
    <cellStyle name="Vírgula 2 2 2 3 3" xfId="11030" xr:uid="{00000000-0005-0000-0000-00000F020000}"/>
    <cellStyle name="Vírgula 2 2 2 3 3 2" xfId="31015" xr:uid="{2D29FE29-8464-45A4-94E6-18DC67146E36}"/>
    <cellStyle name="Vírgula 2 2 2 3 3 3" xfId="44867" xr:uid="{828156AF-25E5-432D-9C51-38D357D65D34}"/>
    <cellStyle name="Vírgula 2 2 2 3 4" xfId="33585" xr:uid="{222D4111-E027-4C38-90EC-4F5FEB4B3867}"/>
    <cellStyle name="Vírgula 2 2 2 3 4 2" xfId="47452" xr:uid="{F24C8F38-09B3-43DC-90BA-778F2D90D310}"/>
    <cellStyle name="Vírgula 2 2 2 4" xfId="30989" xr:uid="{4B1A94CB-5F41-43DE-969A-378F3EC602AA}"/>
    <cellStyle name="Vírgula 2 2 2 4 2" xfId="33573" xr:uid="{BDD01FDE-A8AA-456E-A656-F479A8893AE3}"/>
    <cellStyle name="Vírgula 2 2 2 4 2 2" xfId="47440" xr:uid="{0DDB4D8C-6CF3-4A87-BE63-C56A69021963}"/>
    <cellStyle name="Vírgula 2 2 2 4 3" xfId="44855" xr:uid="{34F4469C-FCD2-4E65-8369-E45930B21497}"/>
    <cellStyle name="Vírgula 2 2 2 5" xfId="28528" xr:uid="{815A938E-ABB8-4438-A52C-D2F085169AB2}"/>
    <cellStyle name="Vírgula 2 2 2 5 2" xfId="42454" xr:uid="{0201BA4F-D84C-4AD4-BAF9-52371D85A826}"/>
    <cellStyle name="Vírgula 2 2 3" xfId="1435" xr:uid="{00000000-0005-0000-0000-0000BF050000}"/>
    <cellStyle name="Vírgula 2 2 3 2" xfId="3338" xr:uid="{00000000-0005-0000-0000-00008A050000}"/>
    <cellStyle name="Vírgula 2 2 3 2 2" xfId="7812" xr:uid="{00000000-0005-0000-0000-00008A050000}"/>
    <cellStyle name="Vírgula 2 2 3 2 2 2" xfId="16638" xr:uid="{00000000-0005-0000-0000-00008A050000}"/>
    <cellStyle name="Vírgula 2 2 3 2 2 3" xfId="26059" xr:uid="{08630233-10E1-4F41-9942-A35B70112059}"/>
    <cellStyle name="Vírgula 2 2 3 2 2 4" xfId="40012" xr:uid="{06E56A49-AF5F-4ED1-95DE-9FEBFAA6B35B}"/>
    <cellStyle name="Vírgula 2 2 3 2 3" xfId="12290" xr:uid="{00000000-0005-0000-0000-00008A050000}"/>
    <cellStyle name="Vírgula 2 2 3 2 3 2" xfId="31019" xr:uid="{50C6AD88-75C4-44BC-AF40-7651F4092673}"/>
    <cellStyle name="Vírgula 2 2 3 2 3 3" xfId="44870" xr:uid="{B56CFAA9-917F-4EF3-9AF4-3F58E17D5091}"/>
    <cellStyle name="Vírgula 2 2 3 2 4" xfId="33588" xr:uid="{D2BBCBE6-9A42-484C-867C-5013225A4FA4}"/>
    <cellStyle name="Vírgula 2 2 3 2 4 2" xfId="47455" xr:uid="{52C5A871-ACC8-4F64-B834-D296E9028924}"/>
    <cellStyle name="Vírgula 2 2 3 2 5" xfId="21748" xr:uid="{E319528B-9C6E-40A6-8582-E408CC17E19D}"/>
    <cellStyle name="Vírgula 2 2 3 2 6" xfId="35775" xr:uid="{8135455F-1434-42DB-AACF-843205DF36F9}"/>
    <cellStyle name="Vírgula 2 2 3 3" xfId="5311" xr:uid="{00000000-0005-0000-0000-00008A050000}"/>
    <cellStyle name="Vírgula 2 2 3 3 2" xfId="9709" xr:uid="{00000000-0005-0000-0000-00008A050000}"/>
    <cellStyle name="Vírgula 2 2 3 3 2 2" xfId="18531" xr:uid="{00000000-0005-0000-0000-00008A050000}"/>
    <cellStyle name="Vírgula 2 2 3 3 2 3" xfId="27904" xr:uid="{85B2BA56-842C-4326-B702-FA6C64B4B001}"/>
    <cellStyle name="Vírgula 2 2 3 3 2 4" xfId="41861" xr:uid="{1AD908CA-3FF5-49A2-A359-00938C1D977B}"/>
    <cellStyle name="Vírgula 2 2 3 3 3" xfId="14177" xr:uid="{00000000-0005-0000-0000-00008A050000}"/>
    <cellStyle name="Vírgula 2 2 3 3 3 2" xfId="30996" xr:uid="{4D54EFA7-4999-4552-BF59-F8A76B4E326A}"/>
    <cellStyle name="Vírgula 2 2 3 3 3 3" xfId="44858" xr:uid="{DEBDC8F3-3A3C-4EB2-ACB2-67A3E7CD0068}"/>
    <cellStyle name="Vírgula 2 2 3 3 4" xfId="33576" xr:uid="{E4BFD08B-31D6-4781-8A9A-14443785A3DE}"/>
    <cellStyle name="Vírgula 2 2 3 3 4 2" xfId="47443" xr:uid="{44CF9A11-09E9-4EBC-BE7E-69203347EFD3}"/>
    <cellStyle name="Vírgula 2 2 3 3 5" xfId="23647" xr:uid="{F1A32A32-B479-4BE4-933D-9E2717EE5037}"/>
    <cellStyle name="Vírgula 2 2 3 3 6" xfId="37617" xr:uid="{8DBFCAFB-DDC9-43D0-8323-50152D1889E3}"/>
    <cellStyle name="Vírgula 2 2 3 4" xfId="29791" xr:uid="{08BFAFD0-D790-4525-AD5F-E7CE7B17A299}"/>
    <cellStyle name="Vírgula 2 2 3 4 2" xfId="43672" xr:uid="{8C5C66C4-9FE0-4B3A-A52A-31A58424C615}"/>
    <cellStyle name="Vírgula 2 2 3 5" xfId="32392" xr:uid="{E6E6A74F-6760-4664-9466-061A4425DCF3}"/>
    <cellStyle name="Vírgula 2 2 3 5 2" xfId="46259" xr:uid="{5CFAA3A9-313E-4911-A8B7-105D9DF15FF4}"/>
    <cellStyle name="Vírgula 2 2 4" xfId="1436" xr:uid="{00000000-0005-0000-0000-0000C0050000}"/>
    <cellStyle name="Vírgula 2 2 4 2" xfId="31009" xr:uid="{DAF43417-3866-4AF6-A9C2-16AFF9256711}"/>
    <cellStyle name="Vírgula 2 2 4 2 2" xfId="44864" xr:uid="{64772A61-4FD5-409C-98EA-BF5260CFCBE5}"/>
    <cellStyle name="Vírgula 2 2 4 3" xfId="33582" xr:uid="{A43504B0-7A88-46C9-8CF9-0665B73E56FC}"/>
    <cellStyle name="Vírgula 2 2 4 3 2" xfId="47449" xr:uid="{52194CDE-788B-4C1C-9D50-0AAB832879AF}"/>
    <cellStyle name="Vírgula 2 2 5" xfId="1437" xr:uid="{00000000-0005-0000-0000-0000C1050000}"/>
    <cellStyle name="Vírgula 2 2 5 2" xfId="30982" xr:uid="{1DB1A814-0CDB-4056-9D26-C6A8E69CE1A4}"/>
    <cellStyle name="Vírgula 2 2 5 2 2" xfId="44852" xr:uid="{A1FE370D-5E18-4042-9747-8643166617DF}"/>
    <cellStyle name="Vírgula 2 2 5 3" xfId="33570" xr:uid="{ED80F39F-3FF3-45CC-8BFA-DB1588394C9B}"/>
    <cellStyle name="Vírgula 2 2 5 3 2" xfId="47437" xr:uid="{E226AFB7-5F80-4E89-BF6A-4A11469A5856}"/>
    <cellStyle name="Vírgula 2 2 6" xfId="1438" xr:uid="{00000000-0005-0000-0000-0000C2050000}"/>
    <cellStyle name="Vírgula 2 2 6 2" xfId="33641" xr:uid="{49574CE1-EF3C-4D9C-BF9F-D71AD19F069D}"/>
    <cellStyle name="Vírgula 2 2 6 2 2" xfId="47504" xr:uid="{D36FF67E-5B60-4821-BBB5-59DD97BB2934}"/>
    <cellStyle name="Vírgula 2 2 7" xfId="1439" xr:uid="{00000000-0005-0000-0000-0000C3050000}"/>
    <cellStyle name="Vírgula 2 2 8" xfId="1440" xr:uid="{00000000-0005-0000-0000-0000C4050000}"/>
    <cellStyle name="Vírgula 2 2 8 2" xfId="3492" xr:uid="{00000000-0005-0000-0000-0000C6050000}"/>
    <cellStyle name="Vírgula 2 2 8 2 2" xfId="7935" xr:uid="{00000000-0005-0000-0000-0000C6050000}"/>
    <cellStyle name="Vírgula 2 2 8 2 2 2" xfId="16759" xr:uid="{00000000-0005-0000-0000-0000C6050000}"/>
    <cellStyle name="Vírgula 2 2 8 2 2 3" xfId="26151" xr:uid="{AA3910CE-4AC9-4D68-837D-8ADA6DC9768B}"/>
    <cellStyle name="Vírgula 2 2 8 2 2 4" xfId="40104" xr:uid="{046A8985-4304-4729-90DA-0735DC7838F5}"/>
    <cellStyle name="Vírgula 2 2 8 2 3" xfId="12412" xr:uid="{00000000-0005-0000-0000-0000C6050000}"/>
    <cellStyle name="Vírgula 2 2 8 2 4" xfId="21857" xr:uid="{70A0B459-CA57-4B7B-90AC-EC0C746CA8F7}"/>
    <cellStyle name="Vírgula 2 2 8 2 5" xfId="35867" xr:uid="{28DD1C73-13FA-4A6D-BBBD-95FEAB261EB3}"/>
    <cellStyle name="Vírgula 2 2 8 3" xfId="5736" xr:uid="{00000000-0005-0000-0000-0000C4050000}"/>
    <cellStyle name="Vírgula 2 2 8 3 2" xfId="10134" xr:uid="{00000000-0005-0000-0000-0000C4050000}"/>
    <cellStyle name="Vírgula 2 2 8 3 2 2" xfId="18954" xr:uid="{00000000-0005-0000-0000-0000C4050000}"/>
    <cellStyle name="Vírgula 2 2 8 3 2 3" xfId="28309" xr:uid="{C9C3765B-CB35-40C7-BB7A-E2A4D433BBFE}"/>
    <cellStyle name="Vírgula 2 2 8 3 2 4" xfId="42279" xr:uid="{83050523-B7D5-46E9-A3CF-820B8F42A824}"/>
    <cellStyle name="Vírgula 2 2 8 3 3" xfId="14585" xr:uid="{00000000-0005-0000-0000-0000C4050000}"/>
    <cellStyle name="Vírgula 2 2 8 3 4" xfId="24065" xr:uid="{70B98C35-8173-47DC-91C1-1CB80666B53C}"/>
    <cellStyle name="Vírgula 2 2 8 3 5" xfId="38020" xr:uid="{7E65A9C6-0EDD-43BC-9811-652B7CEFB5C7}"/>
    <cellStyle name="Vírgula 2 2 8 4" xfId="6361" xr:uid="{00000000-0005-0000-0000-0000C4050000}"/>
    <cellStyle name="Vírgula 2 2 8 4 2" xfId="15193" xr:uid="{00000000-0005-0000-0000-0000C4050000}"/>
    <cellStyle name="Vírgula 2 2 8 4 3" xfId="24650" xr:uid="{437EB4F3-BD8B-4FFA-8F95-8BEB9395F80B}"/>
    <cellStyle name="Vírgula 2 2 8 4 4" xfId="38602" xr:uid="{E1584A27-9C75-4ECB-9F07-042AAC3E2D55}"/>
    <cellStyle name="Vírgula 2 2 8 5" xfId="10802" xr:uid="{00000000-0005-0000-0000-0000C4050000}"/>
    <cellStyle name="Vírgula 2 2 8 6" xfId="20207" xr:uid="{0F9FA765-4A9B-4D6C-B4B1-5090EB69F564}"/>
    <cellStyle name="Vírgula 2 2 8 7" xfId="34356" xr:uid="{C068F42F-C152-404A-A9C1-5C590FCF9D52}"/>
    <cellStyle name="Vírgula 2 2 9" xfId="1607" xr:uid="{00000000-0005-0000-0000-00000E020000}"/>
    <cellStyle name="Vírgula 2 3" xfId="127" xr:uid="{00000000-0005-0000-0000-0000C5050000}"/>
    <cellStyle name="Vírgula 2 3 2" xfId="1441" xr:uid="{00000000-0005-0000-0000-0000C6050000}"/>
    <cellStyle name="Vírgula 2 3 2 2" xfId="3342" xr:uid="{00000000-0005-0000-0000-00008C050000}"/>
    <cellStyle name="Vírgula 2 3 2 2 2" xfId="7815" xr:uid="{00000000-0005-0000-0000-00008C050000}"/>
    <cellStyle name="Vírgula 2 3 2 2 2 2" xfId="16641" xr:uid="{00000000-0005-0000-0000-00008C050000}"/>
    <cellStyle name="Vírgula 2 3 2 2 3" xfId="12293" xr:uid="{00000000-0005-0000-0000-00008C050000}"/>
    <cellStyle name="Vírgula 2 3 2 3" xfId="5314" xr:uid="{00000000-0005-0000-0000-00008C050000}"/>
    <cellStyle name="Vírgula 2 3 2 3 2" xfId="9712" xr:uid="{00000000-0005-0000-0000-00008C050000}"/>
    <cellStyle name="Vírgula 2 3 2 3 2 2" xfId="18534" xr:uid="{00000000-0005-0000-0000-00008C050000}"/>
    <cellStyle name="Vírgula 2 3 2 3 3" xfId="14180" xr:uid="{00000000-0005-0000-0000-00008C050000}"/>
    <cellStyle name="Vírgula 2 3 3" xfId="31012" xr:uid="{8AD73FA6-69B5-4B2F-B143-853B13A2584A}"/>
    <cellStyle name="Vírgula 2 3 4" xfId="30985" xr:uid="{69AE005F-7744-4266-8384-7620B21A1C8A}"/>
    <cellStyle name="Vírgula 2 3 5" xfId="33645" xr:uid="{4764AA1C-A142-4D10-887A-1102FC3B2C29}"/>
    <cellStyle name="Vírgula 2 3 5 2" xfId="47507" xr:uid="{70A2869E-FEF6-42BD-9BC2-D6C8714156E6}"/>
    <cellStyle name="Vírgula 2 4" xfId="273" xr:uid="{00000000-0005-0000-0000-0000C7050000}"/>
    <cellStyle name="Vírgula 2 4 2" xfId="1442" xr:uid="{00000000-0005-0000-0000-0000C8050000}"/>
    <cellStyle name="Vírgula 2 4 2 2" xfId="1443" xr:uid="{00000000-0005-0000-0000-0000C9050000}"/>
    <cellStyle name="Vírgula 2 4 2 2 2" xfId="3490" xr:uid="{00000000-0005-0000-0000-0000CB050000}"/>
    <cellStyle name="Vírgula 2 4 2 2 2 2" xfId="7933" xr:uid="{00000000-0005-0000-0000-0000CB050000}"/>
    <cellStyle name="Vírgula 2 4 2 2 2 2 2" xfId="16757" xr:uid="{00000000-0005-0000-0000-0000CB050000}"/>
    <cellStyle name="Vírgula 2 4 2 2 2 2 3" xfId="26149" xr:uid="{736AEFE5-03C2-4A79-B4FC-727210525D52}"/>
    <cellStyle name="Vírgula 2 4 2 2 2 2 4" xfId="40102" xr:uid="{78E0557A-DC62-45F4-A900-73119CC59314}"/>
    <cellStyle name="Vírgula 2 4 2 2 2 3" xfId="12410" xr:uid="{00000000-0005-0000-0000-0000CB050000}"/>
    <cellStyle name="Vírgula 2 4 2 2 2 4" xfId="21855" xr:uid="{5338CAA7-CE71-45FB-BF73-A95F1901E76F}"/>
    <cellStyle name="Vírgula 2 4 2 2 2 5" xfId="35865" xr:uid="{081784F5-2785-4E3D-8E02-6786867E2D6B}"/>
    <cellStyle name="Vírgula 2 4 2 2 3" xfId="5738" xr:uid="{00000000-0005-0000-0000-0000C9050000}"/>
    <cellStyle name="Vírgula 2 4 2 2 3 2" xfId="10136" xr:uid="{00000000-0005-0000-0000-0000C9050000}"/>
    <cellStyle name="Vírgula 2 4 2 2 3 2 2" xfId="18956" xr:uid="{00000000-0005-0000-0000-0000C9050000}"/>
    <cellStyle name="Vírgula 2 4 2 2 3 2 3" xfId="28311" xr:uid="{647DA77E-E482-4B50-AF34-539602CDE4E8}"/>
    <cellStyle name="Vírgula 2 4 2 2 3 2 4" xfId="42281" xr:uid="{5B935AF8-EAB5-4D87-8226-474F028BE8F6}"/>
    <cellStyle name="Vírgula 2 4 2 2 3 3" xfId="14587" xr:uid="{00000000-0005-0000-0000-0000C9050000}"/>
    <cellStyle name="Vírgula 2 4 2 2 3 4" xfId="24067" xr:uid="{52ACFAC9-6A2D-4163-B771-3FEC94C9FC3B}"/>
    <cellStyle name="Vírgula 2 4 2 2 3 5" xfId="38022" xr:uid="{B178D918-5B2A-4A1C-B74B-36E7B43645D7}"/>
    <cellStyle name="Vírgula 2 4 2 2 4" xfId="6363" xr:uid="{00000000-0005-0000-0000-0000C9050000}"/>
    <cellStyle name="Vírgula 2 4 2 2 4 2" xfId="15195" xr:uid="{00000000-0005-0000-0000-0000C9050000}"/>
    <cellStyle name="Vírgula 2 4 2 2 4 3" xfId="24652" xr:uid="{004D3AA2-CB27-4AE5-B5BF-2F1746DB7A4F}"/>
    <cellStyle name="Vírgula 2 4 2 2 4 4" xfId="38604" xr:uid="{913F5EDF-CBEE-43F6-9077-B3AAC589B5B6}"/>
    <cellStyle name="Vírgula 2 4 2 2 5" xfId="10804" xr:uid="{00000000-0005-0000-0000-0000C9050000}"/>
    <cellStyle name="Vírgula 2 4 2 2 6" xfId="20209" xr:uid="{FA1B9440-5CBE-4B9D-96FB-2D882D091B3C}"/>
    <cellStyle name="Vírgula 2 4 2 2 7" xfId="34358" xr:uid="{7A06CD19-6A59-4A45-A795-C4BE7B83F74D}"/>
    <cellStyle name="Vírgula 2 4 2 3" xfId="3491" xr:uid="{00000000-0005-0000-0000-0000CA050000}"/>
    <cellStyle name="Vírgula 2 4 2 3 2" xfId="7934" xr:uid="{00000000-0005-0000-0000-0000CA050000}"/>
    <cellStyle name="Vírgula 2 4 2 3 2 2" xfId="16758" xr:uid="{00000000-0005-0000-0000-0000CA050000}"/>
    <cellStyle name="Vírgula 2 4 2 3 2 3" xfId="26150" xr:uid="{A3D05922-3645-421E-B181-BF5B94705335}"/>
    <cellStyle name="Vírgula 2 4 2 3 2 4" xfId="40103" xr:uid="{F811317A-3887-445A-9AD7-B0A19079CA42}"/>
    <cellStyle name="Vírgula 2 4 2 3 3" xfId="12411" xr:uid="{00000000-0005-0000-0000-0000CA050000}"/>
    <cellStyle name="Vírgula 2 4 2 3 4" xfId="21856" xr:uid="{87AD3F13-D377-4DBB-84A0-79F5EEC19024}"/>
    <cellStyle name="Vírgula 2 4 2 3 5" xfId="35866" xr:uid="{3929104C-5648-4BE7-96F8-D8FFB5D518CD}"/>
    <cellStyle name="Vírgula 2 4 2 4" xfId="5737" xr:uid="{00000000-0005-0000-0000-0000C8050000}"/>
    <cellStyle name="Vírgula 2 4 2 4 2" xfId="10135" xr:uid="{00000000-0005-0000-0000-0000C8050000}"/>
    <cellStyle name="Vírgula 2 4 2 4 2 2" xfId="18955" xr:uid="{00000000-0005-0000-0000-0000C8050000}"/>
    <cellStyle name="Vírgula 2 4 2 4 2 3" xfId="28310" xr:uid="{96B08D74-BFAC-44BC-A76D-3317ABE52663}"/>
    <cellStyle name="Vírgula 2 4 2 4 2 4" xfId="42280" xr:uid="{B41A7ABF-9361-49C7-8B26-F0AC95B779C6}"/>
    <cellStyle name="Vírgula 2 4 2 4 3" xfId="14586" xr:uid="{00000000-0005-0000-0000-0000C8050000}"/>
    <cellStyle name="Vírgula 2 4 2 4 4" xfId="24066" xr:uid="{E32B6078-BC24-4A96-94C0-EC82BEB3A3F8}"/>
    <cellStyle name="Vírgula 2 4 2 4 5" xfId="38021" xr:uid="{BFE29020-C3D6-4830-ACA3-3CE0B432974D}"/>
    <cellStyle name="Vírgula 2 4 2 5" xfId="6362" xr:uid="{00000000-0005-0000-0000-0000C8050000}"/>
    <cellStyle name="Vírgula 2 4 2 5 2" xfId="15194" xr:uid="{00000000-0005-0000-0000-0000C8050000}"/>
    <cellStyle name="Vírgula 2 4 2 5 3" xfId="24651" xr:uid="{C22DB513-7230-4EF8-833E-1E3C2A9692C1}"/>
    <cellStyle name="Vírgula 2 4 2 5 4" xfId="38603" xr:uid="{C6E079BC-ACB6-4E4A-8B97-EF20E5A24576}"/>
    <cellStyle name="Vírgula 2 4 2 6" xfId="10803" xr:uid="{00000000-0005-0000-0000-0000C8050000}"/>
    <cellStyle name="Vírgula 2 4 2 6 2" xfId="31018" xr:uid="{3B0F2AFF-B906-4547-AA2F-A3E9F427558C}"/>
    <cellStyle name="Vírgula 2 4 2 7" xfId="20208" xr:uid="{8E68E9E3-48BF-48D5-8725-896BBFEF49D5}"/>
    <cellStyle name="Vírgula 2 4 2 8" xfId="34357" xr:uid="{17B2EFE9-A797-4016-94DD-D18F5C3BD5E8}"/>
    <cellStyle name="Vírgula 2 4 3" xfId="1947" xr:uid="{00000000-0005-0000-0000-000011020000}"/>
    <cellStyle name="Vírgula 2 4 3 2" xfId="30992" xr:uid="{F9C08885-4305-43DF-A112-7355FC2308A6}"/>
    <cellStyle name="Vírgula 2 5" xfId="274" xr:uid="{00000000-0005-0000-0000-0000CA050000}"/>
    <cellStyle name="Vírgula 2 5 2" xfId="2019" xr:uid="{00000000-0005-0000-0000-00008A000000}"/>
    <cellStyle name="Vírgula 2 5 2 2" xfId="6634" xr:uid="{00000000-0005-0000-0000-00008A000000}"/>
    <cellStyle name="Vírgula 2 5 2 2 2" xfId="15462" xr:uid="{00000000-0005-0000-0000-00008A000000}"/>
    <cellStyle name="Vírgula 2 5 2 3" xfId="11094" xr:uid="{00000000-0005-0000-0000-00008A000000}"/>
    <cellStyle name="Vírgula 2 5 2 3 2" xfId="31005" xr:uid="{DBDBC6C6-1A8D-4B1E-AE4B-5FB3C37A5155}"/>
    <cellStyle name="Vírgula 2 5 3" xfId="4118" xr:uid="{00000000-0005-0000-0000-00008A000000}"/>
    <cellStyle name="Vírgula 2 5 3 2" xfId="8518" xr:uid="{00000000-0005-0000-0000-00008A000000}"/>
    <cellStyle name="Vírgula 2 5 3 2 2" xfId="17340" xr:uid="{00000000-0005-0000-0000-00008A000000}"/>
    <cellStyle name="Vírgula 2 5 3 3" xfId="12987" xr:uid="{00000000-0005-0000-0000-00008A000000}"/>
    <cellStyle name="Vírgula 2 6" xfId="275" xr:uid="{00000000-0005-0000-0000-0000CB050000}"/>
    <cellStyle name="Vírgula 2 6 2" xfId="3313" xr:uid="{00000000-0005-0000-0000-000089050000}"/>
    <cellStyle name="Vírgula 2 6 2 2" xfId="7807" xr:uid="{00000000-0005-0000-0000-000089050000}"/>
    <cellStyle name="Vírgula 2 6 2 2 2" xfId="16633" xr:uid="{00000000-0005-0000-0000-000089050000}"/>
    <cellStyle name="Vírgula 2 6 2 3" xfId="12279" xr:uid="{00000000-0005-0000-0000-000089050000}"/>
    <cellStyle name="Vírgula 2 6 3" xfId="5304" xr:uid="{00000000-0005-0000-0000-000089050000}"/>
    <cellStyle name="Vírgula 2 6 3 2" xfId="9702" xr:uid="{00000000-0005-0000-0000-000089050000}"/>
    <cellStyle name="Vírgula 2 6 3 2 2" xfId="18524" xr:uid="{00000000-0005-0000-0000-000089050000}"/>
    <cellStyle name="Vírgula 2 6 3 3" xfId="14170" xr:uid="{00000000-0005-0000-0000-000089050000}"/>
    <cellStyle name="Vírgula 2 7" xfId="276" xr:uid="{00000000-0005-0000-0000-0000CC050000}"/>
    <cellStyle name="Vírgula 2 7 2" xfId="29825" xr:uid="{5F1324BD-F1DE-4991-9757-B765358B42AF}"/>
    <cellStyle name="Vírgula 2 8" xfId="277" xr:uid="{00000000-0005-0000-0000-0000CD050000}"/>
    <cellStyle name="Vírgula 2 8 2" xfId="30977" xr:uid="{0FAC61C6-E698-40AE-A0C6-4555A155FCCC}"/>
    <cellStyle name="Vírgula 2 9" xfId="278" xr:uid="{00000000-0005-0000-0000-0000CE050000}"/>
    <cellStyle name="Vírgula 2 9 2" xfId="33638" xr:uid="{5CC95BDB-C8B3-473C-8DB8-E41B55ABDBEC}"/>
    <cellStyle name="Vírgula 2 9 2 2" xfId="47501" xr:uid="{020D6517-8C1C-46D7-B55D-FD97B5583126}"/>
    <cellStyle name="Vírgula 3" xfId="87" xr:uid="{00000000-0005-0000-0000-0000CF050000}"/>
    <cellStyle name="Vírgula 3 2" xfId="88" xr:uid="{00000000-0005-0000-0000-0000D0050000}"/>
    <cellStyle name="Vírgula 3 2 2" xfId="1446" xr:uid="{00000000-0005-0000-0000-0000D1050000}"/>
    <cellStyle name="Vírgula 3 2 2 2" xfId="1447" xr:uid="{00000000-0005-0000-0000-0000D2050000}"/>
    <cellStyle name="Vírgula 3 2 2 2 2" xfId="31022" xr:uid="{39B6A16D-3007-4E68-B027-7885E32D110F}"/>
    <cellStyle name="Vírgula 3 2 2 3" xfId="3343" xr:uid="{00000000-0005-0000-0000-00008E050000}"/>
    <cellStyle name="Vírgula 3 2 2 3 2" xfId="7816" xr:uid="{00000000-0005-0000-0000-00008E050000}"/>
    <cellStyle name="Vírgula 3 2 2 3 2 2" xfId="16642" xr:uid="{00000000-0005-0000-0000-00008E050000}"/>
    <cellStyle name="Vírgula 3 2 2 3 3" xfId="12294" xr:uid="{00000000-0005-0000-0000-00008E050000}"/>
    <cellStyle name="Vírgula 3 2 2 4" xfId="5315" xr:uid="{00000000-0005-0000-0000-00008E050000}"/>
    <cellStyle name="Vírgula 3 2 2 4 2" xfId="9713" xr:uid="{00000000-0005-0000-0000-00008E050000}"/>
    <cellStyle name="Vírgula 3 2 2 4 2 2" xfId="18535" xr:uid="{00000000-0005-0000-0000-00008E050000}"/>
    <cellStyle name="Vírgula 3 2 2 4 3" xfId="14181" xr:uid="{00000000-0005-0000-0000-00008E050000}"/>
    <cellStyle name="Vírgula 3 2 3" xfId="1445" xr:uid="{00000000-0005-0000-0000-0000D3050000}"/>
    <cellStyle name="Vírgula 3 2 3 2" xfId="3488" xr:uid="{00000000-0005-0000-0000-0000D5050000}"/>
    <cellStyle name="Vírgula 3 2 3 2 2" xfId="7931" xr:uid="{00000000-0005-0000-0000-0000D5050000}"/>
    <cellStyle name="Vírgula 3 2 3 2 2 2" xfId="16755" xr:uid="{00000000-0005-0000-0000-0000D5050000}"/>
    <cellStyle name="Vírgula 3 2 3 2 3" xfId="12408" xr:uid="{00000000-0005-0000-0000-0000D5050000}"/>
    <cellStyle name="Vírgula 3 2 3 3" xfId="6365" xr:uid="{00000000-0005-0000-0000-0000D3050000}"/>
    <cellStyle name="Vírgula 3 2 3 3 2" xfId="15197" xr:uid="{00000000-0005-0000-0000-0000D3050000}"/>
    <cellStyle name="Vírgula 3 2 3 4" xfId="31013" xr:uid="{311F9FD8-666B-4F6A-B0FB-6DE25F8D1589}"/>
    <cellStyle name="Vírgula 3 2 3 5" xfId="20211" xr:uid="{B3D5C8D7-2462-4740-AD41-8F3DA3FD7792}"/>
    <cellStyle name="Vírgula 3 2 4" xfId="1795" xr:uid="{00000000-0005-0000-0000-000013020000}"/>
    <cellStyle name="Vírgula 3 2 4 2" xfId="6567" xr:uid="{00000000-0005-0000-0000-000013020000}"/>
    <cellStyle name="Vírgula 3 2 4 2 2" xfId="15398" xr:uid="{00000000-0005-0000-0000-000013020000}"/>
    <cellStyle name="Vírgula 3 2 4 3" xfId="11015" xr:uid="{00000000-0005-0000-0000-000013020000}"/>
    <cellStyle name="Vírgula 3 2 4 3 2" xfId="30986" xr:uid="{75A87BE3-6512-4EE6-832F-3E1175DBAA6E}"/>
    <cellStyle name="Vírgula 3 2 5" xfId="3458" xr:uid="{00000000-0005-0000-0000-0000D2050000}"/>
    <cellStyle name="Vírgula 3 2 5 2" xfId="7904" xr:uid="{00000000-0005-0000-0000-0000D2050000}"/>
    <cellStyle name="Vírgula 3 2 5 2 2" xfId="16729" xr:uid="{00000000-0005-0000-0000-0000D2050000}"/>
    <cellStyle name="Vírgula 3 2 5 3" xfId="12382" xr:uid="{00000000-0005-0000-0000-0000D2050000}"/>
    <cellStyle name="Vírgula 3 2 6" xfId="5806" xr:uid="{00000000-0005-0000-0000-0000D0050000}"/>
    <cellStyle name="Vírgula 3 2 6 2" xfId="14648" xr:uid="{00000000-0005-0000-0000-0000D0050000}"/>
    <cellStyle name="Vírgula 3 2 7" xfId="28478" xr:uid="{B5B37942-E155-4AAC-9CCB-F3B34160F620}"/>
    <cellStyle name="Vírgula 3 2 7 2" xfId="42448" xr:uid="{C28DA4C1-332E-42AB-BDBA-5A97E97E31C4}"/>
    <cellStyle name="Vírgula 3 2 8" xfId="19653" xr:uid="{72DF7784-CBFF-4E61-89D9-2CECF7109D11}"/>
    <cellStyle name="Vírgula 3 3" xfId="1448" xr:uid="{00000000-0005-0000-0000-0000D4050000}"/>
    <cellStyle name="Vírgula 3 3 2" xfId="3314" xr:uid="{00000000-0005-0000-0000-00008D050000}"/>
    <cellStyle name="Vírgula 3 3 2 2" xfId="7808" xr:uid="{00000000-0005-0000-0000-00008D050000}"/>
    <cellStyle name="Vírgula 3 3 2 2 2" xfId="16634" xr:uid="{00000000-0005-0000-0000-00008D050000}"/>
    <cellStyle name="Vírgula 3 3 2 3" xfId="12280" xr:uid="{00000000-0005-0000-0000-00008D050000}"/>
    <cellStyle name="Vírgula 3 3 3" xfId="3487" xr:uid="{00000000-0005-0000-0000-0000D6050000}"/>
    <cellStyle name="Vírgula 3 3 3 2" xfId="7930" xr:uid="{00000000-0005-0000-0000-0000D6050000}"/>
    <cellStyle name="Vírgula 3 3 3 2 2" xfId="16754" xr:uid="{00000000-0005-0000-0000-0000D6050000}"/>
    <cellStyle name="Vírgula 3 3 3 3" xfId="12407" xr:uid="{00000000-0005-0000-0000-0000D6050000}"/>
    <cellStyle name="Vírgula 3 3 3 3 2" xfId="30993" xr:uid="{61B65FBE-EBC6-49A9-856A-D25D1C689389}"/>
    <cellStyle name="Vírgula 3 3 4" xfId="5305" xr:uid="{00000000-0005-0000-0000-00008D050000}"/>
    <cellStyle name="Vírgula 3 3 4 2" xfId="9703" xr:uid="{00000000-0005-0000-0000-00008D050000}"/>
    <cellStyle name="Vírgula 3 3 4 2 2" xfId="18525" xr:uid="{00000000-0005-0000-0000-00008D050000}"/>
    <cellStyle name="Vírgula 3 3 4 3" xfId="14171" xr:uid="{00000000-0005-0000-0000-00008D050000}"/>
    <cellStyle name="Vírgula 3 3 5" xfId="6366" xr:uid="{00000000-0005-0000-0000-0000D4050000}"/>
    <cellStyle name="Vírgula 3 3 5 2" xfId="15198" xr:uid="{00000000-0005-0000-0000-0000D4050000}"/>
    <cellStyle name="Vírgula 3 3 6" xfId="20212" xr:uid="{424E5066-1BF8-4350-96D3-5AEE14017EE9}"/>
    <cellStyle name="Vírgula 3 4" xfId="1449" xr:uid="{00000000-0005-0000-0000-0000D5050000}"/>
    <cellStyle name="Vírgula 3 4 2" xfId="3486" xr:uid="{00000000-0005-0000-0000-0000D7050000}"/>
    <cellStyle name="Vírgula 3 4 2 2" xfId="7929" xr:uid="{00000000-0005-0000-0000-0000D7050000}"/>
    <cellStyle name="Vírgula 3 4 2 2 2" xfId="16753" xr:uid="{00000000-0005-0000-0000-0000D7050000}"/>
    <cellStyle name="Vírgula 3 4 2 3" xfId="12406" xr:uid="{00000000-0005-0000-0000-0000D7050000}"/>
    <cellStyle name="Vírgula 3 4 3" xfId="6367" xr:uid="{00000000-0005-0000-0000-0000D5050000}"/>
    <cellStyle name="Vírgula 3 4 3 2" xfId="15199" xr:uid="{00000000-0005-0000-0000-0000D5050000}"/>
    <cellStyle name="Vírgula 3 4 4" xfId="31006" xr:uid="{773F6629-07A8-4A80-8585-47500DEEED19}"/>
    <cellStyle name="Vírgula 3 4 5" xfId="20213" xr:uid="{4CB7B632-482B-4170-AE6B-50776DA8CB35}"/>
    <cellStyle name="Vírgula 3 5" xfId="1444" xr:uid="{00000000-0005-0000-0000-0000D6050000}"/>
    <cellStyle name="Vírgula 3 5 2" xfId="3489" xr:uid="{00000000-0005-0000-0000-0000D8050000}"/>
    <cellStyle name="Vírgula 3 5 2 2" xfId="7932" xr:uid="{00000000-0005-0000-0000-0000D8050000}"/>
    <cellStyle name="Vírgula 3 5 2 2 2" xfId="16756" xr:uid="{00000000-0005-0000-0000-0000D8050000}"/>
    <cellStyle name="Vírgula 3 5 2 3" xfId="12409" xr:uid="{00000000-0005-0000-0000-0000D8050000}"/>
    <cellStyle name="Vírgula 3 5 3" xfId="6364" xr:uid="{00000000-0005-0000-0000-0000D6050000}"/>
    <cellStyle name="Vírgula 3 5 3 2" xfId="15196" xr:uid="{00000000-0005-0000-0000-0000D6050000}"/>
    <cellStyle name="Vírgula 3 5 4" xfId="30978" xr:uid="{6F0045FA-90B8-4AAC-984E-9ACF8C1154F6}"/>
    <cellStyle name="Vírgula 3 5 5" xfId="20210" xr:uid="{27B3116B-F04B-4468-A0B5-1BC0D902BC9B}"/>
    <cellStyle name="Vírgula 3 6" xfId="1608" xr:uid="{00000000-0005-0000-0000-000012020000}"/>
    <cellStyle name="Vírgula 3 6 2" xfId="6438" xr:uid="{00000000-0005-0000-0000-000012020000}"/>
    <cellStyle name="Vírgula 3 6 2 2" xfId="15269" xr:uid="{00000000-0005-0000-0000-000012020000}"/>
    <cellStyle name="Vírgula 3 6 3" xfId="10877" xr:uid="{00000000-0005-0000-0000-000012020000}"/>
    <cellStyle name="Vírgula 3 6 3 2" xfId="33636" xr:uid="{EE5C9F6C-7482-4A2F-8C03-1DAA7053AA41}"/>
    <cellStyle name="Vírgula 3 6 3 3" xfId="47500" xr:uid="{FB97C4E8-353E-4F01-99C3-4239EBCF34E9}"/>
    <cellStyle name="Vírgula 3 7" xfId="5805" xr:uid="{00000000-0005-0000-0000-0000CF050000}"/>
    <cellStyle name="Vírgula 3 7 2" xfId="14647" xr:uid="{00000000-0005-0000-0000-0000CF050000}"/>
    <cellStyle name="Vírgula 3 8" xfId="28350" xr:uid="{0CC9632E-56E1-4FA8-A622-9628F1678666}"/>
    <cellStyle name="Vírgula 3 8 2" xfId="42320" xr:uid="{3E9A3A84-DEAE-4C89-AA26-3EFCFEF73D29}"/>
    <cellStyle name="Vírgula 3 9" xfId="19652" xr:uid="{7A7003FB-CA5D-48FE-8A80-E4520DDC0741}"/>
    <cellStyle name="Vírgula 4" xfId="89" xr:uid="{00000000-0005-0000-0000-0000D7050000}"/>
    <cellStyle name="Vírgula 4 2" xfId="1451" xr:uid="{00000000-0005-0000-0000-0000D8050000}"/>
    <cellStyle name="Vírgula 4 2 2" xfId="3340" xr:uid="{00000000-0005-0000-0000-000090050000}"/>
    <cellStyle name="Vírgula 4 2 2 2" xfId="5313" xr:uid="{00000000-0005-0000-0000-000090050000}"/>
    <cellStyle name="Vírgula 4 2 2 2 2" xfId="9711" xr:uid="{00000000-0005-0000-0000-000090050000}"/>
    <cellStyle name="Vírgula 4 2 2 2 2 2" xfId="18533" xr:uid="{00000000-0005-0000-0000-000090050000}"/>
    <cellStyle name="Vírgula 4 2 2 2 2 3" xfId="27906" xr:uid="{039052BA-2F72-4AC7-8B95-19A4CA9121FF}"/>
    <cellStyle name="Vírgula 4 2 2 2 2 4" xfId="41863" xr:uid="{F37EF9D7-A6B1-4092-8005-8C0F04FECF70}"/>
    <cellStyle name="Vírgula 4 2 2 2 3" xfId="14179" xr:uid="{00000000-0005-0000-0000-000090050000}"/>
    <cellStyle name="Vírgula 4 2 2 2 3 2" xfId="31021" xr:uid="{1CDD5C9F-0024-42EF-927C-6556DA09BE43}"/>
    <cellStyle name="Vírgula 4 2 2 2 3 3" xfId="44872" xr:uid="{B31FA8CF-D781-4156-8375-3639E50B2F7F}"/>
    <cellStyle name="Vírgula 4 2 2 2 4" xfId="33590" xr:uid="{431925EC-DD09-4583-82F8-1954F6F8DE7A}"/>
    <cellStyle name="Vírgula 4 2 2 2 4 2" xfId="47457" xr:uid="{98BB8938-3687-4E38-8C78-6ED50899AA67}"/>
    <cellStyle name="Vírgula 4 2 2 2 5" xfId="23649" xr:uid="{587F77CB-410F-4D6D-A70F-BA6E2EC96666}"/>
    <cellStyle name="Vírgula 4 2 2 2 6" xfId="37619" xr:uid="{D2E586E2-684E-4288-ADCE-F76C86007A1E}"/>
    <cellStyle name="Vírgula 4 2 2 3" xfId="7814" xr:uid="{00000000-0005-0000-0000-000090050000}"/>
    <cellStyle name="Vírgula 4 2 2 3 2" xfId="16640" xr:uid="{00000000-0005-0000-0000-000090050000}"/>
    <cellStyle name="Vírgula 4 2 2 3 2 2" xfId="30998" xr:uid="{8601287E-06D1-4BD3-9F27-7BE88447B8A1}"/>
    <cellStyle name="Vírgula 4 2 2 3 2 3" xfId="44860" xr:uid="{87C36626-CA9F-47A4-BFE1-35964870A025}"/>
    <cellStyle name="Vírgula 4 2 2 3 3" xfId="33578" xr:uid="{BDC6A690-6034-4058-88B5-EF31B0DF2EE4}"/>
    <cellStyle name="Vírgula 4 2 2 3 3 2" xfId="47445" xr:uid="{D250DB9C-DA42-448B-9D9D-F72379A6E906}"/>
    <cellStyle name="Vírgula 4 2 2 3 4" xfId="26061" xr:uid="{F976B712-027F-4BF5-A0D8-83F273BEE188}"/>
    <cellStyle name="Vírgula 4 2 2 3 5" xfId="40014" xr:uid="{C3F06FF1-C345-4C67-BB15-ABC558F7748D}"/>
    <cellStyle name="Vírgula 4 2 2 4" xfId="12292" xr:uid="{00000000-0005-0000-0000-000090050000}"/>
    <cellStyle name="Vírgula 4 2 2 4 2" xfId="29793" xr:uid="{406628FC-7913-466A-9FAB-D472A696FD61}"/>
    <cellStyle name="Vírgula 4 2 2 4 3" xfId="43674" xr:uid="{AA0BC4DB-CE23-4318-AEE2-D99900BCDE5F}"/>
    <cellStyle name="Vírgula 4 2 2 5" xfId="32394" xr:uid="{FE657B06-D41E-46E8-925D-3D3086154231}"/>
    <cellStyle name="Vírgula 4 2 2 5 2" xfId="46261" xr:uid="{3EC9275A-4BAF-4A1F-91E7-EA5EA25718B1}"/>
    <cellStyle name="Vírgula 4 2 2 6" xfId="21750" xr:uid="{04BD9A25-31C2-48D7-AEC2-FA79965CC4EE}"/>
    <cellStyle name="Vírgula 4 2 2 7" xfId="35777" xr:uid="{0CDD0905-AD89-4B54-8919-C473F0A15DFC}"/>
    <cellStyle name="Vírgula 4 2 3" xfId="1796" xr:uid="{00000000-0005-0000-0000-000015020000}"/>
    <cellStyle name="Vírgula 4 2 3 2" xfId="6568" xr:uid="{00000000-0005-0000-0000-000015020000}"/>
    <cellStyle name="Vírgula 4 2 3 2 2" xfId="15399" xr:uid="{00000000-0005-0000-0000-000015020000}"/>
    <cellStyle name="Vírgula 4 2 3 3" xfId="11016" xr:uid="{00000000-0005-0000-0000-000015020000}"/>
    <cellStyle name="Vírgula 4 2 3 3 2" xfId="31011" xr:uid="{9EB733A8-79D5-428E-9B91-8E3F87F9DDF6}"/>
    <cellStyle name="Vírgula 4 2 3 3 3" xfId="44866" xr:uid="{846B7B64-39F5-4F7D-9795-78A2B22EDD2D}"/>
    <cellStyle name="Vírgula 4 2 3 4" xfId="33584" xr:uid="{DE7B91E2-BEEA-4520-AEE4-7863FE7C80E7}"/>
    <cellStyle name="Vírgula 4 2 3 4 2" xfId="47451" xr:uid="{A1741433-8AEA-464D-94C0-E352628C61E4}"/>
    <cellStyle name="Vírgula 4 2 4" xfId="3484" xr:uid="{00000000-0005-0000-0000-0000DA050000}"/>
    <cellStyle name="Vírgula 4 2 4 2" xfId="7927" xr:uid="{00000000-0005-0000-0000-0000DA050000}"/>
    <cellStyle name="Vírgula 4 2 4 2 2" xfId="16751" xr:uid="{00000000-0005-0000-0000-0000DA050000}"/>
    <cellStyle name="Vírgula 4 2 4 3" xfId="12404" xr:uid="{00000000-0005-0000-0000-0000DA050000}"/>
    <cellStyle name="Vírgula 4 2 4 3 2" xfId="30984" xr:uid="{AE9EA7ED-57E7-4BC2-93E2-718C2A2B79F6}"/>
    <cellStyle name="Vírgula 4 2 4 3 3" xfId="44854" xr:uid="{18180E95-436C-4096-8688-602BC2022C78}"/>
    <cellStyle name="Vírgula 4 2 4 4" xfId="33572" xr:uid="{80CB4381-A72D-45B8-A584-1889A92452D6}"/>
    <cellStyle name="Vírgula 4 2 4 4 2" xfId="47439" xr:uid="{2FF653D7-D9E9-4EA2-B22E-46E4B5593015}"/>
    <cellStyle name="Vírgula 4 2 5" xfId="6369" xr:uid="{00000000-0005-0000-0000-0000D8050000}"/>
    <cellStyle name="Vírgula 4 2 5 2" xfId="15201" xr:uid="{00000000-0005-0000-0000-0000D8050000}"/>
    <cellStyle name="Vírgula 4 2 6" xfId="28479" xr:uid="{5FE3332B-987B-4A2A-AB6A-6C6E30F40773}"/>
    <cellStyle name="Vírgula 4 2 6 2" xfId="42449" xr:uid="{D1113DBB-6BCC-46B0-A75B-23D7B7D0576D}"/>
    <cellStyle name="Vírgula 4 2 7" xfId="20215" xr:uid="{E2C8B2E9-C31E-4A3C-8ADA-0405585EF018}"/>
    <cellStyle name="Vírgula 4 3" xfId="1452" xr:uid="{00000000-0005-0000-0000-0000D9050000}"/>
    <cellStyle name="Vírgula 4 3 2" xfId="2102" xr:uid="{00000000-0005-0000-0000-00008F050000}"/>
    <cellStyle name="Vírgula 4 3 2 2" xfId="6677" xr:uid="{00000000-0005-0000-0000-00008F050000}"/>
    <cellStyle name="Vírgula 4 3 2 2 2" xfId="15503" xr:uid="{00000000-0005-0000-0000-00008F050000}"/>
    <cellStyle name="Vírgula 4 3 2 2 3" xfId="24929" xr:uid="{E7D1BE42-2796-4927-BFA7-62E35C6159CB}"/>
    <cellStyle name="Vírgula 4 3 2 2 4" xfId="38881" xr:uid="{AACDCAD7-9CC1-47E3-B071-516732B9A301}"/>
    <cellStyle name="Vírgula 4 3 2 3" xfId="11140" xr:uid="{00000000-0005-0000-0000-00008F050000}"/>
    <cellStyle name="Vírgula 4 3 2 3 2" xfId="31017" xr:uid="{5F983924-BDC5-47C1-B89C-DBCC98D6964A}"/>
    <cellStyle name="Vírgula 4 3 2 3 3" xfId="44869" xr:uid="{FE90D1BA-E823-4934-9758-78A160B27580}"/>
    <cellStyle name="Vírgula 4 3 2 4" xfId="33587" xr:uid="{49917FA3-5856-4778-A54B-16C0D035700A}"/>
    <cellStyle name="Vírgula 4 3 2 4 2" xfId="47454" xr:uid="{E7812379-5AC9-4E3F-99E2-8053308E82F8}"/>
    <cellStyle name="Vírgula 4 3 2 5" xfId="20608" xr:uid="{E762F6A4-D14C-4151-A3C2-FAB695F124A7}"/>
    <cellStyle name="Vírgula 4 3 2 6" xfId="34644" xr:uid="{ACD53BE0-EF52-4D5F-91F2-30457AD7A025}"/>
    <cellStyle name="Vírgula 4 3 3" xfId="3483" xr:uid="{00000000-0005-0000-0000-0000DB050000}"/>
    <cellStyle name="Vírgula 4 3 3 2" xfId="7926" xr:uid="{00000000-0005-0000-0000-0000DB050000}"/>
    <cellStyle name="Vírgula 4 3 3 2 2" xfId="16750" xr:uid="{00000000-0005-0000-0000-0000DB050000}"/>
    <cellStyle name="Vírgula 4 3 3 3" xfId="12403" xr:uid="{00000000-0005-0000-0000-0000DB050000}"/>
    <cellStyle name="Vírgula 4 3 3 3 2" xfId="30991" xr:uid="{5002C94F-D282-428B-B5D9-2AA7866DFE99}"/>
    <cellStyle name="Vírgula 4 3 3 3 3" xfId="44857" xr:uid="{A716A4EC-6322-4131-B49B-658E272E726D}"/>
    <cellStyle name="Vírgula 4 3 3 4" xfId="33575" xr:uid="{74A8E7E2-3A03-4876-8948-1CC6CFC6E26A}"/>
    <cellStyle name="Vírgula 4 3 3 4 2" xfId="47442" xr:uid="{A36D4BDF-A4E9-43A8-90D1-57CBD8E8FD6D}"/>
    <cellStyle name="Vírgula 4 3 4" xfId="4167" xr:uid="{00000000-0005-0000-0000-00008F050000}"/>
    <cellStyle name="Vírgula 4 3 4 2" xfId="8567" xr:uid="{00000000-0005-0000-0000-00008F050000}"/>
    <cellStyle name="Vírgula 4 3 4 2 2" xfId="17389" xr:uid="{00000000-0005-0000-0000-00008F050000}"/>
    <cellStyle name="Vírgula 4 3 4 2 3" xfId="26767" xr:uid="{82F3C203-A7DA-441C-85D6-AE5CB29119E4}"/>
    <cellStyle name="Vírgula 4 3 4 2 4" xfId="40723" xr:uid="{41565B21-C6A1-4CD0-B4DF-DE30C2E91CE9}"/>
    <cellStyle name="Vírgula 4 3 4 3" xfId="13036" xr:uid="{00000000-0005-0000-0000-00008F050000}"/>
    <cellStyle name="Vírgula 4 3 4 4" xfId="22509" xr:uid="{28235D15-6298-4001-8EBC-57B58A1EFF56}"/>
    <cellStyle name="Vírgula 4 3 4 5" xfId="36480" xr:uid="{8949FF6B-7639-4D74-A37A-8D00C202E9F0}"/>
    <cellStyle name="Vírgula 4 3 5" xfId="6370" xr:uid="{00000000-0005-0000-0000-0000D9050000}"/>
    <cellStyle name="Vírgula 4 3 5 2" xfId="15202" xr:uid="{00000000-0005-0000-0000-0000D9050000}"/>
    <cellStyle name="Vírgula 4 3 6" xfId="28661" xr:uid="{B9ACE862-38C1-4864-934D-7BD897D8AE11}"/>
    <cellStyle name="Vírgula 4 3 6 2" xfId="42542" xr:uid="{BBA44CA8-417E-4E65-AADE-150909704C63}"/>
    <cellStyle name="Vírgula 4 3 7" xfId="31263" xr:uid="{67C83E25-62F3-4307-A92C-4E6A0E909513}"/>
    <cellStyle name="Vírgula 4 3 7 2" xfId="45130" xr:uid="{288CFA89-3844-425A-BE53-E200597CCAAB}"/>
    <cellStyle name="Vírgula 4 3 8" xfId="20216" xr:uid="{07D97A73-1E0B-40D0-9A21-E5B7F3A85CEA}"/>
    <cellStyle name="Vírgula 4 4" xfId="1450" xr:uid="{00000000-0005-0000-0000-0000DA050000}"/>
    <cellStyle name="Vírgula 4 4 2" xfId="3485" xr:uid="{00000000-0005-0000-0000-0000DC050000}"/>
    <cellStyle name="Vírgula 4 4 2 2" xfId="7928" xr:uid="{00000000-0005-0000-0000-0000DC050000}"/>
    <cellStyle name="Vírgula 4 4 2 2 2" xfId="16752" xr:uid="{00000000-0005-0000-0000-0000DC050000}"/>
    <cellStyle name="Vírgula 4 4 2 3" xfId="12405" xr:uid="{00000000-0005-0000-0000-0000DC050000}"/>
    <cellStyle name="Vírgula 4 4 3" xfId="6368" xr:uid="{00000000-0005-0000-0000-0000DA050000}"/>
    <cellStyle name="Vírgula 4 4 3 2" xfId="15200" xr:uid="{00000000-0005-0000-0000-0000DA050000}"/>
    <cellStyle name="Vírgula 4 4 4" xfId="31004" xr:uid="{45174494-BF96-493B-8B7B-714A8AD88321}"/>
    <cellStyle name="Vírgula 4 4 4 2" xfId="44863" xr:uid="{F1B04AA4-6316-4467-8A6C-5CA7B9486704}"/>
    <cellStyle name="Vírgula 4 4 5" xfId="33581" xr:uid="{BAC6CFBD-74B2-4DEB-9E80-90069D377287}"/>
    <cellStyle name="Vírgula 4 4 5 2" xfId="47448" xr:uid="{1FA4F765-653A-4CC1-AE4B-AE52A1B3397C}"/>
    <cellStyle name="Vírgula 4 4 6" xfId="20214" xr:uid="{94791913-969C-442B-AE08-24D2F8896232}"/>
    <cellStyle name="Vírgula 4 5" xfId="1609" xr:uid="{00000000-0005-0000-0000-000014020000}"/>
    <cellStyle name="Vírgula 4 5 2" xfId="6439" xr:uid="{00000000-0005-0000-0000-000014020000}"/>
    <cellStyle name="Vírgula 4 5 2 2" xfId="15270" xr:uid="{00000000-0005-0000-0000-000014020000}"/>
    <cellStyle name="Vírgula 4 5 3" xfId="10878" xr:uid="{00000000-0005-0000-0000-000014020000}"/>
    <cellStyle name="Vírgula 4 5 3 2" xfId="29849" xr:uid="{BCDF13F6-8D90-4D61-A755-5949BE48D254}"/>
    <cellStyle name="Vírgula 4 5 3 3" xfId="43723" xr:uid="{F2AC2F78-96CC-4B00-82FE-4B2E0870162C}"/>
    <cellStyle name="Vírgula 4 5 4" xfId="32441" xr:uid="{3F5F774B-ED86-4840-BEFF-F122E65AA60E}"/>
    <cellStyle name="Vírgula 4 5 4 2" xfId="46308" xr:uid="{B52C3BF6-FBCA-4D26-8965-251C727F69C9}"/>
    <cellStyle name="Vírgula 4 6" xfId="5807" xr:uid="{00000000-0005-0000-0000-0000D7050000}"/>
    <cellStyle name="Vírgula 4 6 2" xfId="14649" xr:uid="{00000000-0005-0000-0000-0000D7050000}"/>
    <cellStyle name="Vírgula 4 6 2 2" xfId="33640" xr:uid="{E1DE10CD-D5DC-42C6-92F6-1977890458FD}"/>
    <cellStyle name="Vírgula 4 6 2 3" xfId="47503" xr:uid="{68B1DA30-6765-4296-BDE6-5481EC09324C}"/>
    <cellStyle name="Vírgula 4 7" xfId="28351" xr:uid="{A20CA84E-FE8B-45E7-A162-57CFCC672A51}"/>
    <cellStyle name="Vírgula 4 7 2" xfId="42321" xr:uid="{A45B63FD-992E-4A5B-80BA-848FBD90615F}"/>
    <cellStyle name="Vírgula 4 8" xfId="19654" xr:uid="{A600BFFD-2867-4392-812E-437C50B55F34}"/>
    <cellStyle name="Vírgula 5" xfId="90" xr:uid="{00000000-0005-0000-0000-0000DB050000}"/>
    <cellStyle name="Vírgula 5 2" xfId="128" xr:uid="{00000000-0005-0000-0000-0000DC050000}"/>
    <cellStyle name="Vírgula 5 2 2" xfId="1454" xr:uid="{00000000-0005-0000-0000-0000DD050000}"/>
    <cellStyle name="Vírgula 5 2 2 2" xfId="3344" xr:uid="{00000000-0005-0000-0000-000092050000}"/>
    <cellStyle name="Vírgula 5 2 2 2 2" xfId="7817" xr:uid="{00000000-0005-0000-0000-000092050000}"/>
    <cellStyle name="Vírgula 5 2 2 2 2 2" xfId="16643" xr:uid="{00000000-0005-0000-0000-000092050000}"/>
    <cellStyle name="Vírgula 5 2 2 2 3" xfId="12295" xr:uid="{00000000-0005-0000-0000-000092050000}"/>
    <cellStyle name="Vírgula 5 2 2 3" xfId="3482" xr:uid="{00000000-0005-0000-0000-0000DF050000}"/>
    <cellStyle name="Vírgula 5 2 2 3 2" xfId="7925" xr:uid="{00000000-0005-0000-0000-0000DF050000}"/>
    <cellStyle name="Vírgula 5 2 2 3 2 2" xfId="16749" xr:uid="{00000000-0005-0000-0000-0000DF050000}"/>
    <cellStyle name="Vírgula 5 2 2 3 3" xfId="12402" xr:uid="{00000000-0005-0000-0000-0000DF050000}"/>
    <cellStyle name="Vírgula 5 2 2 3 3 2" xfId="30999" xr:uid="{CB9F9E4A-7234-4022-B50B-BB5F975AEE89}"/>
    <cellStyle name="Vírgula 5 2 2 4" xfId="5316" xr:uid="{00000000-0005-0000-0000-000092050000}"/>
    <cellStyle name="Vírgula 5 2 2 4 2" xfId="9714" xr:uid="{00000000-0005-0000-0000-000092050000}"/>
    <cellStyle name="Vírgula 5 2 2 4 2 2" xfId="18536" xr:uid="{00000000-0005-0000-0000-000092050000}"/>
    <cellStyle name="Vírgula 5 2 2 4 3" xfId="14182" xr:uid="{00000000-0005-0000-0000-000092050000}"/>
    <cellStyle name="Vírgula 5 2 2 5" xfId="6372" xr:uid="{00000000-0005-0000-0000-0000DD050000}"/>
    <cellStyle name="Vírgula 5 2 2 5 2" xfId="15204" xr:uid="{00000000-0005-0000-0000-0000DD050000}"/>
    <cellStyle name="Vírgula 5 2 2 6" xfId="20218" xr:uid="{FEBDD84E-6676-4C1D-9098-CD7B9C59E98D}"/>
    <cellStyle name="Vírgula 5 2 3" xfId="1611" xr:uid="{00000000-0005-0000-0000-000017020000}"/>
    <cellStyle name="Vírgula 5 2 3 2" xfId="31014" xr:uid="{91DD171D-3D89-4970-9CCD-82A9ACDF251F}"/>
    <cellStyle name="Vírgula 5 2 4" xfId="3862" xr:uid="{00000000-0005-0000-0000-0000DE050000}"/>
    <cellStyle name="Vírgula 5 2 4 2" xfId="8272" xr:uid="{00000000-0005-0000-0000-0000DE050000}"/>
    <cellStyle name="Vírgula 5 2 4 2 2" xfId="17095" xr:uid="{00000000-0005-0000-0000-0000DE050000}"/>
    <cellStyle name="Vírgula 5 2 4 3" xfId="12744" xr:uid="{00000000-0005-0000-0000-0000DE050000}"/>
    <cellStyle name="Vírgula 5 2 4 3 2" xfId="30987" xr:uid="{49AF3827-5CEE-4DB0-863F-635518920CA6}"/>
    <cellStyle name="Vírgula 5 2 5" xfId="5823" xr:uid="{00000000-0005-0000-0000-0000DC050000}"/>
    <cellStyle name="Vírgula 5 2 5 2" xfId="14664" xr:uid="{00000000-0005-0000-0000-0000DC050000}"/>
    <cellStyle name="Vírgula 5 2 6" xfId="19671" xr:uid="{09E50303-E17F-4DA4-95FA-4E0B2C098B25}"/>
    <cellStyle name="Vírgula 5 3" xfId="1453" xr:uid="{00000000-0005-0000-0000-0000DE050000}"/>
    <cellStyle name="Vírgula 5 3 2" xfId="3335" xr:uid="{00000000-0005-0000-0000-000091050000}"/>
    <cellStyle name="Vírgula 5 3 2 2" xfId="7810" xr:uid="{00000000-0005-0000-0000-000091050000}"/>
    <cellStyle name="Vírgula 5 3 2 2 2" xfId="16636" xr:uid="{00000000-0005-0000-0000-000091050000}"/>
    <cellStyle name="Vírgula 5 3 2 3" xfId="12288" xr:uid="{00000000-0005-0000-0000-000091050000}"/>
    <cellStyle name="Vírgula 5 3 3" xfId="3481" xr:uid="{00000000-0005-0000-0000-0000E0050000}"/>
    <cellStyle name="Vírgula 5 3 3 2" xfId="7924" xr:uid="{00000000-0005-0000-0000-0000E0050000}"/>
    <cellStyle name="Vírgula 5 3 3 2 2" xfId="16748" xr:uid="{00000000-0005-0000-0000-0000E0050000}"/>
    <cellStyle name="Vírgula 5 3 3 3" xfId="12401" xr:uid="{00000000-0005-0000-0000-0000E0050000}"/>
    <cellStyle name="Vírgula 5 3 3 3 2" xfId="30994" xr:uid="{A8616E30-9100-491D-BFAD-614C52D79C4B}"/>
    <cellStyle name="Vírgula 5 3 4" xfId="5309" xr:uid="{00000000-0005-0000-0000-000091050000}"/>
    <cellStyle name="Vírgula 5 3 4 2" xfId="9707" xr:uid="{00000000-0005-0000-0000-000091050000}"/>
    <cellStyle name="Vírgula 5 3 4 2 2" xfId="18529" xr:uid="{00000000-0005-0000-0000-000091050000}"/>
    <cellStyle name="Vírgula 5 3 4 3" xfId="14175" xr:uid="{00000000-0005-0000-0000-000091050000}"/>
    <cellStyle name="Vírgula 5 3 5" xfId="6371" xr:uid="{00000000-0005-0000-0000-0000DE050000}"/>
    <cellStyle name="Vírgula 5 3 5 2" xfId="15203" xr:uid="{00000000-0005-0000-0000-0000DE050000}"/>
    <cellStyle name="Vírgula 5 3 6" xfId="20217" xr:uid="{73453944-2E00-4FA4-A024-8AF4028C5F17}"/>
    <cellStyle name="Vírgula 5 4" xfId="1610" xr:uid="{00000000-0005-0000-0000-000016020000}"/>
    <cellStyle name="Vírgula 5 4 2" xfId="31007" xr:uid="{186EDE0E-8430-4489-A35C-13609840794B}"/>
    <cellStyle name="Vírgula 5 5" xfId="3457" xr:uid="{00000000-0005-0000-0000-0000DD050000}"/>
    <cellStyle name="Vírgula 5 5 2" xfId="7903" xr:uid="{00000000-0005-0000-0000-0000DD050000}"/>
    <cellStyle name="Vírgula 5 5 2 2" xfId="16728" xr:uid="{00000000-0005-0000-0000-0000DD050000}"/>
    <cellStyle name="Vírgula 5 5 3" xfId="12381" xr:uid="{00000000-0005-0000-0000-0000DD050000}"/>
    <cellStyle name="Vírgula 5 5 3 2" xfId="30980" xr:uid="{1C9391F3-D22E-4115-8B9C-C7C1C453697E}"/>
    <cellStyle name="Vírgula 5 6" xfId="5808" xr:uid="{00000000-0005-0000-0000-0000DB050000}"/>
    <cellStyle name="Vírgula 5 6 2" xfId="14650" xr:uid="{00000000-0005-0000-0000-0000DB050000}"/>
    <cellStyle name="Vírgula 5 6 2 2" xfId="33647" xr:uid="{50222FB2-CF95-4A72-B254-3864A0EEE8A1}"/>
    <cellStyle name="Vírgula 5 6 2 3" xfId="47508" xr:uid="{BE4C9DF1-C26D-4CC9-ADDC-7951E61561FC}"/>
    <cellStyle name="Vírgula 5 7" xfId="19655" xr:uid="{E3DFB945-AEFA-4D49-85A4-1AFD41614659}"/>
    <cellStyle name="Vírgula 6" xfId="91" xr:uid="{00000000-0005-0000-0000-0000DF050000}"/>
    <cellStyle name="Vírgula 6 10" xfId="4055" xr:uid="{00000000-0005-0000-0000-0000DF050000}"/>
    <cellStyle name="Vírgula 6 10 2" xfId="8457" xr:uid="{00000000-0005-0000-0000-0000DF050000}"/>
    <cellStyle name="Vírgula 6 10 2 2" xfId="17279" xr:uid="{00000000-0005-0000-0000-0000DF050000}"/>
    <cellStyle name="Vírgula 6 10 2 3" xfId="26660" xr:uid="{98DBAE1B-64F9-43E2-9274-9E862B58A958}"/>
    <cellStyle name="Vírgula 6 10 2 4" xfId="40614" xr:uid="{47B47FC9-5B4B-4094-9DA3-798DE1A3C43F}"/>
    <cellStyle name="Vírgula 6 10 3" xfId="12928" xr:uid="{00000000-0005-0000-0000-0000DF050000}"/>
    <cellStyle name="Vírgula 6 10 4" xfId="22400" xr:uid="{40657F0C-71BE-4E59-A776-B19BA3716571}"/>
    <cellStyle name="Vírgula 6 10 5" xfId="36373" xr:uid="{55D26E44-EEDD-441F-B98E-643131F71970}"/>
    <cellStyle name="Vírgula 6 11" xfId="5809" xr:uid="{00000000-0005-0000-0000-0000DF050000}"/>
    <cellStyle name="Vírgula 6 11 2" xfId="14651" xr:uid="{00000000-0005-0000-0000-0000DF050000}"/>
    <cellStyle name="Vírgula 6 11 3" xfId="24126" xr:uid="{F4F76DE3-B750-4F7E-8D96-391CD3ABD679}"/>
    <cellStyle name="Vírgula 6 11 4" xfId="38080" xr:uid="{3D3CC228-6BD3-4F47-B9B0-8FC147D4EF62}"/>
    <cellStyle name="Vírgula 6 12" xfId="10188" xr:uid="{00000000-0005-0000-0000-0000DF050000}"/>
    <cellStyle name="Vírgula 6 12 2" xfId="28352" xr:uid="{4DD406E3-F6BB-45B4-A662-E4349FA54537}"/>
    <cellStyle name="Vírgula 6 12 3" xfId="42322" xr:uid="{0B099924-0F05-464A-B090-397AACF902E4}"/>
    <cellStyle name="Vírgula 6 13" xfId="19656" xr:uid="{42CD05B8-5110-4A2B-9425-956B46A3BA01}"/>
    <cellStyle name="Vírgula 6 14" xfId="33835" xr:uid="{5FB29646-4588-441F-A931-371DB1AC24C0}"/>
    <cellStyle name="Vírgula 6 2" xfId="279" xr:uid="{00000000-0005-0000-0000-0000E0050000}"/>
    <cellStyle name="Vírgula 6 2 2" xfId="1456" xr:uid="{00000000-0005-0000-0000-0000E1050000}"/>
    <cellStyle name="Vírgula 6 2 2 2" xfId="3345" xr:uid="{00000000-0005-0000-0000-000094050000}"/>
    <cellStyle name="Vírgula 6 2 2 2 2" xfId="7818" xr:uid="{00000000-0005-0000-0000-000094050000}"/>
    <cellStyle name="Vírgula 6 2 2 2 2 2" xfId="16644" xr:uid="{00000000-0005-0000-0000-000094050000}"/>
    <cellStyle name="Vírgula 6 2 2 2 3" xfId="12296" xr:uid="{00000000-0005-0000-0000-000094050000}"/>
    <cellStyle name="Vírgula 6 2 2 3" xfId="3480" xr:uid="{00000000-0005-0000-0000-0000E3050000}"/>
    <cellStyle name="Vírgula 6 2 2 3 2" xfId="7923" xr:uid="{00000000-0005-0000-0000-0000E3050000}"/>
    <cellStyle name="Vírgula 6 2 2 3 2 2" xfId="16747" xr:uid="{00000000-0005-0000-0000-0000E3050000}"/>
    <cellStyle name="Vírgula 6 2 2 3 3" xfId="12400" xr:uid="{00000000-0005-0000-0000-0000E3050000}"/>
    <cellStyle name="Vírgula 6 2 2 3 3 2" xfId="31000" xr:uid="{C63D4050-385F-4516-8205-1A072B8F820E}"/>
    <cellStyle name="Vírgula 6 2 2 4" xfId="5317" xr:uid="{00000000-0005-0000-0000-000094050000}"/>
    <cellStyle name="Vírgula 6 2 2 4 2" xfId="9715" xr:uid="{00000000-0005-0000-0000-000094050000}"/>
    <cellStyle name="Vírgula 6 2 2 4 2 2" xfId="18537" xr:uid="{00000000-0005-0000-0000-000094050000}"/>
    <cellStyle name="Vírgula 6 2 2 4 3" xfId="14183" xr:uid="{00000000-0005-0000-0000-000094050000}"/>
    <cellStyle name="Vírgula 6 2 2 5" xfId="6374" xr:uid="{00000000-0005-0000-0000-0000E1050000}"/>
    <cellStyle name="Vírgula 6 2 2 5 2" xfId="15206" xr:uid="{00000000-0005-0000-0000-0000E1050000}"/>
    <cellStyle name="Vírgula 6 2 2 6" xfId="20220" xr:uid="{5C2F3E75-265E-447C-95AE-1249F30D08FC}"/>
    <cellStyle name="Vírgula 6 2 3" xfId="1798" xr:uid="{00000000-0005-0000-0000-000019020000}"/>
    <cellStyle name="Vírgula 6 2 3 2" xfId="6569" xr:uid="{00000000-0005-0000-0000-000019020000}"/>
    <cellStyle name="Vírgula 6 2 3 2 2" xfId="15400" xr:uid="{00000000-0005-0000-0000-000019020000}"/>
    <cellStyle name="Vírgula 6 2 3 3" xfId="11017" xr:uid="{00000000-0005-0000-0000-000019020000}"/>
    <cellStyle name="Vírgula 6 2 4" xfId="3844" xr:uid="{00000000-0005-0000-0000-0000E2050000}"/>
    <cellStyle name="Vírgula 6 2 4 2" xfId="8254" xr:uid="{00000000-0005-0000-0000-0000E2050000}"/>
    <cellStyle name="Vírgula 6 2 4 2 2" xfId="17077" xr:uid="{00000000-0005-0000-0000-0000E2050000}"/>
    <cellStyle name="Vírgula 6 2 4 2 3" xfId="26460" xr:uid="{AF022146-84C1-4731-9E2A-D2CAD7C80C13}"/>
    <cellStyle name="Vírgula 6 2 4 2 4" xfId="40415" xr:uid="{53850291-76BA-4990-BE66-9FEA908C25D8}"/>
    <cellStyle name="Vírgula 6 2 4 3" xfId="12726" xr:uid="{00000000-0005-0000-0000-0000E2050000}"/>
    <cellStyle name="Vírgula 6 2 4 3 2" xfId="30988" xr:uid="{EE1AE36C-1F7D-408D-BE49-3AF039971EFC}"/>
    <cellStyle name="Vírgula 6 2 4 4" xfId="22199" xr:uid="{768E3A0D-BF5C-4F5C-AF5B-B8B6A6E9F7A1}"/>
    <cellStyle name="Vírgula 6 2 4 5" xfId="36174" xr:uid="{BA49A31F-2CAF-4C78-9AB3-F9C61A608603}"/>
    <cellStyle name="Vírgula 6 2 5" xfId="5119" xr:uid="{00000000-0005-0000-0000-0000E0050000}"/>
    <cellStyle name="Vírgula 6 2 5 2" xfId="9517" xr:uid="{00000000-0005-0000-0000-0000E0050000}"/>
    <cellStyle name="Vírgula 6 2 5 2 2" xfId="18339" xr:uid="{00000000-0005-0000-0000-0000E0050000}"/>
    <cellStyle name="Vírgula 6 2 5 2 3" xfId="27717" xr:uid="{CFC53B12-B4AC-434C-8685-45AE11B02167}"/>
    <cellStyle name="Vírgula 6 2 5 2 4" xfId="41673" xr:uid="{16FBC7F9-4ACE-4030-890A-A9DCC16C20F0}"/>
    <cellStyle name="Vírgula 6 2 5 3" xfId="13986" xr:uid="{00000000-0005-0000-0000-0000E0050000}"/>
    <cellStyle name="Vírgula 6 2 5 4" xfId="23459" xr:uid="{F39366ED-0A45-4D54-94C4-17CF2EDC4310}"/>
    <cellStyle name="Vírgula 6 2 5 5" xfId="37430" xr:uid="{49B75879-1512-4E0F-BD65-815CF5672E7C}"/>
    <cellStyle name="Vírgula 6 2 6" xfId="5896" xr:uid="{00000000-0005-0000-0000-0000E0050000}"/>
    <cellStyle name="Vírgula 6 2 6 2" xfId="14737" xr:uid="{00000000-0005-0000-0000-0000E0050000}"/>
    <cellStyle name="Vírgula 6 2 6 3" xfId="24209" xr:uid="{92649E63-BF77-4F50-BD96-E81984C3C64B}"/>
    <cellStyle name="Vírgula 6 2 6 4" xfId="38163" xr:uid="{7826844A-0B02-482C-9FB0-335F801B4DD5}"/>
    <cellStyle name="Vírgula 6 2 7" xfId="10282" xr:uid="{00000000-0005-0000-0000-0000E0050000}"/>
    <cellStyle name="Vírgula 6 2 7 2" xfId="28480" xr:uid="{8B64B706-9239-4E4A-A159-C856E187F4AE}"/>
    <cellStyle name="Vírgula 6 2 7 3" xfId="42450" xr:uid="{CBDEB610-6A61-43EB-95B9-830BFB436670}"/>
    <cellStyle name="Vírgula 6 2 8" xfId="19744" xr:uid="{808534FF-0B4C-4537-A9CE-694A83B4546C}"/>
    <cellStyle name="Vírgula 6 2 9" xfId="33918" xr:uid="{5D0A0A9B-A931-4A6A-AFA4-97B959E8B915}"/>
    <cellStyle name="Vírgula 6 3" xfId="1457" xr:uid="{00000000-0005-0000-0000-0000E2050000}"/>
    <cellStyle name="Vírgula 6 3 2" xfId="3336" xr:uid="{00000000-0005-0000-0000-000093050000}"/>
    <cellStyle name="Vírgula 6 3 2 2" xfId="7811" xr:uid="{00000000-0005-0000-0000-000093050000}"/>
    <cellStyle name="Vírgula 6 3 2 2 2" xfId="16637" xr:uid="{00000000-0005-0000-0000-000093050000}"/>
    <cellStyle name="Vírgula 6 3 2 3" xfId="12289" xr:uid="{00000000-0005-0000-0000-000093050000}"/>
    <cellStyle name="Vírgula 6 3 3" xfId="3479" xr:uid="{00000000-0005-0000-0000-0000E4050000}"/>
    <cellStyle name="Vírgula 6 3 3 2" xfId="7922" xr:uid="{00000000-0005-0000-0000-0000E4050000}"/>
    <cellStyle name="Vírgula 6 3 3 2 2" xfId="16746" xr:uid="{00000000-0005-0000-0000-0000E4050000}"/>
    <cellStyle name="Vírgula 6 3 3 3" xfId="12399" xr:uid="{00000000-0005-0000-0000-0000E4050000}"/>
    <cellStyle name="Vírgula 6 3 3 3 2" xfId="30995" xr:uid="{0C7D46DA-2FA2-405E-AE68-B31BFF61A60E}"/>
    <cellStyle name="Vírgula 6 3 4" xfId="5310" xr:uid="{00000000-0005-0000-0000-000093050000}"/>
    <cellStyle name="Vírgula 6 3 4 2" xfId="9708" xr:uid="{00000000-0005-0000-0000-000093050000}"/>
    <cellStyle name="Vírgula 6 3 4 2 2" xfId="18530" xr:uid="{00000000-0005-0000-0000-000093050000}"/>
    <cellStyle name="Vírgula 6 3 4 3" xfId="14176" xr:uid="{00000000-0005-0000-0000-000093050000}"/>
    <cellStyle name="Vírgula 6 3 5" xfId="6375" xr:uid="{00000000-0005-0000-0000-0000E2050000}"/>
    <cellStyle name="Vírgula 6 3 5 2" xfId="15207" xr:uid="{00000000-0005-0000-0000-0000E2050000}"/>
    <cellStyle name="Vírgula 6 3 6" xfId="20221" xr:uid="{31E76EDB-4DEE-4CC0-957A-FDB417ECB385}"/>
    <cellStyle name="Vírgula 6 4" xfId="1458" xr:uid="{00000000-0005-0000-0000-0000E3050000}"/>
    <cellStyle name="Vírgula 6 4 2" xfId="1459" xr:uid="{00000000-0005-0000-0000-0000E4050000}"/>
    <cellStyle name="Vírgula 6 4 2 2" xfId="3477" xr:uid="{00000000-0005-0000-0000-0000E6050000}"/>
    <cellStyle name="Vírgula 6 4 2 2 2" xfId="7920" xr:uid="{00000000-0005-0000-0000-0000E6050000}"/>
    <cellStyle name="Vírgula 6 4 2 2 2 2" xfId="16744" xr:uid="{00000000-0005-0000-0000-0000E6050000}"/>
    <cellStyle name="Vírgula 6 4 2 2 2 3" xfId="26147" xr:uid="{9F9880EA-89C5-4BB3-89A3-6D0A0C191CE2}"/>
    <cellStyle name="Vírgula 6 4 2 2 2 4" xfId="40100" xr:uid="{0FC7B3AD-CB8E-4EF3-98D9-4535C77341B6}"/>
    <cellStyle name="Vírgula 6 4 2 2 3" xfId="12397" xr:uid="{00000000-0005-0000-0000-0000E6050000}"/>
    <cellStyle name="Vírgula 6 4 2 2 4" xfId="21853" xr:uid="{68D2E4B4-13E5-4931-9687-92D26DF1BF0E}"/>
    <cellStyle name="Vírgula 6 4 2 2 5" xfId="35863" xr:uid="{E92CE9F6-6453-43F8-9F03-F8E00B9B9E73}"/>
    <cellStyle name="Vírgula 6 4 2 3" xfId="5741" xr:uid="{00000000-0005-0000-0000-0000E4050000}"/>
    <cellStyle name="Vírgula 6 4 2 3 2" xfId="10139" xr:uid="{00000000-0005-0000-0000-0000E4050000}"/>
    <cellStyle name="Vírgula 6 4 2 3 2 2" xfId="18959" xr:uid="{00000000-0005-0000-0000-0000E4050000}"/>
    <cellStyle name="Vírgula 6 4 2 3 2 3" xfId="28314" xr:uid="{9A7F9C97-524D-47B6-984D-D06D14E78415}"/>
    <cellStyle name="Vírgula 6 4 2 3 2 4" xfId="42284" xr:uid="{BE65CEFE-5EA6-4387-B006-96E203468CC9}"/>
    <cellStyle name="Vírgula 6 4 2 3 3" xfId="14590" xr:uid="{00000000-0005-0000-0000-0000E4050000}"/>
    <cellStyle name="Vírgula 6 4 2 3 4" xfId="24070" xr:uid="{8E102C82-A849-42C2-8E90-853BC8E6775C}"/>
    <cellStyle name="Vírgula 6 4 2 3 5" xfId="38025" xr:uid="{666D6130-27D2-4C16-8914-EFCB7835358B}"/>
    <cellStyle name="Vírgula 6 4 2 4" xfId="6377" xr:uid="{00000000-0005-0000-0000-0000E4050000}"/>
    <cellStyle name="Vírgula 6 4 2 4 2" xfId="15209" xr:uid="{00000000-0005-0000-0000-0000E4050000}"/>
    <cellStyle name="Vírgula 6 4 2 4 3" xfId="24655" xr:uid="{896CF3E7-800D-421C-8C34-509E744133D2}"/>
    <cellStyle name="Vírgula 6 4 2 4 4" xfId="38607" xr:uid="{2D515D8E-277A-41C3-A3E6-F7B9AC4F1945}"/>
    <cellStyle name="Vírgula 6 4 2 5" xfId="10807" xr:uid="{00000000-0005-0000-0000-0000E4050000}"/>
    <cellStyle name="Vírgula 6 4 2 6" xfId="20223" xr:uid="{56F68530-DC90-4702-AD68-D417DF2D17DE}"/>
    <cellStyle name="Vírgula 6 4 2 7" xfId="34361" xr:uid="{CF94F6A2-48CC-47CD-9C35-301A3BD45178}"/>
    <cellStyle name="Vírgula 6 4 3" xfId="3478" xr:uid="{00000000-0005-0000-0000-0000E5050000}"/>
    <cellStyle name="Vírgula 6 4 3 2" xfId="7921" xr:uid="{00000000-0005-0000-0000-0000E5050000}"/>
    <cellStyle name="Vírgula 6 4 3 2 2" xfId="16745" xr:uid="{00000000-0005-0000-0000-0000E5050000}"/>
    <cellStyle name="Vírgula 6 4 3 2 3" xfId="26148" xr:uid="{A074817D-3190-41FC-8704-7E9CE395B943}"/>
    <cellStyle name="Vírgula 6 4 3 2 4" xfId="40101" xr:uid="{9E9B636B-1813-4DFB-BDCF-0AD25E33BF19}"/>
    <cellStyle name="Vírgula 6 4 3 3" xfId="12398" xr:uid="{00000000-0005-0000-0000-0000E5050000}"/>
    <cellStyle name="Vírgula 6 4 3 4" xfId="21854" xr:uid="{ECF01173-CCBA-45C8-83EF-82BC43D1F8D7}"/>
    <cellStyle name="Vírgula 6 4 3 5" xfId="35864" xr:uid="{520C82D0-0496-4BE1-BE58-3BEC6701B8E0}"/>
    <cellStyle name="Vírgula 6 4 4" xfId="5740" xr:uid="{00000000-0005-0000-0000-0000E3050000}"/>
    <cellStyle name="Vírgula 6 4 4 2" xfId="10138" xr:uid="{00000000-0005-0000-0000-0000E3050000}"/>
    <cellStyle name="Vírgula 6 4 4 2 2" xfId="18958" xr:uid="{00000000-0005-0000-0000-0000E3050000}"/>
    <cellStyle name="Vírgula 6 4 4 2 3" xfId="28313" xr:uid="{4599D2EC-E0EC-4C34-A49F-0B1FD09AF35D}"/>
    <cellStyle name="Vírgula 6 4 4 2 4" xfId="42283" xr:uid="{3320CA8C-C349-400E-AADC-FE55BC9B75BE}"/>
    <cellStyle name="Vírgula 6 4 4 3" xfId="14589" xr:uid="{00000000-0005-0000-0000-0000E3050000}"/>
    <cellStyle name="Vírgula 6 4 4 4" xfId="24069" xr:uid="{FECDF912-840F-4B1F-B404-CD3DA974CB01}"/>
    <cellStyle name="Vírgula 6 4 4 5" xfId="38024" xr:uid="{DFD63A9E-25A7-4283-AC84-645C19A997F9}"/>
    <cellStyle name="Vírgula 6 4 5" xfId="6376" xr:uid="{00000000-0005-0000-0000-0000E3050000}"/>
    <cellStyle name="Vírgula 6 4 5 2" xfId="15208" xr:uid="{00000000-0005-0000-0000-0000E3050000}"/>
    <cellStyle name="Vírgula 6 4 5 3" xfId="24654" xr:uid="{77BCC525-B9DB-43F2-AF8C-5C0AA72E60ED}"/>
    <cellStyle name="Vírgula 6 4 5 4" xfId="38606" xr:uid="{47B07AF9-4454-4DF2-8E2D-071B4895797E}"/>
    <cellStyle name="Vírgula 6 4 6" xfId="10806" xr:uid="{00000000-0005-0000-0000-0000E3050000}"/>
    <cellStyle name="Vírgula 6 4 6 2" xfId="31008" xr:uid="{1D5093C3-CD48-46AD-9226-ED2577330511}"/>
    <cellStyle name="Vírgula 6 4 7" xfId="20222" xr:uid="{CDB2F0BF-15DA-4B63-828E-789590908017}"/>
    <cellStyle name="Vírgula 6 4 8" xfId="34360" xr:uid="{BDA61FB0-30C7-4F35-B409-EE2A5F4DFF48}"/>
    <cellStyle name="Vírgula 6 5" xfId="1460" xr:uid="{00000000-0005-0000-0000-0000E5050000}"/>
    <cellStyle name="Vírgula 6 5 2" xfId="3476" xr:uid="{00000000-0005-0000-0000-0000E7050000}"/>
    <cellStyle name="Vírgula 6 5 2 2" xfId="7919" xr:uid="{00000000-0005-0000-0000-0000E7050000}"/>
    <cellStyle name="Vírgula 6 5 2 2 2" xfId="16743" xr:uid="{00000000-0005-0000-0000-0000E7050000}"/>
    <cellStyle name="Vírgula 6 5 2 2 3" xfId="26146" xr:uid="{00B24787-5350-4FD1-B9D0-BDB5A8BBC0D0}"/>
    <cellStyle name="Vírgula 6 5 2 2 4" xfId="40099" xr:uid="{E015249C-B3C7-4836-8674-01284E2665F4}"/>
    <cellStyle name="Vírgula 6 5 2 3" xfId="12396" xr:uid="{00000000-0005-0000-0000-0000E7050000}"/>
    <cellStyle name="Vírgula 6 5 2 4" xfId="21852" xr:uid="{148FB559-F4A3-46BC-9466-0D44B55E3613}"/>
    <cellStyle name="Vírgula 6 5 2 5" xfId="35862" xr:uid="{2A87C5F2-B888-457D-8204-B46B888BACAF}"/>
    <cellStyle name="Vírgula 6 5 3" xfId="5742" xr:uid="{00000000-0005-0000-0000-0000E5050000}"/>
    <cellStyle name="Vírgula 6 5 3 2" xfId="10140" xr:uid="{00000000-0005-0000-0000-0000E5050000}"/>
    <cellStyle name="Vírgula 6 5 3 2 2" xfId="18960" xr:uid="{00000000-0005-0000-0000-0000E5050000}"/>
    <cellStyle name="Vírgula 6 5 3 2 3" xfId="28315" xr:uid="{36510FE2-F882-42B5-A6F5-C62A82A2C2E2}"/>
    <cellStyle name="Vírgula 6 5 3 2 4" xfId="42285" xr:uid="{4EFE4308-A444-493B-A684-39FEE129C019}"/>
    <cellStyle name="Vírgula 6 5 3 3" xfId="14591" xr:uid="{00000000-0005-0000-0000-0000E5050000}"/>
    <cellStyle name="Vírgula 6 5 3 4" xfId="24071" xr:uid="{39AB591F-8222-4676-B3C1-60E3403E0A76}"/>
    <cellStyle name="Vírgula 6 5 3 5" xfId="38026" xr:uid="{5C03D905-4117-4CA7-B07E-4D7DC8919724}"/>
    <cellStyle name="Vírgula 6 5 4" xfId="6378" xr:uid="{00000000-0005-0000-0000-0000E5050000}"/>
    <cellStyle name="Vírgula 6 5 4 2" xfId="15210" xr:uid="{00000000-0005-0000-0000-0000E5050000}"/>
    <cellStyle name="Vírgula 6 5 4 3" xfId="24656" xr:uid="{51E34EA0-494E-480E-946D-1F8D86213E6B}"/>
    <cellStyle name="Vírgula 6 5 4 4" xfId="38608" xr:uid="{E7A37784-B0E1-49DF-8366-19F919E8F343}"/>
    <cellStyle name="Vírgula 6 5 5" xfId="10808" xr:uid="{00000000-0005-0000-0000-0000E5050000}"/>
    <cellStyle name="Vírgula 6 5 5 2" xfId="30981" xr:uid="{57DC8194-8FDF-470D-A41D-80050FFCB9C1}"/>
    <cellStyle name="Vírgula 6 5 6" xfId="20224" xr:uid="{79B74195-C758-40C9-838E-2285CA2F41B4}"/>
    <cellStyle name="Vírgula 6 5 7" xfId="34362" xr:uid="{F2644C02-DAD4-491F-B1AC-34ECF1231A71}"/>
    <cellStyle name="Vírgula 6 6" xfId="1461" xr:uid="{00000000-0005-0000-0000-0000E6050000}"/>
    <cellStyle name="Vírgula 6 6 2" xfId="3475" xr:uid="{00000000-0005-0000-0000-0000E8050000}"/>
    <cellStyle name="Vírgula 6 6 2 2" xfId="7918" xr:uid="{00000000-0005-0000-0000-0000E8050000}"/>
    <cellStyle name="Vírgula 6 6 2 2 2" xfId="16742" xr:uid="{00000000-0005-0000-0000-0000E8050000}"/>
    <cellStyle name="Vírgula 6 6 2 2 3" xfId="26145" xr:uid="{FEF25D59-AF37-47B5-8CD5-E924F4F446A3}"/>
    <cellStyle name="Vírgula 6 6 2 2 4" xfId="40098" xr:uid="{7FAD1FC9-EFD5-4566-B781-42CAD169D669}"/>
    <cellStyle name="Vírgula 6 6 2 3" xfId="12395" xr:uid="{00000000-0005-0000-0000-0000E8050000}"/>
    <cellStyle name="Vírgula 6 6 2 4" xfId="21851" xr:uid="{519E275C-7207-45C7-87E9-5694C7984A93}"/>
    <cellStyle name="Vírgula 6 6 2 5" xfId="35861" xr:uid="{38E36F82-A84D-4208-990C-8134051F9939}"/>
    <cellStyle name="Vírgula 6 6 3" xfId="5743" xr:uid="{00000000-0005-0000-0000-0000E6050000}"/>
    <cellStyle name="Vírgula 6 6 3 2" xfId="10141" xr:uid="{00000000-0005-0000-0000-0000E6050000}"/>
    <cellStyle name="Vírgula 6 6 3 2 2" xfId="18961" xr:uid="{00000000-0005-0000-0000-0000E6050000}"/>
    <cellStyle name="Vírgula 6 6 3 2 3" xfId="28316" xr:uid="{23537B1D-3C1A-4B44-BCD4-A284F600CD3D}"/>
    <cellStyle name="Vírgula 6 6 3 2 4" xfId="42286" xr:uid="{9D5625EA-DE84-48DD-9334-13E7549CC2D9}"/>
    <cellStyle name="Vírgula 6 6 3 3" xfId="14592" xr:uid="{00000000-0005-0000-0000-0000E6050000}"/>
    <cellStyle name="Vírgula 6 6 3 4" xfId="24072" xr:uid="{616F58DC-EDF3-4479-B893-384C1D255597}"/>
    <cellStyle name="Vírgula 6 6 3 5" xfId="38027" xr:uid="{B538B905-03DE-44AF-AEFD-886069F24284}"/>
    <cellStyle name="Vírgula 6 6 4" xfId="6379" xr:uid="{00000000-0005-0000-0000-0000E6050000}"/>
    <cellStyle name="Vírgula 6 6 4 2" xfId="15211" xr:uid="{00000000-0005-0000-0000-0000E6050000}"/>
    <cellStyle name="Vírgula 6 6 4 3" xfId="24657" xr:uid="{B55DC82F-5231-4AD9-A523-EF41B496B1C8}"/>
    <cellStyle name="Vírgula 6 6 4 4" xfId="38609" xr:uid="{D6A6BAE6-882F-4D14-AE92-FC05A12CDF06}"/>
    <cellStyle name="Vírgula 6 6 5" xfId="10809" xr:uid="{00000000-0005-0000-0000-0000E6050000}"/>
    <cellStyle name="Vírgula 6 6 6" xfId="20225" xr:uid="{ACC83E38-6AA7-4781-BB60-5BF3DA4DEB1B}"/>
    <cellStyle name="Vírgula 6 6 7" xfId="34363" xr:uid="{8CE5FC64-A580-4330-97BA-C56C7CC4D867}"/>
    <cellStyle name="Vírgula 6 7" xfId="1455" xr:uid="{00000000-0005-0000-0000-0000E7050000}"/>
    <cellStyle name="Vírgula 6 7 2" xfId="3450" xr:uid="{00000000-0005-0000-0000-0000E9050000}"/>
    <cellStyle name="Vírgula 6 7 2 2" xfId="7896" xr:uid="{00000000-0005-0000-0000-0000E9050000}"/>
    <cellStyle name="Vírgula 6 7 2 2 2" xfId="16721" xr:uid="{00000000-0005-0000-0000-0000E9050000}"/>
    <cellStyle name="Vírgula 6 7 2 2 3" xfId="26132" xr:uid="{2B6B9011-5FA8-4A62-BC19-63347233D6C5}"/>
    <cellStyle name="Vírgula 6 7 2 2 4" xfId="40085" xr:uid="{592E143A-5638-4200-AE4B-490187E251D0}"/>
    <cellStyle name="Vírgula 6 7 2 3" xfId="12374" xr:uid="{00000000-0005-0000-0000-0000E9050000}"/>
    <cellStyle name="Vírgula 6 7 2 4" xfId="21836" xr:uid="{97B8DBE2-5387-4E6C-A046-255391EF5A7E}"/>
    <cellStyle name="Vírgula 6 7 2 5" xfId="35848" xr:uid="{2F896F02-64DB-4886-A58C-F2F31AB062A7}"/>
    <cellStyle name="Vírgula 6 7 3" xfId="5739" xr:uid="{00000000-0005-0000-0000-0000E7050000}"/>
    <cellStyle name="Vírgula 6 7 3 2" xfId="10137" xr:uid="{00000000-0005-0000-0000-0000E7050000}"/>
    <cellStyle name="Vírgula 6 7 3 2 2" xfId="18957" xr:uid="{00000000-0005-0000-0000-0000E7050000}"/>
    <cellStyle name="Vírgula 6 7 3 2 3" xfId="28312" xr:uid="{37766164-C5BA-4F9A-856C-96C77FC2C59D}"/>
    <cellStyle name="Vírgula 6 7 3 2 4" xfId="42282" xr:uid="{6F48E69A-A2D1-46FF-8AF9-72FF3B092E3D}"/>
    <cellStyle name="Vírgula 6 7 3 3" xfId="14588" xr:uid="{00000000-0005-0000-0000-0000E7050000}"/>
    <cellStyle name="Vírgula 6 7 3 4" xfId="24068" xr:uid="{AFE708CF-3D34-487F-AA77-EC5F78E74A4B}"/>
    <cellStyle name="Vírgula 6 7 3 5" xfId="38023" xr:uid="{A2AB1327-9226-4491-8153-92167C31E420}"/>
    <cellStyle name="Vírgula 6 7 4" xfId="6373" xr:uid="{00000000-0005-0000-0000-0000E7050000}"/>
    <cellStyle name="Vírgula 6 7 4 2" xfId="15205" xr:uid="{00000000-0005-0000-0000-0000E7050000}"/>
    <cellStyle name="Vírgula 6 7 4 3" xfId="24653" xr:uid="{1F4F00EA-1090-4E02-B152-C796C1E8581C}"/>
    <cellStyle name="Vírgula 6 7 4 4" xfId="38605" xr:uid="{635B50AC-9420-4621-A38D-4812B34DD327}"/>
    <cellStyle name="Vírgula 6 7 5" xfId="10805" xr:uid="{00000000-0005-0000-0000-0000E7050000}"/>
    <cellStyle name="Vírgula 6 7 6" xfId="20219" xr:uid="{26354C7C-E1D6-4379-8020-37B812CB6407}"/>
    <cellStyle name="Vírgula 6 7 7" xfId="34359" xr:uid="{9AAB3719-C0DC-435B-8CE8-790704ADE443}"/>
    <cellStyle name="Vírgula 6 8" xfId="1612" xr:uid="{00000000-0005-0000-0000-000018020000}"/>
    <cellStyle name="Vírgula 6 8 2" xfId="6440" xr:uid="{00000000-0005-0000-0000-000018020000}"/>
    <cellStyle name="Vírgula 6 8 2 2" xfId="15271" xr:uid="{00000000-0005-0000-0000-000018020000}"/>
    <cellStyle name="Vírgula 6 8 3" xfId="10879" xr:uid="{00000000-0005-0000-0000-000018020000}"/>
    <cellStyle name="Vírgula 6 9" xfId="3409" xr:uid="{00000000-0005-0000-0000-0000E1050000}"/>
    <cellStyle name="Vírgula 6 9 2" xfId="7864" xr:uid="{00000000-0005-0000-0000-0000E1050000}"/>
    <cellStyle name="Vírgula 6 9 2 2" xfId="16690" xr:uid="{00000000-0005-0000-0000-0000E1050000}"/>
    <cellStyle name="Vírgula 6 9 2 3" xfId="26103" xr:uid="{5D8CB696-20E8-4FA0-8EF7-A08422F36BEB}"/>
    <cellStyle name="Vírgula 6 9 2 4" xfId="40056" xr:uid="{5A714896-AD57-4448-B6D8-241F1E6E1750}"/>
    <cellStyle name="Vírgula 6 9 3" xfId="12343" xr:uid="{00000000-0005-0000-0000-0000E1050000}"/>
    <cellStyle name="Vírgula 6 9 4" xfId="21805" xr:uid="{E1DBC44F-8E49-489B-B627-EB5273D82699}"/>
    <cellStyle name="Vírgula 6 9 5" xfId="35819" xr:uid="{2691B99F-5461-4A51-9925-E08FB6B5B2CD}"/>
    <cellStyle name="Vírgula 7" xfId="1462" xr:uid="{00000000-0005-0000-0000-0000E8050000}"/>
    <cellStyle name="Vírgula 7 2" xfId="3339" xr:uid="{00000000-0005-0000-0000-000095050000}"/>
    <cellStyle name="Vírgula 7 2 2" xfId="5312" xr:uid="{00000000-0005-0000-0000-000095050000}"/>
    <cellStyle name="Vírgula 7 2 2 2" xfId="9710" xr:uid="{00000000-0005-0000-0000-000095050000}"/>
    <cellStyle name="Vírgula 7 2 2 2 2" xfId="18532" xr:uid="{00000000-0005-0000-0000-000095050000}"/>
    <cellStyle name="Vírgula 7 2 2 2 3" xfId="27905" xr:uid="{24A3C256-2EEC-422E-8D2D-A60A648CD47F}"/>
    <cellStyle name="Vírgula 7 2 2 2 4" xfId="41862" xr:uid="{21CB6C02-9928-4D98-B62F-C2461B7D6891}"/>
    <cellStyle name="Vírgula 7 2 2 3" xfId="14178" xr:uid="{00000000-0005-0000-0000-000095050000}"/>
    <cellStyle name="Vírgula 7 2 2 3 2" xfId="31020" xr:uid="{8BBB0FF1-547C-46B4-B30E-56BF8B872C21}"/>
    <cellStyle name="Vírgula 7 2 2 3 3" xfId="44871" xr:uid="{08FC22E4-F71A-4EA6-8FBC-7510A5BB6266}"/>
    <cellStyle name="Vírgula 7 2 2 4" xfId="33589" xr:uid="{085FE78F-6BB6-4FFA-B24B-9D683CF0CC92}"/>
    <cellStyle name="Vírgula 7 2 2 4 2" xfId="47456" xr:uid="{9CA605B3-3C90-4C81-A408-12B830744824}"/>
    <cellStyle name="Vírgula 7 2 2 5" xfId="23648" xr:uid="{F7129F42-2B37-429A-A016-E4FF52078C8A}"/>
    <cellStyle name="Vírgula 7 2 2 6" xfId="37618" xr:uid="{3ABB64C7-248C-487A-9B61-35A252AF89A5}"/>
    <cellStyle name="Vírgula 7 2 3" xfId="7813" xr:uid="{00000000-0005-0000-0000-000095050000}"/>
    <cellStyle name="Vírgula 7 2 3 2" xfId="16639" xr:uid="{00000000-0005-0000-0000-000095050000}"/>
    <cellStyle name="Vírgula 7 2 3 2 2" xfId="30997" xr:uid="{6D797A19-487E-418B-8ED8-AC206B3D3C66}"/>
    <cellStyle name="Vírgula 7 2 3 2 3" xfId="44859" xr:uid="{AE2B98A2-2027-4EB7-908B-2A1938863CCA}"/>
    <cellStyle name="Vírgula 7 2 3 3" xfId="33577" xr:uid="{32E80F08-C610-40E1-AE88-6EC9791EB4EB}"/>
    <cellStyle name="Vírgula 7 2 3 3 2" xfId="47444" xr:uid="{397DCE6B-9A35-4DE6-97FD-3F69BDB7337C}"/>
    <cellStyle name="Vírgula 7 2 3 4" xfId="26060" xr:uid="{39629ADA-F780-4802-86D2-5F494259F83C}"/>
    <cellStyle name="Vírgula 7 2 3 5" xfId="40013" xr:uid="{F4071415-F034-4587-ABED-805A92439F79}"/>
    <cellStyle name="Vírgula 7 2 4" xfId="12291" xr:uid="{00000000-0005-0000-0000-000095050000}"/>
    <cellStyle name="Vírgula 7 2 4 2" xfId="29792" xr:uid="{D3CD00AE-B110-4098-927D-674AF80AEA7E}"/>
    <cellStyle name="Vírgula 7 2 4 3" xfId="43673" xr:uid="{7E083ACD-1C88-4FBA-B77E-140DC26AA1F5}"/>
    <cellStyle name="Vírgula 7 2 5" xfId="32393" xr:uid="{0F64F6CB-140F-47AF-9814-756245F43735}"/>
    <cellStyle name="Vírgula 7 2 5 2" xfId="46260" xr:uid="{DFCF7D5E-C0E2-49DA-8526-99667853199E}"/>
    <cellStyle name="Vírgula 7 2 6" xfId="21749" xr:uid="{9D4E13E8-6761-49A8-B305-2D8CFB036C9C}"/>
    <cellStyle name="Vírgula 7 2 7" xfId="35776" xr:uid="{8E459B09-5D33-4111-9EAF-D4DA7F46142B}"/>
    <cellStyle name="Vírgula 7 3" xfId="1675" xr:uid="{00000000-0005-0000-0000-00001A020000}"/>
    <cellStyle name="Vírgula 7 3 2" xfId="6477" xr:uid="{00000000-0005-0000-0000-00001A020000}"/>
    <cellStyle name="Vírgula 7 3 2 2" xfId="15308" xr:uid="{00000000-0005-0000-0000-00001A020000}"/>
    <cellStyle name="Vírgula 7 3 2 3" xfId="24743" xr:uid="{BE3C9D21-1CB8-4DFA-B301-E7B024C4EF8B}"/>
    <cellStyle name="Vírgula 7 3 2 4" xfId="38697" xr:uid="{94A77CCE-3C46-40D8-9480-8763C9D8F183}"/>
    <cellStyle name="Vírgula 7 3 3" xfId="10922" xr:uid="{00000000-0005-0000-0000-00001A020000}"/>
    <cellStyle name="Vírgula 7 3 3 2" xfId="31010" xr:uid="{E238AEC0-E6B7-4DDB-84F7-ABEB47D6C4C7}"/>
    <cellStyle name="Vírgula 7 3 3 3" xfId="44865" xr:uid="{C14C234E-044E-4FA0-BCCE-5F9F222003DC}"/>
    <cellStyle name="Vírgula 7 3 4" xfId="33583" xr:uid="{E1963E01-5FD5-4E7A-BD08-D6D172ED8B00}"/>
    <cellStyle name="Vírgula 7 3 4 2" xfId="47450" xr:uid="{FCED0952-0067-470A-AB45-B1B5AAADA3FF}"/>
    <cellStyle name="Vírgula 7 3 5" xfId="20332" xr:uid="{63ACE16D-2148-4E79-822B-3147782F5082}"/>
    <cellStyle name="Vírgula 7 3 6" xfId="34461" xr:uid="{C6B2F5C2-C669-42D5-A924-4CD635C4211A}"/>
    <cellStyle name="Vírgula 7 4" xfId="3474" xr:uid="{00000000-0005-0000-0000-0000EA050000}"/>
    <cellStyle name="Vírgula 7 4 2" xfId="7917" xr:uid="{00000000-0005-0000-0000-0000EA050000}"/>
    <cellStyle name="Vírgula 7 4 2 2" xfId="16741" xr:uid="{00000000-0005-0000-0000-0000EA050000}"/>
    <cellStyle name="Vírgula 7 4 3" xfId="12394" xr:uid="{00000000-0005-0000-0000-0000EA050000}"/>
    <cellStyle name="Vírgula 7 4 3 2" xfId="30983" xr:uid="{58F75C95-F91E-4CFC-913C-F9F67713415E}"/>
    <cellStyle name="Vírgula 7 4 3 3" xfId="44853" xr:uid="{64B7203C-EA24-4575-B5C9-2AE3DA8953AE}"/>
    <cellStyle name="Vírgula 7 4 4" xfId="33571" xr:uid="{884612E6-B81E-4AE0-9997-5F20E48987AD}"/>
    <cellStyle name="Vírgula 7 4 4 2" xfId="47438" xr:uid="{1BB4E100-D08A-46EE-917D-A9422CE45A3D}"/>
    <cellStyle name="Vírgula 7 5" xfId="3961" xr:uid="{00000000-0005-0000-0000-00001A020000}"/>
    <cellStyle name="Vírgula 7 5 2" xfId="8365" xr:uid="{00000000-0005-0000-0000-00001A020000}"/>
    <cellStyle name="Vírgula 7 5 2 2" xfId="17187" xr:uid="{00000000-0005-0000-0000-00001A020000}"/>
    <cellStyle name="Vírgula 7 5 2 3" xfId="26568" xr:uid="{6A821339-4116-4F52-9EA0-AF976A21D810}"/>
    <cellStyle name="Vírgula 7 5 2 4" xfId="40522" xr:uid="{62DE1A59-52B8-4F06-834C-102B584059F8}"/>
    <cellStyle name="Vírgula 7 5 3" xfId="12836" xr:uid="{00000000-0005-0000-0000-00001A020000}"/>
    <cellStyle name="Vírgula 7 5 4" xfId="22308" xr:uid="{8FC15D8E-DDA2-480F-AE72-1167C782E2F0}"/>
    <cellStyle name="Vírgula 7 5 5" xfId="36281" xr:uid="{09B887D9-A6D8-4FE4-A116-FE66F3654FF1}"/>
    <cellStyle name="Vírgula 7 6" xfId="6380" xr:uid="{00000000-0005-0000-0000-0000E8050000}"/>
    <cellStyle name="Vírgula 7 6 2" xfId="15212" xr:uid="{00000000-0005-0000-0000-0000E8050000}"/>
    <cellStyle name="Vírgula 7 7" xfId="28389" xr:uid="{199060E4-241B-465B-8683-EC5153CE2B5C}"/>
    <cellStyle name="Vírgula 7 7 2" xfId="42359" xr:uid="{B1BA4FA3-B511-4D1F-8C92-D7D040C57E65}"/>
    <cellStyle name="Vírgula 7 8" xfId="31082" xr:uid="{6C5101B7-1FF6-4BFD-ACCF-1C0C851E7427}"/>
    <cellStyle name="Vírgula 7 8 2" xfId="44931" xr:uid="{15FA49FA-B8A6-483C-9972-30CB43A61C6B}"/>
    <cellStyle name="Vírgula 7 9" xfId="20226" xr:uid="{3FC284D0-C45C-4362-9BC4-C3780AF9F6B5}"/>
    <cellStyle name="Vírgula 8" xfId="1463" xr:uid="{00000000-0005-0000-0000-0000E9050000}"/>
    <cellStyle name="Vírgula 8 2" xfId="1464" xr:uid="{00000000-0005-0000-0000-0000EA050000}"/>
    <cellStyle name="Vírgula 8 2 2" xfId="3348" xr:uid="{00000000-0005-0000-0000-000096050000}"/>
    <cellStyle name="Vírgula 8 2 2 2" xfId="7820" xr:uid="{00000000-0005-0000-0000-000096050000}"/>
    <cellStyle name="Vírgula 8 2 2 2 2" xfId="16646" xr:uid="{00000000-0005-0000-0000-000096050000}"/>
    <cellStyle name="Vírgula 8 2 2 3" xfId="12299" xr:uid="{00000000-0005-0000-0000-000096050000}"/>
    <cellStyle name="Vírgula 8 2 3" xfId="3472" xr:uid="{00000000-0005-0000-0000-0000EC050000}"/>
    <cellStyle name="Vírgula 8 2 3 2" xfId="7915" xr:uid="{00000000-0005-0000-0000-0000EC050000}"/>
    <cellStyle name="Vírgula 8 2 3 2 2" xfId="16739" xr:uid="{00000000-0005-0000-0000-0000EC050000}"/>
    <cellStyle name="Vírgula 8 2 3 3" xfId="12392" xr:uid="{00000000-0005-0000-0000-0000EC050000}"/>
    <cellStyle name="Vírgula 8 2 3 3 2" xfId="31002" xr:uid="{E4F93D87-E0F9-4968-9019-DD1B306F222B}"/>
    <cellStyle name="Vírgula 8 2 4" xfId="5319" xr:uid="{00000000-0005-0000-0000-000096050000}"/>
    <cellStyle name="Vírgula 8 2 4 2" xfId="9717" xr:uid="{00000000-0005-0000-0000-000096050000}"/>
    <cellStyle name="Vírgula 8 2 4 2 2" xfId="18539" xr:uid="{00000000-0005-0000-0000-000096050000}"/>
    <cellStyle name="Vírgula 8 2 4 3" xfId="14185" xr:uid="{00000000-0005-0000-0000-000096050000}"/>
    <cellStyle name="Vírgula 8 2 5" xfId="6382" xr:uid="{00000000-0005-0000-0000-0000EA050000}"/>
    <cellStyle name="Vírgula 8 2 5 2" xfId="15214" xr:uid="{00000000-0005-0000-0000-0000EA050000}"/>
    <cellStyle name="Vírgula 8 2 6" xfId="20228" xr:uid="{2D727158-B18C-4A49-924E-2F6A8F4EE149}"/>
    <cellStyle name="Vírgula 8 3" xfId="1763" xr:uid="{00000000-0005-0000-0000-00001B020000}"/>
    <cellStyle name="Vírgula 8 3 2" xfId="6555" xr:uid="{00000000-0005-0000-0000-00001B020000}"/>
    <cellStyle name="Vírgula 8 3 2 2" xfId="15386" xr:uid="{00000000-0005-0000-0000-00001B020000}"/>
    <cellStyle name="Vírgula 8 3 3" xfId="11003" xr:uid="{00000000-0005-0000-0000-00001B020000}"/>
    <cellStyle name="Vírgula 8 4" xfId="3473" xr:uid="{00000000-0005-0000-0000-0000EB050000}"/>
    <cellStyle name="Vírgula 8 4 2" xfId="7916" xr:uid="{00000000-0005-0000-0000-0000EB050000}"/>
    <cellStyle name="Vírgula 8 4 2 2" xfId="16740" xr:uid="{00000000-0005-0000-0000-0000EB050000}"/>
    <cellStyle name="Vírgula 8 4 3" xfId="12393" xr:uid="{00000000-0005-0000-0000-0000EB050000}"/>
    <cellStyle name="Vírgula 8 5" xfId="6381" xr:uid="{00000000-0005-0000-0000-0000E9050000}"/>
    <cellStyle name="Vírgula 8 5 2" xfId="15213" xr:uid="{00000000-0005-0000-0000-0000E9050000}"/>
    <cellStyle name="Vírgula 8 6" xfId="28467" xr:uid="{CE3FFE2D-BA7E-4CB7-8B56-245E1A081ED2}"/>
    <cellStyle name="Vírgula 8 6 2" xfId="42437" xr:uid="{6C738B99-9620-4AA4-88F6-C4E990DB17FE}"/>
    <cellStyle name="Vírgula 8 7" xfId="20227" xr:uid="{607B1137-752E-46A1-9C54-1A938FC65897}"/>
    <cellStyle name="Vírgula 9" xfId="1465" xr:uid="{00000000-0005-0000-0000-0000EB050000}"/>
    <cellStyle name="Vírgula 9 2" xfId="1466" xr:uid="{00000000-0005-0000-0000-0000EC050000}"/>
    <cellStyle name="Vírgula 9 2 2" xfId="31016" xr:uid="{D8686F40-0B90-4D74-9914-E162A38B1103}"/>
    <cellStyle name="Vírgula 9 2 2 2" xfId="44868" xr:uid="{226BF924-BCFD-4BE0-9D6D-C5CB04C8458B}"/>
    <cellStyle name="Vírgula 9 2 3" xfId="33586" xr:uid="{5DAC502C-1CD2-430D-B94F-19E3A27ACCFA}"/>
    <cellStyle name="Vírgula 9 2 3 2" xfId="47453" xr:uid="{7511C13D-8DED-46E7-9C90-911A8005816C}"/>
    <cellStyle name="Vírgula 9 3" xfId="1903" xr:uid="{00000000-0005-0000-0000-00001C020000}"/>
    <cellStyle name="Vírgula 9 3 2" xfId="6575" xr:uid="{00000000-0005-0000-0000-00001C020000}"/>
    <cellStyle name="Vírgula 9 3 2 2" xfId="15404" xr:uid="{00000000-0005-0000-0000-00001C020000}"/>
    <cellStyle name="Vírgula 9 3 2 3" xfId="24836" xr:uid="{01A4DC5F-7D22-4EEA-A77D-0B20B2645293}"/>
    <cellStyle name="Vírgula 9 3 2 4" xfId="38789" xr:uid="{0584D6EC-4156-438C-B42C-E1599178593E}"/>
    <cellStyle name="Vírgula 9 3 3" xfId="11028" xr:uid="{00000000-0005-0000-0000-00001C020000}"/>
    <cellStyle name="Vírgula 9 3 3 2" xfId="30990" xr:uid="{286F358F-D092-4B66-A782-8BEB57E1F967}"/>
    <cellStyle name="Vírgula 9 3 3 3" xfId="44856" xr:uid="{407CB77E-ACD2-479B-9A1A-59EAEE38189A}"/>
    <cellStyle name="Vírgula 9 3 4" xfId="33574" xr:uid="{7E8704B2-7A55-4941-9358-7854008640D0}"/>
    <cellStyle name="Vírgula 9 3 4 2" xfId="47441" xr:uid="{D4C62A63-1FD6-40DB-B71C-70EBF71F2376}"/>
    <cellStyle name="Vírgula 9 3 5" xfId="20468" xr:uid="{24AE99C8-3578-43C3-B8FC-9BD70BA0906F}"/>
    <cellStyle name="Vírgula 9 3 6" xfId="34552" xr:uid="{2249F7F4-6179-49AF-8EBE-8789EEE24EA5}"/>
    <cellStyle name="Vírgula 9 4" xfId="4056" xr:uid="{00000000-0005-0000-0000-00001C020000}"/>
    <cellStyle name="Vírgula 9 4 2" xfId="8458" xr:uid="{00000000-0005-0000-0000-00001C020000}"/>
    <cellStyle name="Vírgula 9 4 2 2" xfId="17280" xr:uid="{00000000-0005-0000-0000-00001C020000}"/>
    <cellStyle name="Vírgula 9 4 2 3" xfId="26661" xr:uid="{998A106A-7F8B-4D19-8DED-D514FE6678D4}"/>
    <cellStyle name="Vírgula 9 4 2 4" xfId="40615" xr:uid="{745044A8-1247-4886-AA04-7AF483120557}"/>
    <cellStyle name="Vírgula 9 4 3" xfId="12929" xr:uid="{00000000-0005-0000-0000-00001C020000}"/>
    <cellStyle name="Vírgula 9 4 4" xfId="22401" xr:uid="{3E36B85F-47C3-456D-9971-F5893C451104}"/>
    <cellStyle name="Vírgula 9 4 5" xfId="36374" xr:uid="{5C786A7D-C410-4D28-8621-F1822CE60BB9}"/>
    <cellStyle name="Vírgula 9 5" xfId="28527" xr:uid="{9B26D06C-82C6-4061-81EB-BCA36462FA5F}"/>
    <cellStyle name="Vírgula 9 5 2" xfId="42453" xr:uid="{ED48583C-133D-466A-AE90-4A445F3A13B6}"/>
    <cellStyle name="Vírgula 9 6" xfId="31173" xr:uid="{76CC788C-53B6-40E9-8F32-32CA18C4FAB0}"/>
    <cellStyle name="Vírgula 9 6 2" xfId="45032" xr:uid="{08FCAC41-6C83-40C9-917A-58811837966B}"/>
    <cellStyle name="Warning Text" xfId="20229" xr:uid="{2607E3F1-1867-4766-A3D2-19AEEDEAD632}"/>
    <cellStyle name="Warning Text 2" xfId="280" xr:uid="{00000000-0005-0000-0000-0000EE050000}"/>
    <cellStyle name="WithoutLine" xfId="1949" xr:uid="{00000000-0005-0000-0000-00001E020000}"/>
  </cellStyles>
  <dxfs count="0"/>
  <tableStyles count="1" defaultTableStyle="TableStyleMedium9" defaultPivotStyle="PivotStyleLight16">
    <tableStyle name="Invisible" pivot="0" table="0" count="0" xr9:uid="{53BE6790-0514-45D7-8E8E-05D5E1E06CCD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5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Drop" dropStyle="combo" dx="22" fmlaLink="$D$2" fmlaRange="$Y$3:$Y$4" noThreeD="1" sel="2" val="0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152399</xdr:colOff>
      <xdr:row>0</xdr:row>
      <xdr:rowOff>152400</xdr:rowOff>
    </xdr:from>
    <xdr:to>
      <xdr:col>12</xdr:col>
      <xdr:colOff>390615</xdr:colOff>
      <xdr:row>66</xdr:row>
      <xdr:rowOff>151790</xdr:rowOff>
    </xdr:to>
    <xdr:grpSp>
      <xdr:nvGrpSpPr>
        <xdr:cNvPr id="2" name="Group 28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152399" y="152400"/>
          <a:ext cx="7524841" cy="11000765"/>
          <a:chOff x="-28935" y="-4445"/>
          <a:chExt cx="7554120" cy="10687061"/>
        </a:xfrm>
      </xdr:grpSpPr>
      <xdr:sp macro="" textlink="">
        <xdr:nvSpPr>
          <xdr:cNvPr id="3" name="Rectangle 6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/>
        </xdr:nvSpPr>
        <xdr:spPr>
          <a:xfrm>
            <a:off x="709350" y="9848173"/>
            <a:ext cx="42565" cy="1548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pt-PT" sz="1000">
                <a:solidFill>
                  <a:srgbClr val="6633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  <a:cs typeface="Times New Roman" panose="02020603050405020304" pitchFamily="18" charset="0"/>
              </a:rPr>
              <a:t> </a:t>
            </a:r>
            <a:endParaRPr lang="pt-PT" sz="110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4" name="Rectangle 7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/>
        </xdr:nvSpPr>
        <xdr:spPr>
          <a:xfrm>
            <a:off x="739830" y="9848173"/>
            <a:ext cx="85131" cy="1548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pt-PT" sz="1000">
                <a:solidFill>
                  <a:srgbClr val="6633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  <a:cs typeface="Times New Roman" panose="02020603050405020304" pitchFamily="18" charset="0"/>
              </a:rPr>
              <a:t>1</a:t>
            </a:r>
            <a:endParaRPr lang="pt-PT" sz="110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5" name="Rectangle 8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>
            <a:off x="803838" y="9848173"/>
            <a:ext cx="42565" cy="1548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pt-PT" sz="1000">
                <a:solidFill>
                  <a:srgbClr val="6633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  <a:cs typeface="Times New Roman" panose="02020603050405020304" pitchFamily="18" charset="0"/>
              </a:rPr>
              <a:t> </a:t>
            </a:r>
            <a:endParaRPr lang="pt-PT" sz="110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6" name="Rectangle 9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/>
        </xdr:nvSpPr>
        <xdr:spPr>
          <a:xfrm>
            <a:off x="837366" y="9848173"/>
            <a:ext cx="42565" cy="1548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pt-PT" sz="1000">
                <a:solidFill>
                  <a:srgbClr val="6633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  <a:cs typeface="Times New Roman" panose="02020603050405020304" pitchFamily="18" charset="0"/>
              </a:rPr>
              <a:t> </a:t>
            </a:r>
            <a:endParaRPr lang="pt-PT" sz="110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7" name="Rectangle 10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/>
        </xdr:nvSpPr>
        <xdr:spPr>
          <a:xfrm>
            <a:off x="934902" y="680348"/>
            <a:ext cx="42565" cy="1548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pt-PT" sz="1000">
                <a:solidFill>
                  <a:srgbClr val="6633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  <a:cs typeface="Times New Roman" panose="02020603050405020304" pitchFamily="18" charset="0"/>
              </a:rPr>
              <a:t> </a:t>
            </a:r>
            <a:endParaRPr lang="pt-PT" sz="110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endParaRPr>
          </a:p>
        </xdr:txBody>
      </xdr:sp>
      <xdr:pic>
        <xdr:nvPicPr>
          <xdr:cNvPr id="8" name="Picture 12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-28935" y="-4445"/>
            <a:ext cx="7554120" cy="10687061"/>
          </a:xfrm>
          <a:prstGeom prst="rect">
            <a:avLst/>
          </a:prstGeom>
        </xdr:spPr>
      </xdr:pic>
      <xdr:sp macro="" textlink="">
        <xdr:nvSpPr>
          <xdr:cNvPr id="9" name="Rectangle 13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/>
        </xdr:nvSpPr>
        <xdr:spPr>
          <a:xfrm>
            <a:off x="35438" y="108935"/>
            <a:ext cx="76111" cy="344580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pt-PT" sz="1800">
                <a:solidFill>
                  <a:srgbClr val="FFFFFF"/>
                </a:solidFill>
                <a:effectLst/>
                <a:latin typeface="Bauhaus 93" panose="04030905020B02020C02" pitchFamily="82" charset="0"/>
                <a:ea typeface="Bauhaus 93" panose="04030905020B02020C02" pitchFamily="82" charset="0"/>
                <a:cs typeface="Bauhaus 93" panose="04030905020B02020C02" pitchFamily="82" charset="0"/>
              </a:rPr>
              <a:t> </a:t>
            </a:r>
            <a:endParaRPr lang="pt-PT" sz="110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10" name="Rectangle 14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SpPr/>
        </xdr:nvSpPr>
        <xdr:spPr>
          <a:xfrm>
            <a:off x="35438" y="444743"/>
            <a:ext cx="76010" cy="344121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pt-PT" sz="1800">
                <a:solidFill>
                  <a:srgbClr val="FFFFFF"/>
                </a:solidFill>
                <a:effectLst/>
                <a:latin typeface="Bauhaus 93" panose="04030905020B02020C02" pitchFamily="82" charset="0"/>
                <a:ea typeface="Bauhaus 93" panose="04030905020B02020C02" pitchFamily="82" charset="0"/>
                <a:cs typeface="Bauhaus 93" panose="04030905020B02020C02" pitchFamily="82" charset="0"/>
              </a:rPr>
              <a:t> </a:t>
            </a:r>
            <a:endParaRPr lang="pt-PT" sz="110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11" name="Rectangle 15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SpPr/>
        </xdr:nvSpPr>
        <xdr:spPr>
          <a:xfrm>
            <a:off x="35438" y="776975"/>
            <a:ext cx="76010" cy="344121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pt-PT" sz="1800">
                <a:solidFill>
                  <a:srgbClr val="FFFFFF"/>
                </a:solidFill>
                <a:effectLst/>
                <a:latin typeface="Bauhaus 93" panose="04030905020B02020C02" pitchFamily="82" charset="0"/>
                <a:ea typeface="Bauhaus 93" panose="04030905020B02020C02" pitchFamily="82" charset="0"/>
                <a:cs typeface="Bauhaus 93" panose="04030905020B02020C02" pitchFamily="82" charset="0"/>
              </a:rPr>
              <a:t> </a:t>
            </a:r>
            <a:endParaRPr lang="pt-PT" sz="110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12" name="Rectangle 16">
            <a:extLst>
              <a:ext uri="{FF2B5EF4-FFF2-40B4-BE49-F238E27FC236}">
                <a16:creationId xmlns:a16="http://schemas.microsoft.com/office/drawing/2014/main" id="{00000000-0008-0000-0000-00000C000000}"/>
              </a:ext>
            </a:extLst>
          </xdr:cNvPr>
          <xdr:cNvSpPr/>
        </xdr:nvSpPr>
        <xdr:spPr>
          <a:xfrm>
            <a:off x="35438" y="1112255"/>
            <a:ext cx="76010" cy="344121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pt-PT" sz="1800">
                <a:solidFill>
                  <a:srgbClr val="FFFFFF"/>
                </a:solidFill>
                <a:effectLst/>
                <a:latin typeface="Bauhaus 93" panose="04030905020B02020C02" pitchFamily="82" charset="0"/>
                <a:ea typeface="Bauhaus 93" panose="04030905020B02020C02" pitchFamily="82" charset="0"/>
                <a:cs typeface="Bauhaus 93" panose="04030905020B02020C02" pitchFamily="82" charset="0"/>
              </a:rPr>
              <a:t> </a:t>
            </a:r>
            <a:endParaRPr lang="pt-PT" sz="110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13" name="Rectangle 17"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SpPr/>
        </xdr:nvSpPr>
        <xdr:spPr>
          <a:xfrm>
            <a:off x="35438" y="1444868"/>
            <a:ext cx="76010" cy="344121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pt-PT" sz="1800">
                <a:solidFill>
                  <a:srgbClr val="FFFFFF"/>
                </a:solidFill>
                <a:effectLst/>
                <a:latin typeface="Bauhaus 93" panose="04030905020B02020C02" pitchFamily="82" charset="0"/>
                <a:ea typeface="Bauhaus 93" panose="04030905020B02020C02" pitchFamily="82" charset="0"/>
                <a:cs typeface="Bauhaus 93" panose="04030905020B02020C02" pitchFamily="82" charset="0"/>
              </a:rPr>
              <a:t> </a:t>
            </a:r>
            <a:endParaRPr lang="pt-PT" sz="110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14" name="Rectangle 18">
            <a:extLst>
              <a:ext uri="{FF2B5EF4-FFF2-40B4-BE49-F238E27FC236}">
                <a16:creationId xmlns:a16="http://schemas.microsoft.com/office/drawing/2014/main" id="{00000000-0008-0000-0000-00000E000000}"/>
              </a:ext>
            </a:extLst>
          </xdr:cNvPr>
          <xdr:cNvSpPr/>
        </xdr:nvSpPr>
        <xdr:spPr>
          <a:xfrm>
            <a:off x="35438" y="1780148"/>
            <a:ext cx="76010" cy="344121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pt-PT" sz="1800">
                <a:solidFill>
                  <a:srgbClr val="FFFFFF"/>
                </a:solidFill>
                <a:effectLst/>
                <a:latin typeface="Bauhaus 93" panose="04030905020B02020C02" pitchFamily="82" charset="0"/>
                <a:ea typeface="Bauhaus 93" panose="04030905020B02020C02" pitchFamily="82" charset="0"/>
                <a:cs typeface="Bauhaus 93" panose="04030905020B02020C02" pitchFamily="82" charset="0"/>
              </a:rPr>
              <a:t> </a:t>
            </a:r>
            <a:endParaRPr lang="pt-PT" sz="110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15" name="Rectangle 19">
            <a:extLst>
              <a:ext uri="{FF2B5EF4-FFF2-40B4-BE49-F238E27FC236}">
                <a16:creationId xmlns:a16="http://schemas.microsoft.com/office/drawing/2014/main" id="{00000000-0008-0000-0000-00000F000000}"/>
              </a:ext>
            </a:extLst>
          </xdr:cNvPr>
          <xdr:cNvSpPr/>
        </xdr:nvSpPr>
        <xdr:spPr>
          <a:xfrm>
            <a:off x="35438" y="2112380"/>
            <a:ext cx="76010" cy="344121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pt-PT" sz="1800">
                <a:solidFill>
                  <a:srgbClr val="FFFFFF"/>
                </a:solidFill>
                <a:effectLst/>
                <a:latin typeface="Bauhaus 93" panose="04030905020B02020C02" pitchFamily="82" charset="0"/>
                <a:ea typeface="Bauhaus 93" panose="04030905020B02020C02" pitchFamily="82" charset="0"/>
                <a:cs typeface="Bauhaus 93" panose="04030905020B02020C02" pitchFamily="82" charset="0"/>
              </a:rPr>
              <a:t> </a:t>
            </a:r>
            <a:endParaRPr lang="pt-PT" sz="110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16" name="Rectangle 20">
            <a:extLst>
              <a:ext uri="{FF2B5EF4-FFF2-40B4-BE49-F238E27FC236}">
                <a16:creationId xmlns:a16="http://schemas.microsoft.com/office/drawing/2014/main" id="{00000000-0008-0000-0000-000010000000}"/>
              </a:ext>
            </a:extLst>
          </xdr:cNvPr>
          <xdr:cNvSpPr/>
        </xdr:nvSpPr>
        <xdr:spPr>
          <a:xfrm>
            <a:off x="35438" y="2447386"/>
            <a:ext cx="76111" cy="344580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pt-PT" sz="1800">
                <a:solidFill>
                  <a:srgbClr val="FFFFFF"/>
                </a:solidFill>
                <a:effectLst/>
                <a:latin typeface="Bauhaus 93" panose="04030905020B02020C02" pitchFamily="82" charset="0"/>
                <a:ea typeface="Bauhaus 93" panose="04030905020B02020C02" pitchFamily="82" charset="0"/>
                <a:cs typeface="Bauhaus 93" panose="04030905020B02020C02" pitchFamily="82" charset="0"/>
              </a:rPr>
              <a:t> </a:t>
            </a:r>
            <a:endParaRPr lang="pt-PT" sz="110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17" name="Rectangle 21">
            <a:extLst>
              <a:ext uri="{FF2B5EF4-FFF2-40B4-BE49-F238E27FC236}">
                <a16:creationId xmlns:a16="http://schemas.microsoft.com/office/drawing/2014/main" id="{00000000-0008-0000-0000-000011000000}"/>
              </a:ext>
            </a:extLst>
          </xdr:cNvPr>
          <xdr:cNvSpPr/>
        </xdr:nvSpPr>
        <xdr:spPr>
          <a:xfrm>
            <a:off x="35438" y="2780146"/>
            <a:ext cx="76010" cy="344121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pt-PT" sz="1800">
                <a:solidFill>
                  <a:srgbClr val="FFFFFF"/>
                </a:solidFill>
                <a:effectLst/>
                <a:latin typeface="Bauhaus 93" panose="04030905020B02020C02" pitchFamily="82" charset="0"/>
                <a:ea typeface="Bauhaus 93" panose="04030905020B02020C02" pitchFamily="82" charset="0"/>
                <a:cs typeface="Bauhaus 93" panose="04030905020B02020C02" pitchFamily="82" charset="0"/>
              </a:rPr>
              <a:t> </a:t>
            </a:r>
            <a:endParaRPr lang="pt-PT" sz="110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18" name="Rectangle 22">
            <a:extLst>
              <a:ext uri="{FF2B5EF4-FFF2-40B4-BE49-F238E27FC236}">
                <a16:creationId xmlns:a16="http://schemas.microsoft.com/office/drawing/2014/main" id="{00000000-0008-0000-0000-000012000000}"/>
              </a:ext>
            </a:extLst>
          </xdr:cNvPr>
          <xdr:cNvSpPr/>
        </xdr:nvSpPr>
        <xdr:spPr>
          <a:xfrm>
            <a:off x="35438" y="3115426"/>
            <a:ext cx="76010" cy="344121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pt-PT" sz="1800">
                <a:solidFill>
                  <a:srgbClr val="FFFFFF"/>
                </a:solidFill>
                <a:effectLst/>
                <a:latin typeface="Bauhaus 93" panose="04030905020B02020C02" pitchFamily="82" charset="0"/>
                <a:ea typeface="Bauhaus 93" panose="04030905020B02020C02" pitchFamily="82" charset="0"/>
                <a:cs typeface="Bauhaus 93" panose="04030905020B02020C02" pitchFamily="82" charset="0"/>
              </a:rPr>
              <a:t> </a:t>
            </a:r>
            <a:endParaRPr lang="pt-PT" sz="110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19" name="Rectangle 23">
            <a:extLst>
              <a:ext uri="{FF2B5EF4-FFF2-40B4-BE49-F238E27FC236}">
                <a16:creationId xmlns:a16="http://schemas.microsoft.com/office/drawing/2014/main" id="{00000000-0008-0000-0000-000013000000}"/>
              </a:ext>
            </a:extLst>
          </xdr:cNvPr>
          <xdr:cNvSpPr/>
        </xdr:nvSpPr>
        <xdr:spPr>
          <a:xfrm>
            <a:off x="35438" y="3447384"/>
            <a:ext cx="76111" cy="344580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pt-PT" sz="1800">
                <a:solidFill>
                  <a:srgbClr val="FFFFFF"/>
                </a:solidFill>
                <a:effectLst/>
                <a:latin typeface="Bauhaus 93" panose="04030905020B02020C02" pitchFamily="82" charset="0"/>
                <a:ea typeface="Bauhaus 93" panose="04030905020B02020C02" pitchFamily="82" charset="0"/>
                <a:cs typeface="Bauhaus 93" panose="04030905020B02020C02" pitchFamily="82" charset="0"/>
              </a:rPr>
              <a:t> </a:t>
            </a:r>
            <a:endParaRPr lang="pt-PT" sz="110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20" name="Rectangle 24">
            <a:extLst>
              <a:ext uri="{FF2B5EF4-FFF2-40B4-BE49-F238E27FC236}">
                <a16:creationId xmlns:a16="http://schemas.microsoft.com/office/drawing/2014/main" id="{00000000-0008-0000-0000-000014000000}"/>
              </a:ext>
            </a:extLst>
          </xdr:cNvPr>
          <xdr:cNvSpPr/>
        </xdr:nvSpPr>
        <xdr:spPr>
          <a:xfrm>
            <a:off x="35438" y="3783319"/>
            <a:ext cx="76010" cy="344121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pt-PT" sz="1800">
                <a:solidFill>
                  <a:srgbClr val="FFFFFF"/>
                </a:solidFill>
                <a:effectLst/>
                <a:latin typeface="Bauhaus 93" panose="04030905020B02020C02" pitchFamily="82" charset="0"/>
                <a:ea typeface="Bauhaus 93" panose="04030905020B02020C02" pitchFamily="82" charset="0"/>
                <a:cs typeface="Bauhaus 93" panose="04030905020B02020C02" pitchFamily="82" charset="0"/>
              </a:rPr>
              <a:t> </a:t>
            </a:r>
            <a:endParaRPr lang="pt-PT" sz="110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21" name="Rectangle 25">
            <a:extLst>
              <a:ext uri="{FF2B5EF4-FFF2-40B4-BE49-F238E27FC236}">
                <a16:creationId xmlns:a16="http://schemas.microsoft.com/office/drawing/2014/main" id="{00000000-0008-0000-0000-000015000000}"/>
              </a:ext>
            </a:extLst>
          </xdr:cNvPr>
          <xdr:cNvSpPr/>
        </xdr:nvSpPr>
        <xdr:spPr>
          <a:xfrm>
            <a:off x="35438" y="4115551"/>
            <a:ext cx="76010" cy="344121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pt-PT" sz="1800">
                <a:solidFill>
                  <a:srgbClr val="FFFFFF"/>
                </a:solidFill>
                <a:effectLst/>
                <a:latin typeface="Bauhaus 93" panose="04030905020B02020C02" pitchFamily="82" charset="0"/>
                <a:ea typeface="Bauhaus 93" panose="04030905020B02020C02" pitchFamily="82" charset="0"/>
                <a:cs typeface="Bauhaus 93" panose="04030905020B02020C02" pitchFamily="82" charset="0"/>
              </a:rPr>
              <a:t> </a:t>
            </a:r>
            <a:endParaRPr lang="pt-PT" sz="110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22" name="Rectangle 26">
            <a:extLst>
              <a:ext uri="{FF2B5EF4-FFF2-40B4-BE49-F238E27FC236}">
                <a16:creationId xmlns:a16="http://schemas.microsoft.com/office/drawing/2014/main" id="{00000000-0008-0000-0000-000016000000}"/>
              </a:ext>
            </a:extLst>
          </xdr:cNvPr>
          <xdr:cNvSpPr/>
        </xdr:nvSpPr>
        <xdr:spPr>
          <a:xfrm>
            <a:off x="35438" y="4450831"/>
            <a:ext cx="76010" cy="344121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pt-PT" sz="1800">
                <a:solidFill>
                  <a:srgbClr val="FFFFFF"/>
                </a:solidFill>
                <a:effectLst/>
                <a:latin typeface="Bauhaus 93" panose="04030905020B02020C02" pitchFamily="82" charset="0"/>
                <a:ea typeface="Bauhaus 93" panose="04030905020B02020C02" pitchFamily="82" charset="0"/>
                <a:cs typeface="Bauhaus 93" panose="04030905020B02020C02" pitchFamily="82" charset="0"/>
              </a:rPr>
              <a:t> </a:t>
            </a:r>
            <a:endParaRPr lang="pt-PT" sz="110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23" name="Rectangle 27">
            <a:extLst>
              <a:ext uri="{FF2B5EF4-FFF2-40B4-BE49-F238E27FC236}">
                <a16:creationId xmlns:a16="http://schemas.microsoft.com/office/drawing/2014/main" id="{00000000-0008-0000-0000-000017000000}"/>
              </a:ext>
            </a:extLst>
          </xdr:cNvPr>
          <xdr:cNvSpPr/>
        </xdr:nvSpPr>
        <xdr:spPr>
          <a:xfrm>
            <a:off x="35438" y="4858239"/>
            <a:ext cx="455449" cy="68824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pt-PT" sz="3600">
                <a:solidFill>
                  <a:srgbClr val="FFFFFF"/>
                </a:solidFill>
                <a:effectLst/>
                <a:latin typeface="Bauhaus 93" panose="04030905020B02020C02" pitchFamily="82" charset="0"/>
                <a:ea typeface="Bauhaus 93" panose="04030905020B02020C02" pitchFamily="82" charset="0"/>
                <a:cs typeface="Bauhaus 93" panose="04030905020B02020C02" pitchFamily="82" charset="0"/>
              </a:rPr>
              <a:t>   </a:t>
            </a:r>
            <a:endParaRPr lang="pt-PT" sz="110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24" name="Rectangle 28">
            <a:extLst>
              <a:ext uri="{FF2B5EF4-FFF2-40B4-BE49-F238E27FC236}">
                <a16:creationId xmlns:a16="http://schemas.microsoft.com/office/drawing/2014/main" id="{00000000-0008-0000-0000-000018000000}"/>
              </a:ext>
            </a:extLst>
          </xdr:cNvPr>
          <xdr:cNvSpPr/>
        </xdr:nvSpPr>
        <xdr:spPr>
          <a:xfrm>
            <a:off x="377118" y="4858239"/>
            <a:ext cx="152019" cy="68824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pt-PT" sz="3600">
                <a:solidFill>
                  <a:srgbClr val="FFFFFF"/>
                </a:solidFill>
                <a:effectLst/>
                <a:latin typeface="Bauhaus 93" panose="04030905020B02020C02" pitchFamily="82" charset="0"/>
                <a:ea typeface="Bauhaus 93" panose="04030905020B02020C02" pitchFamily="82" charset="0"/>
                <a:cs typeface="Bauhaus 93" panose="04030905020B02020C02" pitchFamily="82" charset="0"/>
              </a:rPr>
              <a:t> </a:t>
            </a:r>
            <a:endParaRPr lang="pt-PT" sz="110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25" name="Rectangle 29">
            <a:extLst>
              <a:ext uri="{FF2B5EF4-FFF2-40B4-BE49-F238E27FC236}">
                <a16:creationId xmlns:a16="http://schemas.microsoft.com/office/drawing/2014/main" id="{00000000-0008-0000-0000-000019000000}"/>
              </a:ext>
            </a:extLst>
          </xdr:cNvPr>
          <xdr:cNvSpPr/>
        </xdr:nvSpPr>
        <xdr:spPr>
          <a:xfrm rot="16200000">
            <a:off x="2211364" y="3269382"/>
            <a:ext cx="7349038" cy="1559205"/>
          </a:xfrm>
          <a:prstGeom prst="rect">
            <a:avLst/>
          </a:prstGeom>
          <a:noFill/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pt-PT" sz="9000" b="1">
                <a:solidFill>
                  <a:srgbClr val="FFFFFF"/>
                </a:solidFill>
                <a:effectLst/>
                <a:latin typeface="Arial Black" panose="020B0A04020102020204" pitchFamily="34" charset="0"/>
                <a:ea typeface="Arial" panose="020B0604020202020204" pitchFamily="34" charset="0"/>
                <a:cs typeface="Arial" panose="020B0604020202020204" pitchFamily="34" charset="0"/>
              </a:rPr>
              <a:t>BEORAM</a:t>
            </a:r>
            <a:endParaRPr lang="pt-PT" sz="110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26" name="Rectangle 31">
            <a:extLst>
              <a:ext uri="{FF2B5EF4-FFF2-40B4-BE49-F238E27FC236}">
                <a16:creationId xmlns:a16="http://schemas.microsoft.com/office/drawing/2014/main" id="{00000000-0008-0000-0000-00001A000000}"/>
              </a:ext>
            </a:extLst>
          </xdr:cNvPr>
          <xdr:cNvSpPr/>
        </xdr:nvSpPr>
        <xdr:spPr>
          <a:xfrm>
            <a:off x="5963163" y="28115"/>
            <a:ext cx="37190" cy="12574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pt-PT" sz="800" b="1">
                <a:solidFill>
                  <a:srgbClr val="FCFCFC"/>
                </a:solidFill>
                <a:effectLst/>
                <a:latin typeface="Arial" panose="020B0604020202020204" pitchFamily="34" charset="0"/>
                <a:ea typeface="Arial" panose="020B0604020202020204" pitchFamily="34" charset="0"/>
                <a:cs typeface="Times New Roman" panose="02020603050405020304" pitchFamily="18" charset="0"/>
              </a:rPr>
              <a:t> </a:t>
            </a:r>
            <a:endParaRPr lang="pt-PT" sz="110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27" name="Rectangle 32">
            <a:extLst>
              <a:ext uri="{FF2B5EF4-FFF2-40B4-BE49-F238E27FC236}">
                <a16:creationId xmlns:a16="http://schemas.microsoft.com/office/drawing/2014/main" id="{00000000-0008-0000-0000-00001B000000}"/>
              </a:ext>
            </a:extLst>
          </xdr:cNvPr>
          <xdr:cNvSpPr/>
        </xdr:nvSpPr>
        <xdr:spPr>
          <a:xfrm>
            <a:off x="5588259" y="131747"/>
            <a:ext cx="649620" cy="12574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pt-PT" sz="800" b="1">
                <a:solidFill>
                  <a:srgbClr val="FFFFFF"/>
                </a:solidFill>
                <a:effectLst/>
                <a:latin typeface="Arial" panose="020B0604020202020204" pitchFamily="34" charset="0"/>
                <a:ea typeface="Arial" panose="020B0604020202020204" pitchFamily="34" charset="0"/>
                <a:cs typeface="Times New Roman" panose="02020603050405020304" pitchFamily="18" charset="0"/>
              </a:rPr>
              <a:t>ISSN 2182</a:t>
            </a:r>
            <a:endParaRPr lang="pt-PT" sz="110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28" name="Rectangle 33">
            <a:extLst>
              <a:ext uri="{FF2B5EF4-FFF2-40B4-BE49-F238E27FC236}">
                <a16:creationId xmlns:a16="http://schemas.microsoft.com/office/drawing/2014/main" id="{00000000-0008-0000-0000-00001C000000}"/>
              </a:ext>
            </a:extLst>
          </xdr:cNvPr>
          <xdr:cNvSpPr/>
        </xdr:nvSpPr>
        <xdr:spPr>
          <a:xfrm>
            <a:off x="6079368" y="131747"/>
            <a:ext cx="44548" cy="12574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pt-PT" sz="800" b="1">
                <a:solidFill>
                  <a:srgbClr val="FFFFFF"/>
                </a:solidFill>
                <a:effectLst/>
                <a:latin typeface="Arial" panose="020B0604020202020204" pitchFamily="34" charset="0"/>
                <a:ea typeface="Arial" panose="020B0604020202020204" pitchFamily="34" charset="0"/>
                <a:cs typeface="Times New Roman" panose="02020603050405020304" pitchFamily="18" charset="0"/>
              </a:rPr>
              <a:t>-</a:t>
            </a:r>
            <a:endParaRPr lang="pt-PT" sz="110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29" name="Rectangle 34">
            <a:extLst>
              <a:ext uri="{FF2B5EF4-FFF2-40B4-BE49-F238E27FC236}">
                <a16:creationId xmlns:a16="http://schemas.microsoft.com/office/drawing/2014/main" id="{00000000-0008-0000-0000-00001D000000}"/>
              </a:ext>
            </a:extLst>
          </xdr:cNvPr>
          <xdr:cNvSpPr/>
        </xdr:nvSpPr>
        <xdr:spPr>
          <a:xfrm>
            <a:off x="6112896" y="131747"/>
            <a:ext cx="297118" cy="12574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pt-PT" sz="800" b="1">
                <a:solidFill>
                  <a:srgbClr val="FFFFFF"/>
                </a:solidFill>
                <a:effectLst/>
                <a:latin typeface="Arial" panose="020B0604020202020204" pitchFamily="34" charset="0"/>
                <a:ea typeface="Arial" panose="020B0604020202020204" pitchFamily="34" charset="0"/>
                <a:cs typeface="Times New Roman" panose="02020603050405020304" pitchFamily="18" charset="0"/>
              </a:rPr>
              <a:t>6331</a:t>
            </a:r>
            <a:endParaRPr lang="pt-PT" sz="110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30" name="Rectangle 35">
            <a:extLst>
              <a:ext uri="{FF2B5EF4-FFF2-40B4-BE49-F238E27FC236}">
                <a16:creationId xmlns:a16="http://schemas.microsoft.com/office/drawing/2014/main" id="{00000000-0008-0000-0000-00001E000000}"/>
              </a:ext>
            </a:extLst>
          </xdr:cNvPr>
          <xdr:cNvSpPr/>
        </xdr:nvSpPr>
        <xdr:spPr>
          <a:xfrm>
            <a:off x="6338448" y="131747"/>
            <a:ext cx="37190" cy="12574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pt-PT" sz="800" b="1">
                <a:solidFill>
                  <a:srgbClr val="FFFFFF"/>
                </a:solidFill>
                <a:effectLst/>
                <a:latin typeface="Arial" panose="020B0604020202020204" pitchFamily="34" charset="0"/>
                <a:ea typeface="Arial" panose="020B0604020202020204" pitchFamily="34" charset="0"/>
                <a:cs typeface="Times New Roman" panose="02020603050405020304" pitchFamily="18" charset="0"/>
              </a:rPr>
              <a:t> </a:t>
            </a:r>
            <a:endParaRPr lang="pt-PT" sz="110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31" name="Rectangle 36">
            <a:extLst>
              <a:ext uri="{FF2B5EF4-FFF2-40B4-BE49-F238E27FC236}">
                <a16:creationId xmlns:a16="http://schemas.microsoft.com/office/drawing/2014/main" id="{00000000-0008-0000-0000-00001F000000}"/>
              </a:ext>
            </a:extLst>
          </xdr:cNvPr>
          <xdr:cNvSpPr/>
        </xdr:nvSpPr>
        <xdr:spPr>
          <a:xfrm>
            <a:off x="5706872" y="7981992"/>
            <a:ext cx="772885" cy="419895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 algn="ctr">
              <a:lnSpc>
                <a:spcPct val="115000"/>
              </a:lnSpc>
              <a:spcAft>
                <a:spcPts val="1000"/>
              </a:spcAft>
            </a:pPr>
            <a:r>
              <a:rPr lang="pt-PT" sz="800" b="1">
                <a:solidFill>
                  <a:srgbClr val="FFFFFF"/>
                </a:solidFill>
                <a:effectLst/>
                <a:latin typeface="Arial" panose="020B0604020202020204" pitchFamily="34" charset="0"/>
                <a:ea typeface="Arial" panose="020B0604020202020204" pitchFamily="34" charset="0"/>
                <a:cs typeface="Times New Roman" panose="02020603050405020304" pitchFamily="18" charset="0"/>
              </a:rPr>
              <a:t>BUDGET EXECUTION BULLETIN</a:t>
            </a:r>
            <a:endParaRPr lang="pt-PT" sz="110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32" name="Rectangle 37">
            <a:extLst>
              <a:ext uri="{FF2B5EF4-FFF2-40B4-BE49-F238E27FC236}">
                <a16:creationId xmlns:a16="http://schemas.microsoft.com/office/drawing/2014/main" id="{00000000-0008-0000-0000-000020000000}"/>
              </a:ext>
            </a:extLst>
          </xdr:cNvPr>
          <xdr:cNvSpPr/>
        </xdr:nvSpPr>
        <xdr:spPr>
          <a:xfrm>
            <a:off x="6371976" y="8007901"/>
            <a:ext cx="44683" cy="137589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pt-PT" sz="1100">
                <a:effectLst/>
                <a:latin typeface="Calibri" panose="020F0502020204030204" pitchFamily="34" charset="0"/>
                <a:ea typeface="MS Mincho" panose="02020609040205080304" pitchFamily="49" charset="-128"/>
                <a:cs typeface="Times New Roman" panose="02020603050405020304" pitchFamily="18" charset="0"/>
              </a:rPr>
              <a:t> </a:t>
            </a:r>
          </a:p>
        </xdr:txBody>
      </xdr:sp>
      <xdr:sp macro="" textlink="">
        <xdr:nvSpPr>
          <xdr:cNvPr id="33" name="Rectangle 39">
            <a:extLst>
              <a:ext uri="{FF2B5EF4-FFF2-40B4-BE49-F238E27FC236}">
                <a16:creationId xmlns:a16="http://schemas.microsoft.com/office/drawing/2014/main" id="{00000000-0008-0000-0000-000021000000}"/>
              </a:ext>
            </a:extLst>
          </xdr:cNvPr>
          <xdr:cNvSpPr/>
        </xdr:nvSpPr>
        <xdr:spPr>
          <a:xfrm>
            <a:off x="6335400" y="8115052"/>
            <a:ext cx="44548" cy="13717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pt-PT" sz="800" b="1">
                <a:solidFill>
                  <a:srgbClr val="FFFFFF"/>
                </a:solidFill>
                <a:effectLst/>
                <a:latin typeface="Arial" panose="020B0604020202020204" pitchFamily="34" charset="0"/>
                <a:ea typeface="Arial" panose="020B0604020202020204" pitchFamily="34" charset="0"/>
                <a:cs typeface="Times New Roman" panose="02020603050405020304" pitchFamily="18" charset="0"/>
              </a:rPr>
              <a:t> </a:t>
            </a:r>
            <a:endParaRPr lang="pt-PT" sz="110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34" name="Rectangle 41">
            <a:extLst>
              <a:ext uri="{FF2B5EF4-FFF2-40B4-BE49-F238E27FC236}">
                <a16:creationId xmlns:a16="http://schemas.microsoft.com/office/drawing/2014/main" id="{00000000-0008-0000-0000-000022000000}"/>
              </a:ext>
            </a:extLst>
          </xdr:cNvPr>
          <xdr:cNvSpPr/>
        </xdr:nvSpPr>
        <xdr:spPr>
          <a:xfrm>
            <a:off x="6375024" y="8224780"/>
            <a:ext cx="44548" cy="13717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pt-PT" sz="800" b="1">
                <a:solidFill>
                  <a:srgbClr val="FFFFFF"/>
                </a:solidFill>
                <a:effectLst/>
                <a:latin typeface="Arial" panose="020B0604020202020204" pitchFamily="34" charset="0"/>
                <a:ea typeface="Arial" panose="020B0604020202020204" pitchFamily="34" charset="0"/>
                <a:cs typeface="Times New Roman" panose="02020603050405020304" pitchFamily="18" charset="0"/>
              </a:rPr>
              <a:t> </a:t>
            </a:r>
            <a:endParaRPr lang="pt-PT" sz="110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35" name="Rectangle 42">
            <a:extLst>
              <a:ext uri="{FF2B5EF4-FFF2-40B4-BE49-F238E27FC236}">
                <a16:creationId xmlns:a16="http://schemas.microsoft.com/office/drawing/2014/main" id="{00000000-0008-0000-0000-000023000000}"/>
              </a:ext>
            </a:extLst>
          </xdr:cNvPr>
          <xdr:cNvSpPr/>
        </xdr:nvSpPr>
        <xdr:spPr>
          <a:xfrm>
            <a:off x="5941827" y="8334509"/>
            <a:ext cx="44548" cy="13717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pt-PT" sz="800" b="1">
                <a:solidFill>
                  <a:srgbClr val="FFFFFF"/>
                </a:solidFill>
                <a:effectLst/>
                <a:latin typeface="Arial" panose="020B0604020202020204" pitchFamily="34" charset="0"/>
                <a:ea typeface="Arial" panose="020B0604020202020204" pitchFamily="34" charset="0"/>
                <a:cs typeface="Times New Roman" panose="02020603050405020304" pitchFamily="18" charset="0"/>
              </a:rPr>
              <a:t> </a:t>
            </a:r>
            <a:endParaRPr lang="pt-PT" sz="110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36" name="Rectangle 43">
            <a:extLst>
              <a:ext uri="{FF2B5EF4-FFF2-40B4-BE49-F238E27FC236}">
                <a16:creationId xmlns:a16="http://schemas.microsoft.com/office/drawing/2014/main" id="{00000000-0008-0000-0000-000024000000}"/>
              </a:ext>
            </a:extLst>
          </xdr:cNvPr>
          <xdr:cNvSpPr/>
        </xdr:nvSpPr>
        <xdr:spPr>
          <a:xfrm>
            <a:off x="5590901" y="8441189"/>
            <a:ext cx="1018844" cy="13717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 algn="ctr">
              <a:lnSpc>
                <a:spcPct val="115000"/>
              </a:lnSpc>
              <a:spcAft>
                <a:spcPts val="1000"/>
              </a:spcAft>
            </a:pPr>
            <a:r>
              <a:rPr lang="pt-PT" sz="800" b="1">
                <a:solidFill>
                  <a:srgbClr val="FFFFFF"/>
                </a:solidFill>
                <a:effectLst/>
                <a:latin typeface="Arial" panose="020B0604020202020204" pitchFamily="34" charset="0"/>
                <a:ea typeface="Arial" panose="020B0604020202020204" pitchFamily="34" charset="0"/>
                <a:cs typeface="Times New Roman" panose="02020603050405020304" pitchFamily="18" charset="0"/>
              </a:rPr>
              <a:t>REGIONAL GOVERNMENT OF MADEIRA</a:t>
            </a:r>
            <a:endParaRPr lang="pt-PT" sz="110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37" name="Rectangle 44">
            <a:extLst>
              <a:ext uri="{FF2B5EF4-FFF2-40B4-BE49-F238E27FC236}">
                <a16:creationId xmlns:a16="http://schemas.microsoft.com/office/drawing/2014/main" id="{00000000-0008-0000-0000-000025000000}"/>
              </a:ext>
            </a:extLst>
          </xdr:cNvPr>
          <xdr:cNvSpPr/>
        </xdr:nvSpPr>
        <xdr:spPr>
          <a:xfrm>
            <a:off x="6344544" y="8441189"/>
            <a:ext cx="44548" cy="13717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pt-PT" sz="800" b="1">
                <a:solidFill>
                  <a:srgbClr val="FFFFFF"/>
                </a:solidFill>
                <a:effectLst/>
                <a:latin typeface="Arial" panose="020B0604020202020204" pitchFamily="34" charset="0"/>
                <a:ea typeface="Arial" panose="020B0604020202020204" pitchFamily="34" charset="0"/>
                <a:cs typeface="Times New Roman" panose="02020603050405020304" pitchFamily="18" charset="0"/>
              </a:rPr>
              <a:t> </a:t>
            </a:r>
            <a:endParaRPr lang="pt-PT" sz="110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38" name="Rectangle 46">
            <a:extLst>
              <a:ext uri="{FF2B5EF4-FFF2-40B4-BE49-F238E27FC236}">
                <a16:creationId xmlns:a16="http://schemas.microsoft.com/office/drawing/2014/main" id="{00000000-0008-0000-0000-000026000000}"/>
              </a:ext>
            </a:extLst>
          </xdr:cNvPr>
          <xdr:cNvSpPr/>
        </xdr:nvSpPr>
        <xdr:spPr>
          <a:xfrm>
            <a:off x="6402456" y="8550917"/>
            <a:ext cx="44548" cy="13717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pt-PT" sz="800" b="1">
                <a:solidFill>
                  <a:srgbClr val="FFFFFF"/>
                </a:solidFill>
                <a:effectLst/>
                <a:latin typeface="Arial" panose="020B0604020202020204" pitchFamily="34" charset="0"/>
                <a:ea typeface="Arial" panose="020B0604020202020204" pitchFamily="34" charset="0"/>
                <a:cs typeface="Times New Roman" panose="02020603050405020304" pitchFamily="18" charset="0"/>
              </a:rPr>
              <a:t> </a:t>
            </a:r>
            <a:endParaRPr lang="pt-PT" sz="110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39" name="Rectangle 48">
            <a:extLst>
              <a:ext uri="{FF2B5EF4-FFF2-40B4-BE49-F238E27FC236}">
                <a16:creationId xmlns:a16="http://schemas.microsoft.com/office/drawing/2014/main" id="{00000000-0008-0000-0000-000027000000}"/>
              </a:ext>
            </a:extLst>
          </xdr:cNvPr>
          <xdr:cNvSpPr/>
        </xdr:nvSpPr>
        <xdr:spPr>
          <a:xfrm>
            <a:off x="6375024" y="8660644"/>
            <a:ext cx="44548" cy="13717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pt-PT" sz="800" b="1">
                <a:solidFill>
                  <a:srgbClr val="FFFFFF"/>
                </a:solidFill>
                <a:effectLst/>
                <a:latin typeface="Arial" panose="020B0604020202020204" pitchFamily="34" charset="0"/>
                <a:ea typeface="Arial" panose="020B0604020202020204" pitchFamily="34" charset="0"/>
                <a:cs typeface="Times New Roman" panose="02020603050405020304" pitchFamily="18" charset="0"/>
              </a:rPr>
              <a:t> </a:t>
            </a:r>
            <a:endParaRPr lang="pt-PT" sz="110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40" name="Rectangle 50">
            <a:extLst>
              <a:ext uri="{FF2B5EF4-FFF2-40B4-BE49-F238E27FC236}">
                <a16:creationId xmlns:a16="http://schemas.microsoft.com/office/drawing/2014/main" id="{00000000-0008-0000-0000-000028000000}"/>
              </a:ext>
            </a:extLst>
          </xdr:cNvPr>
          <xdr:cNvSpPr/>
        </xdr:nvSpPr>
        <xdr:spPr>
          <a:xfrm rot="-5399999">
            <a:off x="136143" y="10502540"/>
            <a:ext cx="61475" cy="277060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pt-PT" sz="1600">
                <a:solidFill>
                  <a:srgbClr val="855C33"/>
                </a:solidFill>
                <a:effectLst/>
                <a:latin typeface="Calibri" panose="020F0502020204030204" pitchFamily="34" charset="0"/>
                <a:ea typeface="MS Mincho" panose="02020609040205080304" pitchFamily="49" charset="-128"/>
                <a:cs typeface="Times New Roman" panose="02020603050405020304" pitchFamily="18" charset="0"/>
              </a:rPr>
              <a:t> </a:t>
            </a:r>
            <a:endParaRPr lang="pt-PT" sz="110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41" name="Rectangle 51">
            <a:extLst>
              <a:ext uri="{FF2B5EF4-FFF2-40B4-BE49-F238E27FC236}">
                <a16:creationId xmlns:a16="http://schemas.microsoft.com/office/drawing/2014/main" id="{00000000-0008-0000-0000-000029000000}"/>
              </a:ext>
            </a:extLst>
          </xdr:cNvPr>
          <xdr:cNvSpPr/>
        </xdr:nvSpPr>
        <xdr:spPr>
          <a:xfrm>
            <a:off x="5036317" y="541007"/>
            <a:ext cx="233538" cy="719121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pt-PT" sz="4150" b="1">
                <a:solidFill>
                  <a:srgbClr val="FFFFFF"/>
                </a:solidFill>
                <a:effectLst/>
                <a:latin typeface="Arial" panose="020B0604020202020204" pitchFamily="34" charset="0"/>
                <a:ea typeface="Arial" panose="020B0604020202020204" pitchFamily="34" charset="0"/>
                <a:cs typeface="Times New Roman" panose="02020603050405020304" pitchFamily="18" charset="0"/>
              </a:rPr>
              <a:t> </a:t>
            </a:r>
            <a:endParaRPr lang="pt-PT" sz="110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42" name="Rectangle 55">
            <a:extLst>
              <a:ext uri="{FF2B5EF4-FFF2-40B4-BE49-F238E27FC236}">
                <a16:creationId xmlns:a16="http://schemas.microsoft.com/office/drawing/2014/main" id="{00000000-0008-0000-0000-00002A000000}"/>
              </a:ext>
            </a:extLst>
          </xdr:cNvPr>
          <xdr:cNvSpPr/>
        </xdr:nvSpPr>
        <xdr:spPr>
          <a:xfrm>
            <a:off x="5440431" y="618551"/>
            <a:ext cx="1015336" cy="781888"/>
          </a:xfrm>
          <a:prstGeom prst="rect">
            <a:avLst/>
          </a:prstGeom>
          <a:noFill/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 algn="ctr">
              <a:lnSpc>
                <a:spcPct val="115000"/>
              </a:lnSpc>
              <a:spcAft>
                <a:spcPts val="1000"/>
              </a:spcAft>
            </a:pPr>
            <a:r>
              <a:rPr lang="pt-PT" sz="4500" b="1">
                <a:solidFill>
                  <a:srgbClr val="FFFFFF"/>
                </a:solidFill>
                <a:effectLst/>
                <a:latin typeface="Arial Black" panose="020B0A04020102020204" pitchFamily="34" charset="0"/>
                <a:ea typeface="Arial" panose="020B0604020202020204" pitchFamily="34" charset="0"/>
                <a:cs typeface="Arial" panose="020B0604020202020204" pitchFamily="34" charset="0"/>
              </a:rPr>
              <a:t>08 </a:t>
            </a:r>
            <a:endParaRPr lang="pt-PT" sz="110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43" name="Rectangle 57">
            <a:extLst>
              <a:ext uri="{FF2B5EF4-FFF2-40B4-BE49-F238E27FC236}">
                <a16:creationId xmlns:a16="http://schemas.microsoft.com/office/drawing/2014/main" id="{00000000-0008-0000-0000-00002B000000}"/>
              </a:ext>
            </a:extLst>
          </xdr:cNvPr>
          <xdr:cNvSpPr/>
        </xdr:nvSpPr>
        <xdr:spPr>
          <a:xfrm>
            <a:off x="5502153" y="1290745"/>
            <a:ext cx="897433" cy="345427"/>
          </a:xfrm>
          <a:prstGeom prst="rect">
            <a:avLst/>
          </a:prstGeom>
          <a:noFill/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 algn="ctr">
              <a:lnSpc>
                <a:spcPct val="115000"/>
              </a:lnSpc>
              <a:spcAft>
                <a:spcPts val="1000"/>
              </a:spcAft>
            </a:pPr>
            <a:r>
              <a:rPr lang="pt-PT" sz="2000" b="1">
                <a:solidFill>
                  <a:srgbClr val="FFFFFF"/>
                </a:solidFill>
                <a:effectLst/>
                <a:latin typeface="Arial Black" panose="020B0A04020102020204" pitchFamily="34" charset="0"/>
                <a:ea typeface="Arial" panose="020B0604020202020204" pitchFamily="34" charset="0"/>
                <a:cs typeface="Arial" panose="020B0604020202020204" pitchFamily="34" charset="0"/>
              </a:rPr>
              <a:t>2026</a:t>
            </a:r>
            <a:endParaRPr lang="pt-PT" sz="110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endParaRPr>
          </a:p>
        </xdr:txBody>
      </xdr:sp>
      <xdr:pic>
        <xdr:nvPicPr>
          <xdr:cNvPr id="44" name="Picture 340">
            <a:extLst>
              <a:ext uri="{FF2B5EF4-FFF2-40B4-BE49-F238E27FC236}">
                <a16:creationId xmlns:a16="http://schemas.microsoft.com/office/drawing/2014/main" id="{00000000-0008-0000-0000-00002C000000}"/>
              </a:ext>
            </a:extLst>
          </xdr:cNvPr>
          <xdr:cNvPicPr/>
        </xdr:nvPicPr>
        <xdr:blipFill rotWithShape="1">
          <a:blip xmlns:r="http://schemas.openxmlformats.org/officeDocument/2006/relationships" r:embed="rId2"/>
          <a:srcRect l="-9" t="-54" r="15" b="18614"/>
          <a:stretch/>
        </xdr:blipFill>
        <xdr:spPr>
          <a:xfrm>
            <a:off x="4544217" y="9597440"/>
            <a:ext cx="2816210" cy="685115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571500</xdr:colOff>
          <xdr:row>0</xdr:row>
          <xdr:rowOff>152400</xdr:rowOff>
        </xdr:from>
        <xdr:to>
          <xdr:col>4</xdr:col>
          <xdr:colOff>9525</xdr:colOff>
          <xdr:row>3</xdr:row>
          <xdr:rowOff>9525</xdr:rowOff>
        </xdr:to>
        <xdr:sp macro="" textlink="">
          <xdr:nvSpPr>
            <xdr:cNvPr id="2055" name="Drop Down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1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0CDA4-4CC4-4E18-B228-0DDB30855DA1}">
  <sheetPr codeName="Folha1">
    <tabColor theme="6" tint="-0.499984740745262"/>
  </sheetPr>
  <dimension ref="C68:C93"/>
  <sheetViews>
    <sheetView showGridLines="0" zoomScale="80" zoomScaleNormal="80" workbookViewId="0">
      <selection activeCell="U20" sqref="U20"/>
    </sheetView>
  </sheetViews>
  <sheetFormatPr defaultRowHeight="12.75"/>
  <sheetData>
    <row r="68" spans="3:3">
      <c r="C68" s="169"/>
    </row>
    <row r="69" spans="3:3">
      <c r="C69" s="166"/>
    </row>
    <row r="70" spans="3:3">
      <c r="C70" s="165"/>
    </row>
    <row r="71" spans="3:3">
      <c r="C71" s="166"/>
    </row>
    <row r="72" spans="3:3">
      <c r="C72" s="165"/>
    </row>
    <row r="73" spans="3:3">
      <c r="C73" s="165"/>
    </row>
    <row r="74" spans="3:3">
      <c r="C74" s="165"/>
    </row>
    <row r="75" spans="3:3">
      <c r="C75" s="165"/>
    </row>
    <row r="76" spans="3:3">
      <c r="C76" s="165"/>
    </row>
    <row r="77" spans="3:3">
      <c r="C77" s="166"/>
    </row>
    <row r="78" spans="3:3">
      <c r="C78" s="165"/>
    </row>
    <row r="79" spans="3:3">
      <c r="C79" s="165"/>
    </row>
    <row r="80" spans="3:3">
      <c r="C80" s="165"/>
    </row>
    <row r="81" spans="3:3">
      <c r="C81" s="166"/>
    </row>
    <row r="82" spans="3:3">
      <c r="C82" s="165"/>
    </row>
    <row r="83" spans="3:3">
      <c r="C83" s="166"/>
    </row>
    <row r="84" spans="3:3">
      <c r="C84" s="165"/>
    </row>
    <row r="85" spans="3:3">
      <c r="C85" s="166"/>
    </row>
    <row r="86" spans="3:3">
      <c r="C86" s="165"/>
    </row>
    <row r="87" spans="3:3">
      <c r="C87" s="166"/>
    </row>
    <row r="88" spans="3:3">
      <c r="C88" s="165"/>
    </row>
    <row r="89" spans="3:3">
      <c r="C89" s="165"/>
    </row>
    <row r="90" spans="3:3">
      <c r="C90" s="165"/>
    </row>
    <row r="91" spans="3:3">
      <c r="C91" s="166"/>
    </row>
    <row r="92" spans="3:3">
      <c r="C92" s="165"/>
    </row>
    <row r="93" spans="3:3">
      <c r="C93" s="165"/>
    </row>
  </sheetData>
  <pageMargins left="0.70866141732283472" right="0.70866141732283472" top="0.74803149606299213" bottom="0.74803149606299213" header="0.31496062992125984" footer="0.31496062992125984"/>
  <pageSetup paperSize="9" scale="85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olha10">
    <tabColor theme="6" tint="-0.499984740745262"/>
  </sheetPr>
  <dimension ref="A1:FM86"/>
  <sheetViews>
    <sheetView showGridLines="0" zoomScale="120" zoomScaleNormal="120" zoomScalePageLayoutView="115" workbookViewId="0">
      <selection activeCell="M12" sqref="M12"/>
    </sheetView>
  </sheetViews>
  <sheetFormatPr defaultColWidth="8.85546875" defaultRowHeight="11.25"/>
  <cols>
    <col min="1" max="1" width="3.28515625" style="55" customWidth="1"/>
    <col min="2" max="2" width="4.140625" style="55" customWidth="1"/>
    <col min="3" max="3" width="40.140625" style="182" customWidth="1"/>
    <col min="4" max="4" width="9.42578125" style="182" bestFit="1" customWidth="1"/>
    <col min="5" max="5" width="9" style="182" bestFit="1" customWidth="1"/>
    <col min="6" max="6" width="9.7109375" style="182" bestFit="1" customWidth="1"/>
    <col min="7" max="10" width="9.7109375" style="182" customWidth="1"/>
    <col min="11" max="11" width="8.42578125" style="182" customWidth="1"/>
    <col min="12" max="12" width="9.5703125" style="182" customWidth="1"/>
    <col min="13" max="13" width="11.85546875" style="182" customWidth="1"/>
    <col min="14" max="14" width="10.85546875" style="182" customWidth="1"/>
    <col min="15" max="15" width="7.28515625" style="181" customWidth="1"/>
    <col min="16" max="26" width="11.42578125" style="181" customWidth="1"/>
    <col min="27" max="27" width="9.140625" style="181" customWidth="1"/>
    <col min="28" max="31" width="11.42578125" style="181" customWidth="1"/>
    <col min="32" max="32" width="22.28515625" style="181" customWidth="1"/>
    <col min="33" max="36" width="8.85546875" style="181"/>
    <col min="37" max="40" width="9.140625" style="181" customWidth="1"/>
    <col min="41" max="42" width="8.85546875" style="181"/>
    <col min="43" max="16384" width="8.85546875" style="182"/>
  </cols>
  <sheetData>
    <row r="1" spans="2:16" ht="33.75">
      <c r="C1" s="179"/>
      <c r="D1" s="179"/>
      <c r="E1" s="179"/>
      <c r="F1" s="180"/>
      <c r="G1" s="180"/>
      <c r="H1" s="180"/>
      <c r="I1" s="180"/>
      <c r="J1" s="180" t="str">
        <f>+IF(Índice!$D$2=1,"Educação, Ciência e Tecnologia","Education, Science and Technology")</f>
        <v>Education, Science and Technology</v>
      </c>
      <c r="K1" s="179"/>
      <c r="L1" s="179"/>
      <c r="M1" s="179"/>
      <c r="N1" s="179"/>
    </row>
    <row r="2" spans="2:16" ht="13.5" customHeight="1">
      <c r="B2" s="183"/>
      <c r="C2" s="251" t="str">
        <f>+IF(Índice!$D$2=1,"QUADRO VIII - Execução orçamental por classificação cruzada orgânica e económica (janeiro-julho)","TABLE VIII - Budget execution by organic and economic cross-classification (january-july)")</f>
        <v>TABLE VIII - Budget execution by organic and economic cross-classification (january-july)</v>
      </c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52" t="str">
        <f>+IF(Índice!$D$2=1,"€ Milhares","€ Thousands")</f>
        <v>€ Thousands</v>
      </c>
      <c r="P2" s="185" t="str">
        <f>+IF(Índice!$D$2=1,"índice","Index")</f>
        <v>Index</v>
      </c>
    </row>
    <row r="3" spans="2:16" ht="48" customHeight="1">
      <c r="C3" s="186"/>
      <c r="D3" s="187" t="str">
        <f>+IF(Índice!$D$2=1,"Assembleia Legislativa","Parliament of Madeira")</f>
        <v>Parliament of Madeira</v>
      </c>
      <c r="E3" s="187" t="str">
        <f>+IF(Índice!$D$2=1,"Presidência do Governo","Presidency of the Government")</f>
        <v>Presidency of the Government</v>
      </c>
      <c r="F3" s="187" t="str">
        <f>+IF(Índice!$D$2=1,"Turismo, Ambiente e Cultura","Tourism, Enviroment and Culture")</f>
        <v>Tourism, Enviroment and Culture</v>
      </c>
      <c r="G3" s="315" t="str">
        <f>+IF(Índice!$D$2=1,"Educação, Ciência e Tecnologia","Education, Science and Technology")</f>
        <v>Education, Science and Technology</v>
      </c>
      <c r="H3" s="315" t="str">
        <f>+IF(Índice!$D$2=1,"Economia","Economy")</f>
        <v>Economy</v>
      </c>
      <c r="I3" s="187" t="str">
        <f>+IF(Índice!$D$2=1,"Saúde e Proteção Civil","Health and Civil Protection")</f>
        <v>Health and Civil Protection</v>
      </c>
      <c r="J3" s="187" t="str">
        <f>+IF(Índice!$D$2=1,"Finanças","Finances")</f>
        <v>Finances</v>
      </c>
      <c r="K3" s="187" t="str">
        <f>+IF(Índice!$D$2=1,"Agricultura, Pescas e Ambiente","Agriculture and Fisheries")</f>
        <v>Agriculture and Fisheries</v>
      </c>
      <c r="L3" s="187" t="str">
        <f>+IF(Índice!$D$2=1,"Inclusão, Trabalho e Jventude","Inclusion, Labor and Youth")</f>
        <v>Inclusion, Labor and Youth</v>
      </c>
      <c r="M3" s="187" t="str">
        <f>+IF(Índice!$D$2=1,"Equipamentos e Infraestruturas","Equipment and infrastructures")</f>
        <v>Equipment and infrastructures</v>
      </c>
      <c r="N3" s="188" t="s">
        <v>5</v>
      </c>
    </row>
    <row r="4" spans="2:16" ht="27" customHeight="1">
      <c r="C4" s="248" t="str">
        <f>+IF(Índice!$D$2=1,"Despesa corrente","Current expenditure")</f>
        <v>Current expenditure</v>
      </c>
      <c r="D4" s="189">
        <v>9320</v>
      </c>
      <c r="E4" s="189">
        <v>1504.4365499999999</v>
      </c>
      <c r="F4" s="189">
        <v>26637.868350000001</v>
      </c>
      <c r="G4" s="189">
        <v>281393.03040000016</v>
      </c>
      <c r="H4" s="189">
        <v>11454.142199999998</v>
      </c>
      <c r="I4" s="189">
        <v>296391.6482</v>
      </c>
      <c r="J4" s="189">
        <v>137415.58473999996</v>
      </c>
      <c r="K4" s="189">
        <v>22929.152529999996</v>
      </c>
      <c r="L4" s="189">
        <v>15707.35125</v>
      </c>
      <c r="M4" s="189">
        <v>70078.448420000001</v>
      </c>
      <c r="N4" s="189">
        <v>872831.66264000011</v>
      </c>
    </row>
    <row r="5" spans="2:16" ht="15" customHeight="1">
      <c r="B5" s="190"/>
      <c r="C5" s="104" t="str">
        <f>+IF(Índice!$D$2=1,"Despesas com o pessoal","Compensation of employees")</f>
        <v>Compensation of employees</v>
      </c>
      <c r="D5" s="191">
        <v>0</v>
      </c>
      <c r="E5" s="191">
        <v>1091.8884499999999</v>
      </c>
      <c r="F5" s="191">
        <v>11625.979340000002</v>
      </c>
      <c r="G5" s="191">
        <v>222110.43298000016</v>
      </c>
      <c r="H5" s="191">
        <v>2630.2004000000002</v>
      </c>
      <c r="I5" s="191">
        <v>3662.1587200000008</v>
      </c>
      <c r="J5" s="191">
        <v>20571.559349999981</v>
      </c>
      <c r="K5" s="191">
        <v>14095.734219999998</v>
      </c>
      <c r="L5" s="191">
        <v>4969.58115</v>
      </c>
      <c r="M5" s="191">
        <v>9530.8369400000047</v>
      </c>
      <c r="N5" s="191">
        <v>290288.3715500001</v>
      </c>
      <c r="O5" s="21"/>
    </row>
    <row r="6" spans="2:16" ht="15" customHeight="1">
      <c r="B6" s="190"/>
      <c r="C6" s="109" t="str">
        <f>+IF(Índice!$D$2=1,"Remunerações Certas e Permanentes","Certain and permanent wages")</f>
        <v>Certain and permanent wages</v>
      </c>
      <c r="D6" s="192">
        <v>0</v>
      </c>
      <c r="E6" s="192">
        <v>846.27195000000006</v>
      </c>
      <c r="F6" s="192">
        <v>9210.5738500000025</v>
      </c>
      <c r="G6" s="192">
        <v>173810.87741000013</v>
      </c>
      <c r="H6" s="192">
        <v>2123.9371800000004</v>
      </c>
      <c r="I6" s="192">
        <v>2916.1494200000006</v>
      </c>
      <c r="J6" s="192">
        <v>15261.571489999986</v>
      </c>
      <c r="K6" s="192">
        <v>10910.637369999997</v>
      </c>
      <c r="L6" s="192">
        <v>3981.7192</v>
      </c>
      <c r="M6" s="192">
        <v>7425.3315100000054</v>
      </c>
      <c r="N6" s="192">
        <v>226487.06938000015</v>
      </c>
    </row>
    <row r="7" spans="2:16" ht="15" customHeight="1">
      <c r="B7" s="190"/>
      <c r="C7" s="109" t="str">
        <f>+IF(Índice!$D$2=1,"Abonos Variáveis ou Eventuais","Variable or contingent bonuses")</f>
        <v>Variable or contingent bonuses</v>
      </c>
      <c r="D7" s="192">
        <v>0</v>
      </c>
      <c r="E7" s="192">
        <v>30.306660000000001</v>
      </c>
      <c r="F7" s="192">
        <v>445.99952999999994</v>
      </c>
      <c r="G7" s="192">
        <v>7660.4929600000005</v>
      </c>
      <c r="H7" s="192">
        <v>65.932230000000004</v>
      </c>
      <c r="I7" s="192">
        <v>101.14448</v>
      </c>
      <c r="J7" s="192">
        <v>1932.8488099999995</v>
      </c>
      <c r="K7" s="192">
        <v>766.69770000000005</v>
      </c>
      <c r="L7" s="192">
        <v>160.89097000000001</v>
      </c>
      <c r="M7" s="192">
        <v>455.19144</v>
      </c>
      <c r="N7" s="192">
        <v>11619.504780000003</v>
      </c>
    </row>
    <row r="8" spans="2:16" ht="15" customHeight="1">
      <c r="B8" s="190"/>
      <c r="C8" s="109" t="str">
        <f>+IF(Índice!$D$2=1,"Segurança social","Social security")</f>
        <v>Social security</v>
      </c>
      <c r="D8" s="192">
        <v>0</v>
      </c>
      <c r="E8" s="192">
        <v>215.30984000000001</v>
      </c>
      <c r="F8" s="192">
        <v>1969.4059600000001</v>
      </c>
      <c r="G8" s="192">
        <v>40639.062610000037</v>
      </c>
      <c r="H8" s="192">
        <v>440.33099000000004</v>
      </c>
      <c r="I8" s="192">
        <v>644.86482000000012</v>
      </c>
      <c r="J8" s="192">
        <v>3377.1390499999993</v>
      </c>
      <c r="K8" s="192">
        <v>2418.3991500000002</v>
      </c>
      <c r="L8" s="192">
        <v>826.97098000000005</v>
      </c>
      <c r="M8" s="192">
        <v>1650.3139899999999</v>
      </c>
      <c r="N8" s="192">
        <v>52181.797390000036</v>
      </c>
    </row>
    <row r="9" spans="2:16" ht="24.95" customHeight="1">
      <c r="B9" s="190"/>
      <c r="C9" s="104" t="str">
        <f>IF(Índice!$D$2=1,"Aquisição de bens e serviços","Purchase of goods and services")</f>
        <v>Purchase of goods and services</v>
      </c>
      <c r="D9" s="191">
        <v>0</v>
      </c>
      <c r="E9" s="191">
        <v>405.3897</v>
      </c>
      <c r="F9" s="191">
        <v>6214.5048500000021</v>
      </c>
      <c r="G9" s="191">
        <v>12006.294970000003</v>
      </c>
      <c r="H9" s="191">
        <v>553.65260000000001</v>
      </c>
      <c r="I9" s="191">
        <v>410.90384999999998</v>
      </c>
      <c r="J9" s="191">
        <v>30631.529099999985</v>
      </c>
      <c r="K9" s="191">
        <v>1325.1370200000001</v>
      </c>
      <c r="L9" s="191">
        <v>540.36243000000002</v>
      </c>
      <c r="M9" s="191">
        <v>42249.211449999995</v>
      </c>
      <c r="N9" s="191">
        <v>94336.98596999998</v>
      </c>
    </row>
    <row r="10" spans="2:16" ht="15" customHeight="1">
      <c r="B10" s="190"/>
      <c r="C10" s="194" t="str">
        <f>IF(Índice!$D$2=1,"Aquisição de bens","Purchase of goods")</f>
        <v>Purchase of goods</v>
      </c>
      <c r="D10" s="192">
        <v>0</v>
      </c>
      <c r="E10" s="192">
        <v>50.036929999999998</v>
      </c>
      <c r="F10" s="192">
        <v>213.64950000000002</v>
      </c>
      <c r="G10" s="192">
        <v>7483.2917300000054</v>
      </c>
      <c r="H10" s="192">
        <v>9.3358699999999999</v>
      </c>
      <c r="I10" s="192">
        <v>40.807959999999994</v>
      </c>
      <c r="J10" s="192">
        <v>518.72422000000017</v>
      </c>
      <c r="K10" s="192">
        <v>173.63949000000002</v>
      </c>
      <c r="L10" s="192">
        <v>44.242569999999994</v>
      </c>
      <c r="M10" s="192">
        <v>496.52338000000003</v>
      </c>
      <c r="N10" s="192">
        <v>9030.2516500000056</v>
      </c>
    </row>
    <row r="11" spans="2:16" ht="15" customHeight="1">
      <c r="B11" s="190"/>
      <c r="C11" s="194" t="str">
        <f>IF(Índice!$D$2=1,"Aquisição de serviços","Purchase of services")</f>
        <v>Purchase of services</v>
      </c>
      <c r="D11" s="192">
        <v>0</v>
      </c>
      <c r="E11" s="192">
        <v>355.35277000000002</v>
      </c>
      <c r="F11" s="192">
        <v>6000.8553500000016</v>
      </c>
      <c r="G11" s="192">
        <v>4523.0032399999964</v>
      </c>
      <c r="H11" s="192">
        <v>544.31673000000001</v>
      </c>
      <c r="I11" s="192">
        <v>370.09589</v>
      </c>
      <c r="J11" s="192">
        <v>30112.804879999985</v>
      </c>
      <c r="K11" s="192">
        <v>1151.4975300000001</v>
      </c>
      <c r="L11" s="192">
        <v>496.11986000000007</v>
      </c>
      <c r="M11" s="192">
        <v>41752.688069999997</v>
      </c>
      <c r="N11" s="192">
        <v>85306.734319999989</v>
      </c>
    </row>
    <row r="12" spans="2:16" ht="15" customHeight="1">
      <c r="B12" s="190"/>
      <c r="C12" s="104" t="str">
        <f>+IF(Índice!$D$2=1,"Juros e outros encargos","Interests and other charges")</f>
        <v>Interests and other charges</v>
      </c>
      <c r="D12" s="193">
        <v>0</v>
      </c>
      <c r="E12" s="193">
        <v>0</v>
      </c>
      <c r="F12" s="193">
        <v>0</v>
      </c>
      <c r="G12" s="193">
        <v>10.41494</v>
      </c>
      <c r="H12" s="193">
        <v>0</v>
      </c>
      <c r="I12" s="193">
        <v>0</v>
      </c>
      <c r="J12" s="193">
        <v>80527.306289999993</v>
      </c>
      <c r="K12" s="193">
        <v>14.918809999999999</v>
      </c>
      <c r="L12" s="193">
        <v>0</v>
      </c>
      <c r="M12" s="193">
        <v>0</v>
      </c>
      <c r="N12" s="193">
        <v>80552.640039999998</v>
      </c>
    </row>
    <row r="13" spans="2:16" ht="15" customHeight="1">
      <c r="B13" s="190"/>
      <c r="C13" s="104" t="str">
        <f>+IF(Índice!$D$2=1,"Transferências correntes","Current transfers")</f>
        <v>Current transfers</v>
      </c>
      <c r="D13" s="191">
        <v>9320</v>
      </c>
      <c r="E13" s="191">
        <v>7.1584000000000003</v>
      </c>
      <c r="F13" s="191">
        <v>8783.0827099999988</v>
      </c>
      <c r="G13" s="191">
        <v>47229.872550000029</v>
      </c>
      <c r="H13" s="191">
        <v>8269.8292000000001</v>
      </c>
      <c r="I13" s="191">
        <v>292315.92443999997</v>
      </c>
      <c r="J13" s="191">
        <v>5212.0090700000001</v>
      </c>
      <c r="K13" s="191">
        <v>4034.9416499999998</v>
      </c>
      <c r="L13" s="191">
        <v>10197.407670000001</v>
      </c>
      <c r="M13" s="191">
        <v>15313.934700000002</v>
      </c>
      <c r="N13" s="191">
        <v>400684.16039000003</v>
      </c>
    </row>
    <row r="14" spans="2:16" ht="15" customHeight="1">
      <c r="B14" s="190"/>
      <c r="C14" s="109" t="str">
        <f>IF(Índice!$D$2=1,"Administração Pública","Public Administration")</f>
        <v>Public Administration</v>
      </c>
      <c r="D14" s="195">
        <v>9320</v>
      </c>
      <c r="E14" s="195">
        <v>0</v>
      </c>
      <c r="F14" s="195">
        <v>4800.5967299999993</v>
      </c>
      <c r="G14" s="195">
        <v>15054.239430000001</v>
      </c>
      <c r="H14" s="195">
        <v>7744.6703200000002</v>
      </c>
      <c r="I14" s="195">
        <v>292232.29667999997</v>
      </c>
      <c r="J14" s="195">
        <v>5116.5800300000001</v>
      </c>
      <c r="K14" s="195">
        <v>2736.40544</v>
      </c>
      <c r="L14" s="195">
        <v>5469.0404200000003</v>
      </c>
      <c r="M14" s="195">
        <v>15288.577980000002</v>
      </c>
      <c r="N14" s="195">
        <v>357762.40702999994</v>
      </c>
    </row>
    <row r="15" spans="2:16" ht="15" customHeight="1">
      <c r="B15" s="190"/>
      <c r="C15" s="196" t="str">
        <f>IF(Índice!$D$2=1,"Administração Central","Central Administration")</f>
        <v>Central Administration</v>
      </c>
      <c r="D15" s="192">
        <v>0</v>
      </c>
      <c r="E15" s="192">
        <v>0</v>
      </c>
      <c r="F15" s="192">
        <v>0</v>
      </c>
      <c r="G15" s="192">
        <v>0</v>
      </c>
      <c r="H15" s="192">
        <v>0</v>
      </c>
      <c r="I15" s="192">
        <v>0</v>
      </c>
      <c r="J15" s="192">
        <v>0</v>
      </c>
      <c r="K15" s="192">
        <v>0</v>
      </c>
      <c r="L15" s="192">
        <v>0</v>
      </c>
      <c r="M15" s="192">
        <v>0</v>
      </c>
      <c r="N15" s="192">
        <v>0</v>
      </c>
    </row>
    <row r="16" spans="2:16" ht="15" customHeight="1">
      <c r="B16" s="190"/>
      <c r="C16" s="196" t="str">
        <f>IF(Índice!$D$2=1,"Administração Regional","Regional Administration")</f>
        <v>Regional Administration</v>
      </c>
      <c r="D16" s="193">
        <v>9320</v>
      </c>
      <c r="E16" s="193">
        <v>0</v>
      </c>
      <c r="F16" s="193">
        <v>4800.5967299999993</v>
      </c>
      <c r="G16" s="193">
        <v>15054.239430000001</v>
      </c>
      <c r="H16" s="193">
        <v>7744.6703200000002</v>
      </c>
      <c r="I16" s="193">
        <v>292232.29667999997</v>
      </c>
      <c r="J16" s="193">
        <v>5116.5800300000001</v>
      </c>
      <c r="K16" s="193">
        <v>2736.40544</v>
      </c>
      <c r="L16" s="193">
        <v>5469.0404200000003</v>
      </c>
      <c r="M16" s="193">
        <v>15288.577980000002</v>
      </c>
      <c r="N16" s="193">
        <v>357762.40702999994</v>
      </c>
    </row>
    <row r="17" spans="2:14" ht="15" customHeight="1">
      <c r="B17" s="190"/>
      <c r="C17" s="196" t="str">
        <f>IF(Índice!$D$2=1,"Administração Local","Local Administration")</f>
        <v>Local Administration</v>
      </c>
      <c r="D17" s="192">
        <v>0</v>
      </c>
      <c r="E17" s="192">
        <v>0</v>
      </c>
      <c r="F17" s="192">
        <v>0</v>
      </c>
      <c r="G17" s="192">
        <v>0</v>
      </c>
      <c r="H17" s="192">
        <v>0</v>
      </c>
      <c r="I17" s="192">
        <v>0</v>
      </c>
      <c r="J17" s="192">
        <v>0</v>
      </c>
      <c r="K17" s="192">
        <v>0</v>
      </c>
      <c r="L17" s="192">
        <v>0</v>
      </c>
      <c r="M17" s="192">
        <v>0</v>
      </c>
      <c r="N17" s="192">
        <v>0</v>
      </c>
    </row>
    <row r="18" spans="2:14" ht="15" customHeight="1">
      <c r="B18" s="190"/>
      <c r="C18" s="196" t="str">
        <f>+IF(Índice!$D$2=1,"Segurança social","Social security")</f>
        <v>Social security</v>
      </c>
      <c r="D18" s="192">
        <v>0</v>
      </c>
      <c r="E18" s="192">
        <v>0</v>
      </c>
      <c r="F18" s="192">
        <v>0</v>
      </c>
      <c r="G18" s="192">
        <v>0</v>
      </c>
      <c r="H18" s="192">
        <v>0</v>
      </c>
      <c r="I18" s="192">
        <v>0</v>
      </c>
      <c r="J18" s="192">
        <v>0</v>
      </c>
      <c r="K18" s="192">
        <v>0</v>
      </c>
      <c r="L18" s="192">
        <v>0</v>
      </c>
      <c r="M18" s="192">
        <v>0</v>
      </c>
      <c r="N18" s="192">
        <v>0</v>
      </c>
    </row>
    <row r="19" spans="2:14" ht="15" customHeight="1">
      <c r="B19" s="190"/>
      <c r="C19" s="109" t="str">
        <f>+IF(Índice!$D$2=1,"Outras transferências correntes","Other current transfers")</f>
        <v>Other current transfers</v>
      </c>
      <c r="D19" s="195">
        <v>0</v>
      </c>
      <c r="E19" s="195">
        <v>7.1584000000000003</v>
      </c>
      <c r="F19" s="195">
        <v>3982.4859800000004</v>
      </c>
      <c r="G19" s="195">
        <v>32175.633120000031</v>
      </c>
      <c r="H19" s="195">
        <v>525.15887999999995</v>
      </c>
      <c r="I19" s="195">
        <v>83.627759999999995</v>
      </c>
      <c r="J19" s="195">
        <v>95.429040000000001</v>
      </c>
      <c r="K19" s="195">
        <v>1298.5362099999998</v>
      </c>
      <c r="L19" s="195">
        <v>4728.3672500000011</v>
      </c>
      <c r="M19" s="195">
        <v>25.356719999999999</v>
      </c>
      <c r="N19" s="195">
        <v>42921.753360000046</v>
      </c>
    </row>
    <row r="20" spans="2:14" hidden="1">
      <c r="B20" s="190"/>
      <c r="C20" s="182">
        <v>0</v>
      </c>
      <c r="D20" s="193">
        <v>0</v>
      </c>
      <c r="E20" s="193">
        <v>0</v>
      </c>
      <c r="F20" s="193">
        <v>0.17499999999999999</v>
      </c>
      <c r="G20" s="193">
        <v>10890.427620000002</v>
      </c>
      <c r="H20" s="193">
        <v>195.8</v>
      </c>
      <c r="I20" s="193">
        <v>0</v>
      </c>
      <c r="J20" s="193">
        <v>0</v>
      </c>
      <c r="K20" s="193">
        <v>0</v>
      </c>
      <c r="L20" s="193">
        <v>0</v>
      </c>
      <c r="M20" s="193">
        <v>0</v>
      </c>
      <c r="N20" s="193">
        <v>11086.402620000001</v>
      </c>
    </row>
    <row r="21" spans="2:14" hidden="1">
      <c r="B21" s="190"/>
      <c r="C21" s="104">
        <v>0</v>
      </c>
      <c r="D21" s="193">
        <v>0</v>
      </c>
      <c r="E21" s="193">
        <v>0</v>
      </c>
      <c r="F21" s="193">
        <v>0</v>
      </c>
      <c r="G21" s="193">
        <v>0</v>
      </c>
      <c r="H21" s="193">
        <v>0</v>
      </c>
      <c r="I21" s="193">
        <v>0</v>
      </c>
      <c r="J21" s="193">
        <v>0</v>
      </c>
      <c r="K21" s="193">
        <v>0</v>
      </c>
      <c r="L21" s="193">
        <v>0</v>
      </c>
      <c r="M21" s="193">
        <v>0</v>
      </c>
      <c r="N21" s="193">
        <v>0</v>
      </c>
    </row>
    <row r="22" spans="2:14" hidden="1">
      <c r="B22" s="190"/>
      <c r="C22" s="104">
        <v>0</v>
      </c>
      <c r="D22" s="193">
        <v>0</v>
      </c>
      <c r="E22" s="193">
        <v>0</v>
      </c>
      <c r="F22" s="193">
        <v>3774.7258100000004</v>
      </c>
      <c r="G22" s="193">
        <v>18095.574760000029</v>
      </c>
      <c r="H22" s="193">
        <v>321.5</v>
      </c>
      <c r="I22" s="193">
        <v>64.197149999999993</v>
      </c>
      <c r="J22" s="193">
        <v>14.726989999999999</v>
      </c>
      <c r="K22" s="193">
        <v>1251.2612199999999</v>
      </c>
      <c r="L22" s="193">
        <v>2391.6776900000009</v>
      </c>
      <c r="M22" s="193">
        <v>0.3</v>
      </c>
      <c r="N22" s="193">
        <v>25913.963620000028</v>
      </c>
    </row>
    <row r="23" spans="2:14" hidden="1">
      <c r="B23" s="190"/>
      <c r="C23" s="104">
        <v>0</v>
      </c>
      <c r="D23" s="193">
        <v>0</v>
      </c>
      <c r="E23" s="193">
        <v>2.1583999999999999</v>
      </c>
      <c r="F23" s="193">
        <v>177.74017000000001</v>
      </c>
      <c r="G23" s="193">
        <v>3186.3307400000003</v>
      </c>
      <c r="H23" s="193">
        <v>7.858880000000001</v>
      </c>
      <c r="I23" s="193">
        <v>19.430610000000001</v>
      </c>
      <c r="J23" s="193">
        <v>60.613050000000001</v>
      </c>
      <c r="K23" s="193">
        <v>47.274989999999988</v>
      </c>
      <c r="L23" s="193">
        <v>2336.6895600000007</v>
      </c>
      <c r="M23" s="193">
        <v>25.056719999999999</v>
      </c>
      <c r="N23" s="193">
        <v>5863.1531199999999</v>
      </c>
    </row>
    <row r="24" spans="2:14" hidden="1">
      <c r="B24" s="190"/>
      <c r="C24" s="182">
        <v>0</v>
      </c>
      <c r="D24" s="193">
        <v>0</v>
      </c>
      <c r="E24" s="193">
        <v>5</v>
      </c>
      <c r="F24" s="193">
        <v>29.845000000000002</v>
      </c>
      <c r="G24" s="193">
        <v>3.3</v>
      </c>
      <c r="H24" s="193">
        <v>0</v>
      </c>
      <c r="I24" s="193">
        <v>0</v>
      </c>
      <c r="J24" s="193">
        <v>20.088999999999999</v>
      </c>
      <c r="K24" s="193">
        <v>0</v>
      </c>
      <c r="L24" s="193">
        <v>0</v>
      </c>
      <c r="M24" s="193">
        <v>0</v>
      </c>
      <c r="N24" s="193">
        <v>58.233999999999995</v>
      </c>
    </row>
    <row r="25" spans="2:14" ht="15" customHeight="1">
      <c r="B25" s="190"/>
      <c r="C25" s="104" t="str">
        <f>+IF(Índice!$D$2=1,"Subsídios","Subsidies")</f>
        <v>Subsidies</v>
      </c>
      <c r="D25" s="193">
        <v>0</v>
      </c>
      <c r="E25" s="193">
        <v>0</v>
      </c>
      <c r="F25" s="193">
        <v>0</v>
      </c>
      <c r="G25" s="193">
        <v>0</v>
      </c>
      <c r="H25" s="193">
        <v>0</v>
      </c>
      <c r="I25" s="193">
        <v>0</v>
      </c>
      <c r="J25" s="193">
        <v>0</v>
      </c>
      <c r="K25" s="193">
        <v>3300.4720499999999</v>
      </c>
      <c r="L25" s="193">
        <v>0</v>
      </c>
      <c r="M25" s="193">
        <v>2968.7452499999999</v>
      </c>
      <c r="N25" s="193">
        <v>6269.2173000000003</v>
      </c>
    </row>
    <row r="26" spans="2:14" ht="15" customHeight="1">
      <c r="B26" s="190"/>
      <c r="C26" s="104" t="str">
        <f>+IF(Índice!$D$2=1,"Outras despesas correntes","Other current expenditures")</f>
        <v>Other current expenditures</v>
      </c>
      <c r="D26" s="193">
        <v>0</v>
      </c>
      <c r="E26" s="193">
        <v>0</v>
      </c>
      <c r="F26" s="193">
        <v>14.301450000000001</v>
      </c>
      <c r="G26" s="193">
        <v>36.014960000000009</v>
      </c>
      <c r="H26" s="193">
        <v>0.46</v>
      </c>
      <c r="I26" s="193">
        <v>2.6611899999999999</v>
      </c>
      <c r="J26" s="193">
        <v>473.18092999999999</v>
      </c>
      <c r="K26" s="193">
        <v>157.94878</v>
      </c>
      <c r="L26" s="193">
        <v>0</v>
      </c>
      <c r="M26" s="193">
        <v>15.720079999999999</v>
      </c>
      <c r="N26" s="193">
        <v>700.28738999999996</v>
      </c>
    </row>
    <row r="27" spans="2:14" ht="24.95" customHeight="1">
      <c r="B27" s="190"/>
      <c r="C27" s="197" t="str">
        <f>+IF(Índice!$D$2=1,"Despesa de capital","Capital expenditure")</f>
        <v>Capital expenditure</v>
      </c>
      <c r="D27" s="32">
        <v>100</v>
      </c>
      <c r="E27" s="32">
        <v>2.5778600000000003</v>
      </c>
      <c r="F27" s="32">
        <v>1308.2666199999999</v>
      </c>
      <c r="G27" s="32">
        <v>2423.7155599999996</v>
      </c>
      <c r="H27" s="32">
        <v>1259.1948200000002</v>
      </c>
      <c r="I27" s="32">
        <v>3309.5654099999997</v>
      </c>
      <c r="J27" s="32">
        <v>7184.0995299999995</v>
      </c>
      <c r="K27" s="32">
        <v>2446.7406000000001</v>
      </c>
      <c r="L27" s="32">
        <v>16477.908190000002</v>
      </c>
      <c r="M27" s="32">
        <v>19489.672819999992</v>
      </c>
      <c r="N27" s="32">
        <v>54001.741409999988</v>
      </c>
    </row>
    <row r="28" spans="2:14" ht="15" customHeight="1">
      <c r="B28" s="190"/>
      <c r="C28" s="104" t="str">
        <f>+IF(Índice!$D$2=1,"Investimento","Investment")</f>
        <v>Investment</v>
      </c>
      <c r="D28" s="193">
        <v>0</v>
      </c>
      <c r="E28" s="193">
        <v>2.5778600000000003</v>
      </c>
      <c r="F28" s="193">
        <v>1307.1325599999998</v>
      </c>
      <c r="G28" s="193">
        <v>1147.6156100000001</v>
      </c>
      <c r="H28" s="193">
        <v>0</v>
      </c>
      <c r="I28" s="193">
        <v>11.044180000000001</v>
      </c>
      <c r="J28" s="193">
        <v>4881.1720899999991</v>
      </c>
      <c r="K28" s="193">
        <v>537.69561999999985</v>
      </c>
      <c r="L28" s="193">
        <v>437.66017000000005</v>
      </c>
      <c r="M28" s="193">
        <v>17282.230489999991</v>
      </c>
      <c r="N28" s="193">
        <v>25607.12857999999</v>
      </c>
    </row>
    <row r="29" spans="2:14" ht="15" customHeight="1">
      <c r="C29" s="104" t="str">
        <f>+IF(Índice!$D$2=1,"Transferências capital","Capital transfers")</f>
        <v>Capital transfers</v>
      </c>
      <c r="D29" s="191">
        <v>100</v>
      </c>
      <c r="E29" s="191">
        <v>0</v>
      </c>
      <c r="F29" s="191">
        <v>1.1340599999999998</v>
      </c>
      <c r="G29" s="191">
        <v>1276.0999499999998</v>
      </c>
      <c r="H29" s="191">
        <v>1259.1948200000002</v>
      </c>
      <c r="I29" s="191">
        <v>3298.5212299999998</v>
      </c>
      <c r="J29" s="191">
        <v>2302.9274399999999</v>
      </c>
      <c r="K29" s="191">
        <v>1909.0449800000001</v>
      </c>
      <c r="L29" s="191">
        <v>16040.248020000001</v>
      </c>
      <c r="M29" s="191">
        <v>2207.4423299999999</v>
      </c>
      <c r="N29" s="191">
        <v>28394.612829999998</v>
      </c>
    </row>
    <row r="30" spans="2:14" ht="15" customHeight="1">
      <c r="C30" s="109" t="str">
        <f>IF(Índice!$D$2=1,"Administração Pública","Public Administration")</f>
        <v>Public Administration</v>
      </c>
      <c r="D30" s="195">
        <v>100</v>
      </c>
      <c r="E30" s="195">
        <v>0</v>
      </c>
      <c r="F30" s="195">
        <v>1.1340599999999998</v>
      </c>
      <c r="G30" s="195">
        <v>1206.1787999999999</v>
      </c>
      <c r="H30" s="195">
        <v>1259.1948200000002</v>
      </c>
      <c r="I30" s="195">
        <v>3298.5212299999998</v>
      </c>
      <c r="J30" s="195">
        <v>1900.4992299999999</v>
      </c>
      <c r="K30" s="195">
        <v>1909.0449800000001</v>
      </c>
      <c r="L30" s="195">
        <v>13.654819999999999</v>
      </c>
      <c r="M30" s="195">
        <v>2207.4423299999999</v>
      </c>
      <c r="N30" s="195">
        <v>11895.670270000001</v>
      </c>
    </row>
    <row r="31" spans="2:14" ht="15" customHeight="1">
      <c r="C31" s="196" t="str">
        <f>IF(Índice!$D$2=1,"Administração Central","Central Administration")</f>
        <v>Central Administration</v>
      </c>
      <c r="D31" s="193">
        <v>0</v>
      </c>
      <c r="E31" s="193">
        <v>0</v>
      </c>
      <c r="F31" s="193">
        <v>0</v>
      </c>
      <c r="G31" s="193">
        <v>0</v>
      </c>
      <c r="H31" s="193">
        <v>0</v>
      </c>
      <c r="I31" s="193">
        <v>0</v>
      </c>
      <c r="J31" s="193">
        <v>0</v>
      </c>
      <c r="K31" s="193">
        <v>1899.1076700000001</v>
      </c>
      <c r="L31" s="193">
        <v>0</v>
      </c>
      <c r="M31" s="193">
        <v>0</v>
      </c>
      <c r="N31" s="193">
        <v>1899.1076700000001</v>
      </c>
    </row>
    <row r="32" spans="2:14" ht="15" customHeight="1">
      <c r="C32" s="196" t="str">
        <f>IF(Índice!$D$2=1,"Administração Regional","Regional Administration")</f>
        <v>Regional Administration</v>
      </c>
      <c r="D32" s="193">
        <v>100</v>
      </c>
      <c r="E32" s="193">
        <v>0</v>
      </c>
      <c r="F32" s="193">
        <v>1.1340599999999998</v>
      </c>
      <c r="G32" s="193">
        <v>1206.1787999999999</v>
      </c>
      <c r="H32" s="193">
        <v>1259.1948200000002</v>
      </c>
      <c r="I32" s="193">
        <v>3298.5212299999998</v>
      </c>
      <c r="J32" s="193">
        <v>1060.43814</v>
      </c>
      <c r="K32" s="193">
        <v>9.9373100000000001</v>
      </c>
      <c r="L32" s="193">
        <v>13.654819999999999</v>
      </c>
      <c r="M32" s="193">
        <v>2207.4423299999999</v>
      </c>
      <c r="N32" s="193">
        <v>9156.5015100000001</v>
      </c>
    </row>
    <row r="33" spans="1:169" ht="15" customHeight="1">
      <c r="C33" s="196" t="str">
        <f>IF(Índice!$D$2=1,"Administração Local","Local Administration")</f>
        <v>Local Administration</v>
      </c>
      <c r="D33" s="193">
        <v>0</v>
      </c>
      <c r="E33" s="193">
        <v>0</v>
      </c>
      <c r="F33" s="193">
        <v>0</v>
      </c>
      <c r="G33" s="193">
        <v>0</v>
      </c>
      <c r="H33" s="193">
        <v>0</v>
      </c>
      <c r="I33" s="193">
        <v>0</v>
      </c>
      <c r="J33" s="193">
        <v>840.06108999999992</v>
      </c>
      <c r="K33" s="193">
        <v>0</v>
      </c>
      <c r="L33" s="193">
        <v>0</v>
      </c>
      <c r="M33" s="193">
        <v>0</v>
      </c>
      <c r="N33" s="193">
        <v>840.06108999999992</v>
      </c>
    </row>
    <row r="34" spans="1:169" ht="15" customHeight="1">
      <c r="C34" s="196" t="str">
        <f>+IF(Índice!$D$2=1,"Segurança social","Social security")</f>
        <v>Social security</v>
      </c>
      <c r="D34" s="193">
        <v>0</v>
      </c>
      <c r="E34" s="193">
        <v>0</v>
      </c>
      <c r="F34" s="193">
        <v>0</v>
      </c>
      <c r="G34" s="193">
        <v>0</v>
      </c>
      <c r="H34" s="193">
        <v>0</v>
      </c>
      <c r="I34" s="193">
        <v>0</v>
      </c>
      <c r="J34" s="193">
        <v>0</v>
      </c>
      <c r="K34" s="193">
        <v>0</v>
      </c>
      <c r="L34" s="193">
        <v>0</v>
      </c>
      <c r="M34" s="193">
        <v>0</v>
      </c>
      <c r="N34" s="193">
        <v>0</v>
      </c>
    </row>
    <row r="35" spans="1:169" ht="15" customHeight="1">
      <c r="C35" s="109" t="str">
        <f>+IF(Índice!$D$2=1,"Outras transferências de capital","Other capital transfers")</f>
        <v>Other capital transfers</v>
      </c>
      <c r="D35" s="195">
        <v>0</v>
      </c>
      <c r="E35" s="195">
        <v>0</v>
      </c>
      <c r="F35" s="195">
        <v>0</v>
      </c>
      <c r="G35" s="195">
        <v>69.921149999999997</v>
      </c>
      <c r="H35" s="195">
        <v>0</v>
      </c>
      <c r="I35" s="195">
        <v>0</v>
      </c>
      <c r="J35" s="195">
        <v>402.42821000000004</v>
      </c>
      <c r="K35" s="195">
        <v>0</v>
      </c>
      <c r="L35" s="195">
        <v>16026.593200000001</v>
      </c>
      <c r="M35" s="195">
        <v>0</v>
      </c>
      <c r="N35" s="195">
        <v>16498.94256</v>
      </c>
    </row>
    <row r="36" spans="1:169" ht="15" customHeight="1">
      <c r="C36" s="132" t="s">
        <v>9</v>
      </c>
      <c r="D36" s="198">
        <v>0</v>
      </c>
      <c r="E36" s="198">
        <v>0</v>
      </c>
      <c r="F36" s="198">
        <v>0</v>
      </c>
      <c r="G36" s="198">
        <v>0</v>
      </c>
      <c r="H36" s="198">
        <v>0</v>
      </c>
      <c r="I36" s="198">
        <v>0</v>
      </c>
      <c r="J36" s="198">
        <v>0</v>
      </c>
      <c r="K36" s="198">
        <v>0</v>
      </c>
      <c r="L36" s="198">
        <v>0</v>
      </c>
      <c r="M36" s="198">
        <v>0</v>
      </c>
      <c r="N36" s="198">
        <v>0</v>
      </c>
    </row>
    <row r="37" spans="1:169">
      <c r="C37" s="58"/>
      <c r="D37" s="193"/>
      <c r="E37" s="193"/>
      <c r="F37" s="193"/>
      <c r="G37" s="193"/>
      <c r="H37" s="193"/>
      <c r="I37" s="193"/>
      <c r="J37" s="193"/>
      <c r="K37" s="193"/>
      <c r="L37" s="193"/>
      <c r="M37" s="193"/>
      <c r="N37" s="193"/>
    </row>
    <row r="38" spans="1:169" s="200" customFormat="1" ht="23.25" customHeight="1">
      <c r="A38" s="55"/>
      <c r="B38" s="55"/>
      <c r="C38" s="144" t="str">
        <f>+IF(Índice!$D$2=1,"Despesa efetiva","Effective expenditure")</f>
        <v>Effective expenditure</v>
      </c>
      <c r="D38" s="199">
        <v>9420</v>
      </c>
      <c r="E38" s="199">
        <v>1507.01441</v>
      </c>
      <c r="F38" s="199">
        <v>27946.134969999999</v>
      </c>
      <c r="G38" s="199">
        <v>283816.74596000015</v>
      </c>
      <c r="H38" s="199">
        <v>12713.337019999999</v>
      </c>
      <c r="I38" s="199">
        <v>299701.21360999998</v>
      </c>
      <c r="J38" s="199">
        <v>144599.68426999997</v>
      </c>
      <c r="K38" s="199">
        <v>25375.893129999997</v>
      </c>
      <c r="L38" s="199">
        <v>32185.259440000002</v>
      </c>
      <c r="M38" s="199">
        <v>89568.121239999993</v>
      </c>
      <c r="N38" s="199">
        <v>926833.40405000013</v>
      </c>
      <c r="O38" s="181"/>
      <c r="P38" s="181"/>
      <c r="Q38" s="181"/>
      <c r="R38" s="181"/>
      <c r="S38" s="181"/>
      <c r="T38" s="181"/>
      <c r="U38" s="181"/>
      <c r="V38" s="181"/>
      <c r="W38" s="181"/>
      <c r="X38" s="181"/>
      <c r="Y38" s="181"/>
      <c r="Z38" s="181"/>
      <c r="AA38" s="181"/>
      <c r="AB38" s="181"/>
      <c r="AC38" s="181"/>
      <c r="AD38" s="181"/>
      <c r="AE38" s="181"/>
      <c r="AF38" s="181"/>
      <c r="AG38" s="181"/>
      <c r="AH38" s="181"/>
      <c r="AI38" s="181"/>
      <c r="AJ38" s="181"/>
      <c r="AK38" s="181"/>
      <c r="AL38" s="181"/>
      <c r="AM38" s="181"/>
      <c r="AN38" s="181"/>
      <c r="AO38" s="181"/>
      <c r="AP38" s="181"/>
      <c r="AQ38" s="182"/>
      <c r="AR38" s="182"/>
      <c r="AS38" s="182"/>
      <c r="AT38" s="182"/>
      <c r="AU38" s="182"/>
      <c r="AV38" s="182"/>
      <c r="AW38" s="182"/>
      <c r="AX38" s="182"/>
      <c r="AY38" s="182"/>
      <c r="AZ38" s="182"/>
      <c r="BA38" s="182"/>
      <c r="BB38" s="182"/>
      <c r="BC38" s="182"/>
      <c r="BD38" s="182"/>
      <c r="BE38" s="182"/>
      <c r="BF38" s="182"/>
      <c r="BG38" s="182"/>
      <c r="BH38" s="182"/>
      <c r="BI38" s="182"/>
      <c r="BJ38" s="182"/>
      <c r="BK38" s="182"/>
      <c r="BL38" s="182"/>
      <c r="BM38" s="182"/>
      <c r="BN38" s="182"/>
      <c r="BO38" s="182"/>
      <c r="BP38" s="182"/>
      <c r="BQ38" s="182"/>
      <c r="BR38" s="182"/>
      <c r="BS38" s="182"/>
      <c r="BT38" s="182"/>
      <c r="BU38" s="182"/>
      <c r="BV38" s="182"/>
      <c r="BW38" s="182"/>
      <c r="BX38" s="182"/>
      <c r="BY38" s="182"/>
      <c r="BZ38" s="182"/>
      <c r="CA38" s="182"/>
      <c r="CB38" s="182"/>
      <c r="CC38" s="182"/>
      <c r="CD38" s="182"/>
      <c r="CE38" s="182"/>
      <c r="CF38" s="182"/>
      <c r="CG38" s="182"/>
      <c r="CH38" s="182"/>
      <c r="CI38" s="182"/>
      <c r="CJ38" s="182"/>
      <c r="CK38" s="182"/>
      <c r="CL38" s="182"/>
      <c r="CM38" s="182"/>
      <c r="CN38" s="182"/>
      <c r="CO38" s="182"/>
      <c r="CP38" s="182"/>
      <c r="CQ38" s="182"/>
      <c r="CR38" s="182"/>
      <c r="CS38" s="182"/>
      <c r="CT38" s="182"/>
      <c r="CU38" s="182"/>
      <c r="CV38" s="182"/>
      <c r="CW38" s="182"/>
      <c r="CX38" s="182"/>
      <c r="CY38" s="182"/>
      <c r="CZ38" s="182"/>
      <c r="DA38" s="182"/>
      <c r="DB38" s="182"/>
      <c r="DC38" s="182"/>
      <c r="DD38" s="182"/>
      <c r="DE38" s="182"/>
      <c r="DF38" s="182"/>
      <c r="DG38" s="182"/>
      <c r="DH38" s="182"/>
      <c r="DI38" s="182"/>
      <c r="DJ38" s="182"/>
      <c r="DK38" s="182"/>
      <c r="DL38" s="182"/>
      <c r="DM38" s="182"/>
      <c r="DN38" s="182"/>
      <c r="DO38" s="182"/>
      <c r="DP38" s="182"/>
      <c r="DQ38" s="182"/>
      <c r="DR38" s="182"/>
      <c r="DS38" s="182"/>
      <c r="DT38" s="182"/>
      <c r="DU38" s="182"/>
      <c r="DV38" s="182"/>
      <c r="DW38" s="182"/>
      <c r="DX38" s="182"/>
      <c r="DY38" s="182"/>
      <c r="DZ38" s="182"/>
      <c r="EA38" s="182"/>
      <c r="EB38" s="182"/>
      <c r="EC38" s="182"/>
      <c r="ED38" s="182"/>
      <c r="EE38" s="182"/>
      <c r="EF38" s="182"/>
      <c r="EG38" s="182"/>
      <c r="EH38" s="182"/>
      <c r="EI38" s="182"/>
      <c r="EJ38" s="182"/>
      <c r="EK38" s="182"/>
      <c r="EL38" s="182"/>
      <c r="EM38" s="182"/>
      <c r="EN38" s="182"/>
      <c r="EO38" s="182"/>
      <c r="EP38" s="182"/>
      <c r="EQ38" s="182"/>
      <c r="ER38" s="182"/>
      <c r="ES38" s="182"/>
      <c r="ET38" s="182"/>
      <c r="EU38" s="182"/>
      <c r="EV38" s="182"/>
      <c r="EW38" s="182"/>
      <c r="EX38" s="182"/>
      <c r="EY38" s="182"/>
      <c r="EZ38" s="182"/>
      <c r="FA38" s="182"/>
      <c r="FB38" s="182"/>
      <c r="FC38" s="182"/>
      <c r="FD38" s="182"/>
      <c r="FE38" s="182"/>
      <c r="FF38" s="182"/>
      <c r="FG38" s="182"/>
      <c r="FH38" s="182"/>
      <c r="FI38" s="182"/>
      <c r="FJ38" s="182"/>
      <c r="FK38" s="182"/>
      <c r="FL38" s="182"/>
      <c r="FM38" s="182"/>
    </row>
    <row r="39" spans="1:169">
      <c r="C39" s="201" t="str">
        <f>+IF(Índice!$D$2=1,"Por memória:","By memory:")</f>
        <v>By memory:</v>
      </c>
      <c r="D39" s="193"/>
      <c r="E39" s="193"/>
      <c r="F39" s="193"/>
      <c r="G39" s="193"/>
      <c r="H39" s="193"/>
      <c r="I39" s="193"/>
      <c r="J39" s="193"/>
      <c r="K39" s="193"/>
      <c r="L39" s="193"/>
      <c r="M39" s="193"/>
      <c r="N39" s="193"/>
    </row>
    <row r="40" spans="1:169">
      <c r="C40" s="202" t="str">
        <f>+IF(Índice!$D$2=1,"Ativos financeiros","Financial assets")</f>
        <v>Financial assets</v>
      </c>
      <c r="D40" s="203">
        <v>0</v>
      </c>
      <c r="E40" s="203">
        <v>0</v>
      </c>
      <c r="F40" s="203">
        <v>0</v>
      </c>
      <c r="G40" s="203">
        <v>0</v>
      </c>
      <c r="H40" s="203">
        <v>576.92307999999991</v>
      </c>
      <c r="I40" s="203">
        <v>0</v>
      </c>
      <c r="J40" s="203">
        <v>5000</v>
      </c>
      <c r="K40" s="203">
        <v>0</v>
      </c>
      <c r="L40" s="203">
        <v>0</v>
      </c>
      <c r="M40" s="203">
        <v>0</v>
      </c>
      <c r="N40" s="203">
        <v>5576.9230799999996</v>
      </c>
    </row>
    <row r="41" spans="1:169">
      <c r="C41" s="204" t="str">
        <f>+IF(Índice!$D$2=1,"Passivos financeiros","Financial liabilities")</f>
        <v>Financial liabilities</v>
      </c>
      <c r="D41" s="195">
        <v>0</v>
      </c>
      <c r="E41" s="195">
        <v>0</v>
      </c>
      <c r="F41" s="195">
        <v>0</v>
      </c>
      <c r="G41" s="195">
        <v>0</v>
      </c>
      <c r="H41" s="195">
        <v>0</v>
      </c>
      <c r="I41" s="195">
        <v>0</v>
      </c>
      <c r="J41" s="195">
        <v>141179.64985999998</v>
      </c>
      <c r="K41" s="195">
        <v>0</v>
      </c>
      <c r="L41" s="195">
        <v>0</v>
      </c>
      <c r="M41" s="195">
        <v>0</v>
      </c>
      <c r="N41" s="195">
        <v>141179.64985999998</v>
      </c>
    </row>
    <row r="42" spans="1:169">
      <c r="C42" s="205" t="str">
        <f>+IF(Índice!$D$2=1,"Transf. para o Fundo de Regularização da Dívida Pública","Transf. to Public Debt Regularization Fund")</f>
        <v>Transf. to Public Debt Regularization Fund</v>
      </c>
      <c r="D42" s="206">
        <v>0</v>
      </c>
      <c r="E42" s="206">
        <v>0</v>
      </c>
      <c r="F42" s="206">
        <v>0</v>
      </c>
      <c r="G42" s="206">
        <v>0</v>
      </c>
      <c r="H42" s="206">
        <v>0</v>
      </c>
      <c r="I42" s="206">
        <v>0</v>
      </c>
      <c r="J42" s="206">
        <v>0</v>
      </c>
      <c r="K42" s="206">
        <v>0</v>
      </c>
      <c r="L42" s="206">
        <v>0</v>
      </c>
      <c r="M42" s="206">
        <v>0</v>
      </c>
      <c r="N42" s="206">
        <v>0</v>
      </c>
    </row>
    <row r="43" spans="1:169" hidden="1">
      <c r="C43" s="204">
        <v>0</v>
      </c>
      <c r="D43" s="195">
        <v>0</v>
      </c>
      <c r="E43" s="195">
        <v>0</v>
      </c>
      <c r="F43" s="195">
        <v>0</v>
      </c>
      <c r="G43" s="195">
        <v>0</v>
      </c>
      <c r="H43" s="195">
        <v>0</v>
      </c>
      <c r="I43" s="195">
        <v>0</v>
      </c>
      <c r="J43" s="195">
        <v>0</v>
      </c>
      <c r="K43" s="195">
        <v>0</v>
      </c>
      <c r="L43" s="195">
        <v>0</v>
      </c>
      <c r="M43" s="195">
        <v>0</v>
      </c>
      <c r="N43" s="195">
        <v>0</v>
      </c>
    </row>
    <row r="44" spans="1:169" ht="31.5" customHeight="1">
      <c r="C44" s="207" t="str">
        <f>+IF(Índice!$D$2=1,"Operações extraorçamentais","Extra-budgetary operations")</f>
        <v>Extra-budgetary operations</v>
      </c>
      <c r="D44" s="208">
        <v>0</v>
      </c>
      <c r="E44" s="208">
        <v>0</v>
      </c>
      <c r="F44" s="208">
        <v>0</v>
      </c>
      <c r="G44" s="208">
        <v>0</v>
      </c>
      <c r="H44" s="208">
        <v>0</v>
      </c>
      <c r="I44" s="208">
        <v>0</v>
      </c>
      <c r="J44" s="208">
        <v>0</v>
      </c>
      <c r="K44" s="208">
        <v>0</v>
      </c>
      <c r="L44" s="208">
        <v>0</v>
      </c>
      <c r="M44" s="208">
        <v>0</v>
      </c>
      <c r="N44" s="208">
        <v>99107.03078999999</v>
      </c>
    </row>
    <row r="45" spans="1:169" hidden="1">
      <c r="C45" s="209">
        <v>0</v>
      </c>
      <c r="D45" s="210">
        <v>0</v>
      </c>
      <c r="E45" s="210">
        <v>0</v>
      </c>
      <c r="F45" s="210">
        <v>0</v>
      </c>
      <c r="G45" s="210"/>
      <c r="H45" s="210"/>
      <c r="I45" s="210"/>
      <c r="J45" s="210">
        <v>1</v>
      </c>
      <c r="K45" s="210">
        <v>2</v>
      </c>
      <c r="L45" s="210"/>
      <c r="M45" s="210">
        <v>5</v>
      </c>
      <c r="N45" s="210">
        <v>7</v>
      </c>
    </row>
    <row r="46" spans="1:169">
      <c r="C46" s="334" t="str">
        <f>+IF(Índice!$D$2=1,"Fonte: Secretaria Regional das Finanças","Source: Regional Finance Secretariat")</f>
        <v>Source: Regional Finance Secretariat</v>
      </c>
      <c r="D46" s="334" t="str">
        <f>+IF(Índice!$D$2="PT","Fonte: Vice-Presidência do Governo Regional","Source: Vice-Presidency of the Regional Government")</f>
        <v>Source: Vice-Presidency of the Regional Government</v>
      </c>
      <c r="E46" s="334" t="str">
        <f>+IF(Índice!$D$2="PT","Fonte: Vice-Presidência do Governo Regional","Source: Vice-Presidency of the Regional Government")</f>
        <v>Source: Vice-Presidency of the Regional Government</v>
      </c>
      <c r="F46" s="193"/>
      <c r="G46" s="193"/>
      <c r="H46" s="193"/>
      <c r="I46" s="193"/>
      <c r="J46" s="193"/>
      <c r="K46" s="193"/>
      <c r="L46" s="193"/>
      <c r="M46" s="193"/>
      <c r="N46" s="193"/>
    </row>
    <row r="47" spans="1:169">
      <c r="C47" s="181"/>
      <c r="D47" s="181"/>
      <c r="E47" s="181"/>
      <c r="F47" s="181"/>
      <c r="G47" s="181"/>
      <c r="H47" s="181"/>
      <c r="I47" s="181"/>
      <c r="J47" s="181"/>
      <c r="K47" s="181"/>
      <c r="L47" s="181"/>
      <c r="M47" s="181"/>
      <c r="N47" s="181"/>
    </row>
    <row r="48" spans="1:169">
      <c r="C48" s="181"/>
      <c r="D48" s="181"/>
      <c r="E48" s="181"/>
      <c r="F48" s="181"/>
      <c r="G48" s="181"/>
      <c r="H48" s="181"/>
      <c r="I48" s="181"/>
      <c r="J48" s="181"/>
      <c r="K48" s="181"/>
      <c r="L48" s="181"/>
      <c r="M48" s="181"/>
      <c r="N48" s="181"/>
    </row>
    <row r="49" spans="3:14">
      <c r="C49" s="181"/>
      <c r="D49" s="181"/>
      <c r="E49" s="181"/>
      <c r="F49" s="181"/>
      <c r="G49" s="181"/>
      <c r="H49" s="181"/>
      <c r="I49" s="181"/>
      <c r="J49" s="181"/>
      <c r="K49" s="181"/>
      <c r="L49" s="181"/>
      <c r="M49" s="181"/>
      <c r="N49" s="181"/>
    </row>
    <row r="50" spans="3:14">
      <c r="C50" s="181"/>
      <c r="D50" s="181"/>
      <c r="E50" s="181"/>
      <c r="F50" s="181"/>
      <c r="G50" s="181"/>
      <c r="H50" s="181"/>
      <c r="I50" s="181"/>
      <c r="J50" s="181"/>
      <c r="K50" s="181"/>
      <c r="L50" s="181"/>
      <c r="M50" s="181"/>
      <c r="N50" s="181"/>
    </row>
    <row r="51" spans="3:14">
      <c r="C51" s="181"/>
      <c r="D51" s="181"/>
      <c r="E51" s="181"/>
      <c r="F51" s="181"/>
      <c r="G51" s="181"/>
      <c r="H51" s="181"/>
      <c r="I51" s="181"/>
      <c r="J51" s="181"/>
      <c r="K51" s="181"/>
      <c r="L51" s="181"/>
      <c r="M51" s="181"/>
      <c r="N51" s="181"/>
    </row>
    <row r="52" spans="3:14">
      <c r="C52" s="181"/>
      <c r="D52" s="181"/>
      <c r="E52" s="181"/>
      <c r="F52" s="181"/>
      <c r="G52" s="181"/>
      <c r="H52" s="181"/>
      <c r="I52" s="181"/>
      <c r="J52" s="181"/>
      <c r="K52" s="181"/>
      <c r="L52" s="181"/>
      <c r="M52" s="181"/>
      <c r="N52" s="181"/>
    </row>
    <row r="53" spans="3:14">
      <c r="C53" s="181"/>
      <c r="D53" s="181"/>
      <c r="E53" s="181"/>
      <c r="F53" s="181"/>
      <c r="G53" s="181"/>
      <c r="H53" s="181"/>
      <c r="I53" s="181"/>
      <c r="J53" s="181"/>
      <c r="K53" s="181"/>
      <c r="L53" s="181"/>
      <c r="M53" s="181"/>
      <c r="N53" s="181"/>
    </row>
    <row r="54" spans="3:14">
      <c r="C54" s="181"/>
      <c r="D54" s="181"/>
      <c r="E54" s="181"/>
      <c r="F54" s="181"/>
      <c r="G54" s="181"/>
      <c r="H54" s="181"/>
      <c r="I54" s="181"/>
      <c r="J54" s="181"/>
      <c r="K54" s="181"/>
      <c r="L54" s="181"/>
      <c r="M54" s="181"/>
      <c r="N54" s="181"/>
    </row>
    <row r="55" spans="3:14">
      <c r="C55" s="181"/>
      <c r="D55" s="181"/>
      <c r="E55" s="181"/>
      <c r="F55" s="181"/>
      <c r="G55" s="181"/>
      <c r="H55" s="181"/>
      <c r="I55" s="181"/>
      <c r="J55" s="181"/>
      <c r="K55" s="181"/>
      <c r="L55" s="181"/>
      <c r="M55" s="181"/>
      <c r="N55" s="181"/>
    </row>
    <row r="56" spans="3:14">
      <c r="C56" s="181"/>
      <c r="D56" s="181"/>
      <c r="E56" s="181"/>
      <c r="F56" s="181"/>
      <c r="G56" s="181"/>
      <c r="H56" s="181"/>
      <c r="I56" s="181"/>
      <c r="J56" s="181"/>
      <c r="K56" s="181"/>
      <c r="L56" s="181"/>
      <c r="M56" s="181"/>
      <c r="N56" s="181"/>
    </row>
    <row r="57" spans="3:14">
      <c r="C57" s="181"/>
      <c r="D57" s="181"/>
      <c r="E57" s="181"/>
      <c r="F57" s="181"/>
      <c r="G57" s="181"/>
      <c r="H57" s="181"/>
      <c r="I57" s="181"/>
      <c r="J57" s="181"/>
      <c r="K57" s="181"/>
      <c r="L57" s="181"/>
      <c r="M57" s="181"/>
      <c r="N57" s="181"/>
    </row>
    <row r="58" spans="3:14">
      <c r="C58" s="181"/>
      <c r="D58" s="181"/>
      <c r="E58" s="181"/>
      <c r="F58" s="181"/>
      <c r="G58" s="181"/>
      <c r="H58" s="181"/>
      <c r="I58" s="181"/>
      <c r="J58" s="181"/>
      <c r="K58" s="181"/>
      <c r="L58" s="181"/>
      <c r="M58" s="181"/>
      <c r="N58" s="181"/>
    </row>
    <row r="59" spans="3:14">
      <c r="C59" s="181"/>
      <c r="D59" s="181"/>
      <c r="E59" s="181"/>
      <c r="F59" s="181"/>
      <c r="G59" s="181"/>
      <c r="H59" s="181"/>
      <c r="I59" s="181"/>
      <c r="J59" s="181"/>
      <c r="K59" s="181"/>
      <c r="L59" s="181"/>
      <c r="M59" s="181"/>
      <c r="N59" s="181"/>
    </row>
    <row r="60" spans="3:14">
      <c r="C60" s="181"/>
      <c r="D60" s="181"/>
      <c r="E60" s="181"/>
      <c r="F60" s="181"/>
      <c r="G60" s="181"/>
      <c r="H60" s="181"/>
      <c r="I60" s="181"/>
      <c r="J60" s="181"/>
      <c r="K60" s="181"/>
      <c r="L60" s="181"/>
      <c r="M60" s="181"/>
      <c r="N60" s="181"/>
    </row>
    <row r="61" spans="3:14">
      <c r="C61" s="181"/>
      <c r="D61" s="181"/>
      <c r="E61" s="181"/>
      <c r="F61" s="181"/>
      <c r="G61" s="181"/>
      <c r="H61" s="181"/>
      <c r="I61" s="181"/>
      <c r="J61" s="181"/>
      <c r="K61" s="181"/>
      <c r="L61" s="181"/>
      <c r="M61" s="181"/>
      <c r="N61" s="181"/>
    </row>
    <row r="62" spans="3:14">
      <c r="C62" s="181"/>
      <c r="D62" s="181"/>
      <c r="E62" s="181"/>
      <c r="F62" s="181"/>
      <c r="G62" s="181"/>
      <c r="H62" s="181"/>
      <c r="I62" s="181"/>
      <c r="J62" s="181"/>
      <c r="K62" s="181"/>
      <c r="L62" s="181"/>
      <c r="M62" s="181"/>
      <c r="N62" s="181"/>
    </row>
    <row r="63" spans="3:14">
      <c r="C63" s="181"/>
      <c r="D63" s="181"/>
      <c r="E63" s="181"/>
      <c r="F63" s="181"/>
      <c r="G63" s="181"/>
      <c r="H63" s="181"/>
      <c r="I63" s="181"/>
      <c r="J63" s="181"/>
      <c r="K63" s="181"/>
      <c r="L63" s="181"/>
      <c r="M63" s="181"/>
      <c r="N63" s="181"/>
    </row>
    <row r="64" spans="3:14">
      <c r="C64" s="181"/>
      <c r="D64" s="181"/>
      <c r="E64" s="181"/>
      <c r="F64" s="181"/>
      <c r="G64" s="181"/>
      <c r="H64" s="181"/>
      <c r="I64" s="181"/>
      <c r="J64" s="181"/>
      <c r="K64" s="181"/>
      <c r="L64" s="181"/>
      <c r="M64" s="181"/>
      <c r="N64" s="181"/>
    </row>
    <row r="65" spans="3:14">
      <c r="C65" s="181"/>
      <c r="D65" s="181"/>
      <c r="E65" s="181"/>
      <c r="F65" s="181"/>
      <c r="G65" s="181"/>
      <c r="H65" s="181"/>
      <c r="I65" s="181"/>
      <c r="J65" s="181"/>
      <c r="K65" s="181"/>
      <c r="L65" s="181"/>
      <c r="M65" s="181"/>
      <c r="N65" s="181"/>
    </row>
    <row r="66" spans="3:14">
      <c r="C66" s="181"/>
      <c r="D66" s="181"/>
      <c r="E66" s="181"/>
      <c r="F66" s="181"/>
      <c r="G66" s="181"/>
      <c r="H66" s="181"/>
      <c r="I66" s="181"/>
      <c r="J66" s="181"/>
      <c r="K66" s="181"/>
      <c r="L66" s="181"/>
      <c r="M66" s="181"/>
      <c r="N66" s="181"/>
    </row>
    <row r="67" spans="3:14">
      <c r="C67" s="181"/>
      <c r="D67" s="181"/>
      <c r="E67" s="181"/>
      <c r="F67" s="181"/>
      <c r="G67" s="181"/>
      <c r="H67" s="181"/>
      <c r="I67" s="181"/>
      <c r="J67" s="181"/>
      <c r="K67" s="181"/>
      <c r="L67" s="181"/>
      <c r="M67" s="181"/>
      <c r="N67" s="181"/>
    </row>
    <row r="68" spans="3:14">
      <c r="C68" s="181"/>
      <c r="D68" s="181"/>
      <c r="E68" s="181"/>
      <c r="F68" s="181"/>
      <c r="G68" s="181"/>
      <c r="H68" s="181"/>
      <c r="I68" s="181"/>
      <c r="J68" s="181"/>
      <c r="K68" s="181"/>
      <c r="L68" s="181"/>
      <c r="M68" s="181"/>
      <c r="N68" s="181"/>
    </row>
    <row r="69" spans="3:14">
      <c r="C69" s="181"/>
      <c r="D69" s="181"/>
      <c r="E69" s="181"/>
      <c r="F69" s="181"/>
      <c r="G69" s="181"/>
      <c r="H69" s="181"/>
      <c r="I69" s="181"/>
      <c r="J69" s="181"/>
      <c r="K69" s="181"/>
      <c r="L69" s="181"/>
      <c r="M69" s="181"/>
      <c r="N69" s="181"/>
    </row>
    <row r="70" spans="3:14">
      <c r="C70" s="181"/>
      <c r="D70" s="181"/>
      <c r="E70" s="181"/>
      <c r="F70" s="181"/>
      <c r="G70" s="181"/>
      <c r="H70" s="181"/>
      <c r="I70" s="181"/>
      <c r="J70" s="181"/>
      <c r="K70" s="181"/>
      <c r="L70" s="181"/>
      <c r="M70" s="181"/>
      <c r="N70" s="181"/>
    </row>
    <row r="71" spans="3:14">
      <c r="C71" s="181"/>
      <c r="D71" s="181"/>
      <c r="E71" s="181"/>
      <c r="F71" s="181"/>
      <c r="G71" s="181"/>
      <c r="H71" s="181"/>
      <c r="I71" s="181"/>
      <c r="J71" s="181"/>
      <c r="K71" s="181"/>
      <c r="L71" s="181"/>
      <c r="M71" s="181"/>
      <c r="N71" s="181"/>
    </row>
    <row r="72" spans="3:14">
      <c r="C72" s="181"/>
      <c r="D72" s="181"/>
      <c r="E72" s="181"/>
      <c r="F72" s="181"/>
      <c r="G72" s="181"/>
      <c r="H72" s="181"/>
      <c r="I72" s="181"/>
      <c r="J72" s="181"/>
      <c r="K72" s="181"/>
      <c r="L72" s="181"/>
      <c r="M72" s="181"/>
      <c r="N72" s="181"/>
    </row>
    <row r="73" spans="3:14">
      <c r="C73" s="181"/>
      <c r="D73" s="181"/>
      <c r="E73" s="181"/>
      <c r="F73" s="181"/>
      <c r="G73" s="181"/>
      <c r="H73" s="181"/>
      <c r="I73" s="181"/>
      <c r="J73" s="181"/>
      <c r="K73" s="181"/>
      <c r="L73" s="181"/>
      <c r="M73" s="181"/>
      <c r="N73" s="181"/>
    </row>
    <row r="74" spans="3:14">
      <c r="C74" s="181"/>
      <c r="D74" s="181"/>
      <c r="E74" s="181"/>
      <c r="F74" s="181"/>
      <c r="G74" s="181"/>
      <c r="H74" s="181"/>
      <c r="I74" s="181"/>
      <c r="J74" s="181"/>
      <c r="K74" s="181"/>
      <c r="L74" s="181"/>
      <c r="M74" s="181"/>
      <c r="N74" s="181"/>
    </row>
    <row r="75" spans="3:14">
      <c r="C75" s="181"/>
      <c r="D75" s="181"/>
      <c r="E75" s="181"/>
      <c r="F75" s="181"/>
      <c r="G75" s="181"/>
      <c r="H75" s="181"/>
      <c r="I75" s="181"/>
      <c r="J75" s="181"/>
      <c r="K75" s="181"/>
      <c r="L75" s="181"/>
      <c r="M75" s="181"/>
      <c r="N75" s="181"/>
    </row>
    <row r="76" spans="3:14">
      <c r="C76" s="181"/>
      <c r="D76" s="181"/>
      <c r="E76" s="181"/>
      <c r="F76" s="181"/>
      <c r="G76" s="181"/>
      <c r="H76" s="181"/>
      <c r="I76" s="181"/>
      <c r="J76" s="181"/>
      <c r="K76" s="181"/>
      <c r="L76" s="181"/>
      <c r="M76" s="181"/>
      <c r="N76" s="181"/>
    </row>
    <row r="77" spans="3:14">
      <c r="C77" s="181"/>
      <c r="D77" s="181"/>
      <c r="E77" s="181"/>
      <c r="F77" s="181"/>
      <c r="G77" s="181"/>
      <c r="H77" s="181"/>
      <c r="I77" s="181"/>
      <c r="J77" s="181"/>
      <c r="K77" s="181"/>
      <c r="L77" s="181"/>
      <c r="M77" s="181"/>
      <c r="N77" s="181"/>
    </row>
    <row r="78" spans="3:14">
      <c r="C78" s="181"/>
      <c r="D78" s="181"/>
      <c r="E78" s="181"/>
      <c r="F78" s="181"/>
      <c r="G78" s="181"/>
      <c r="H78" s="181"/>
      <c r="I78" s="181"/>
      <c r="J78" s="181"/>
      <c r="K78" s="181"/>
      <c r="L78" s="181"/>
      <c r="M78" s="181"/>
      <c r="N78" s="181"/>
    </row>
    <row r="79" spans="3:14">
      <c r="C79" s="181"/>
      <c r="D79" s="181"/>
      <c r="E79" s="181"/>
      <c r="F79" s="181"/>
      <c r="G79" s="181"/>
      <c r="H79" s="181"/>
      <c r="I79" s="181"/>
      <c r="J79" s="181"/>
      <c r="K79" s="181"/>
      <c r="L79" s="181"/>
      <c r="M79" s="181"/>
      <c r="N79" s="181"/>
    </row>
    <row r="80" spans="3:14">
      <c r="C80" s="181"/>
      <c r="D80" s="181"/>
      <c r="E80" s="181"/>
      <c r="F80" s="181"/>
      <c r="G80" s="181"/>
      <c r="H80" s="181"/>
      <c r="I80" s="181"/>
      <c r="J80" s="181"/>
      <c r="K80" s="181"/>
      <c r="L80" s="181"/>
      <c r="M80" s="181"/>
      <c r="N80" s="181"/>
    </row>
    <row r="81" spans="3:14">
      <c r="C81" s="181"/>
      <c r="D81" s="181"/>
      <c r="E81" s="181"/>
      <c r="F81" s="181"/>
      <c r="G81" s="181"/>
      <c r="H81" s="181"/>
      <c r="I81" s="181"/>
      <c r="J81" s="181"/>
      <c r="K81" s="181"/>
      <c r="L81" s="181"/>
      <c r="M81" s="181"/>
      <c r="N81" s="181"/>
    </row>
    <row r="82" spans="3:14">
      <c r="C82" s="181"/>
      <c r="D82" s="181"/>
      <c r="E82" s="181"/>
      <c r="F82" s="181"/>
      <c r="G82" s="181"/>
      <c r="H82" s="181"/>
      <c r="I82" s="181"/>
      <c r="J82" s="181"/>
      <c r="K82" s="181"/>
      <c r="L82" s="181"/>
      <c r="M82" s="181"/>
      <c r="N82" s="181"/>
    </row>
    <row r="83" spans="3:14">
      <c r="C83" s="181"/>
      <c r="D83" s="181"/>
      <c r="E83" s="181"/>
      <c r="F83" s="181"/>
      <c r="G83" s="181"/>
      <c r="H83" s="181"/>
      <c r="I83" s="181"/>
      <c r="J83" s="181"/>
      <c r="K83" s="181"/>
      <c r="L83" s="181"/>
      <c r="M83" s="181"/>
      <c r="N83" s="181"/>
    </row>
    <row r="84" spans="3:14">
      <c r="C84" s="181"/>
      <c r="D84" s="181"/>
      <c r="E84" s="181"/>
      <c r="F84" s="181"/>
      <c r="G84" s="181"/>
      <c r="H84" s="181"/>
      <c r="I84" s="181"/>
      <c r="J84" s="181"/>
      <c r="K84" s="181"/>
      <c r="L84" s="181"/>
      <c r="M84" s="181"/>
      <c r="N84" s="181"/>
    </row>
    <row r="85" spans="3:14">
      <c r="C85" s="181"/>
      <c r="D85" s="181"/>
      <c r="E85" s="181"/>
      <c r="F85" s="181"/>
      <c r="G85" s="181"/>
      <c r="H85" s="181"/>
      <c r="I85" s="181"/>
      <c r="J85" s="181"/>
      <c r="K85" s="181"/>
      <c r="L85" s="181"/>
      <c r="M85" s="181"/>
      <c r="N85" s="181"/>
    </row>
    <row r="86" spans="3:14">
      <c r="C86" s="181"/>
      <c r="D86" s="181"/>
      <c r="E86" s="181"/>
      <c r="F86" s="181"/>
      <c r="G86" s="181"/>
      <c r="H86" s="181"/>
      <c r="I86" s="181"/>
      <c r="J86" s="181"/>
      <c r="K86" s="181"/>
      <c r="L86" s="181"/>
      <c r="M86" s="181"/>
      <c r="N86" s="181"/>
    </row>
  </sheetData>
  <customSheetViews>
    <customSheetView guid="{DB1D3FDB-E0D5-4FD7-BD6E-EC28675EBF68}" showPageBreaks="1" showGridLines="0" zeroValues="0" printArea="1" hiddenColumns="1">
      <selection activeCell="B2" sqref="B2"/>
      <colBreaks count="1" manualBreakCount="1">
        <brk id="16" min="1" max="43" man="1"/>
      </colBreaks>
      <pageMargins left="0.7" right="0.7" top="0.75" bottom="0.75" header="0.3" footer="0.3"/>
      <printOptions horizontalCentered="1" verticalCentered="1"/>
      <pageSetup paperSize="256" scale="66" fitToWidth="2" orientation="landscape"/>
      <headerFooter alignWithMargins="0"/>
    </customSheetView>
    <customSheetView guid="{43AB44CB-B133-4B3C-9B24-AA3B4A5A58A7}" showPageBreaks="1" showGridLines="0" zeroValues="0" printArea="1" hiddenColumns="1">
      <selection activeCell="B2" sqref="B2"/>
      <colBreaks count="1" manualBreakCount="1">
        <brk id="16" min="1" max="43" man="1"/>
      </colBreaks>
      <pageMargins left="0.7" right="0.7" top="0.75" bottom="0.75" header="0.3" footer="0.3"/>
      <printOptions horizontalCentered="1" verticalCentered="1"/>
      <pageSetup paperSize="256" scale="66" fitToWidth="2" orientation="landscape"/>
      <headerFooter alignWithMargins="0"/>
    </customSheetView>
    <customSheetView guid="{995CCCB8-BF97-4653-A7C0-86012B807DB5}" showPageBreaks="1" showGridLines="0" zeroValues="0" printArea="1" hiddenColumns="1">
      <selection activeCell="B2" sqref="B2"/>
      <colBreaks count="1" manualBreakCount="1">
        <brk id="16" min="1" max="43" man="1"/>
      </colBreaks>
      <pageMargins left="0.7" right="0.7" top="0.75" bottom="0.75" header="0.3" footer="0.3"/>
      <printOptions horizontalCentered="1" verticalCentered="1"/>
      <pageSetup paperSize="256" scale="66" fitToWidth="2" orientation="landscape"/>
      <headerFooter alignWithMargins="0"/>
    </customSheetView>
    <customSheetView guid="{B22C7842-6BF9-4A1C-B06C-2AD9B9A784D4}" showPageBreaks="1" showGridLines="0" zeroValues="0" printArea="1" hiddenColumns="1">
      <selection activeCell="B2" sqref="B2"/>
      <colBreaks count="1" manualBreakCount="1">
        <brk id="16" min="1" max="43" man="1"/>
      </colBreaks>
      <pageMargins left="0.7" right="0.7" top="0.75" bottom="0.75" header="0.3" footer="0.3"/>
      <printOptions horizontalCentered="1" verticalCentered="1"/>
      <pageSetup paperSize="256" scale="66" fitToWidth="2" orientation="landscape"/>
      <headerFooter alignWithMargins="0"/>
    </customSheetView>
    <customSheetView guid="{60062E94-E9B0-4825-A812-182FE1DB6021}" showPageBreaks="1" showGridLines="0" zeroValues="0" printArea="1" hiddenColumns="1">
      <selection activeCell="B2" sqref="B2"/>
      <colBreaks count="1" manualBreakCount="1">
        <brk id="16" min="1" max="43" man="1"/>
      </colBreaks>
      <pageMargins left="0.7" right="0.7" top="0.75" bottom="0.75" header="0.3" footer="0.3"/>
      <printOptions horizontalCentered="1" verticalCentered="1"/>
      <pageSetup paperSize="256" scale="66" fitToWidth="2" orientation="landscape"/>
      <headerFooter alignWithMargins="0"/>
    </customSheetView>
    <customSheetView guid="{397AD331-8EE9-49A3-85C5-CAAF9519E963}" showPageBreaks="1" showGridLines="0" zeroValues="0" printArea="1" hiddenColumns="1">
      <selection activeCell="B2" sqref="B2"/>
      <colBreaks count="1" manualBreakCount="1">
        <brk id="16" min="1" max="43" man="1"/>
      </colBreaks>
      <pageMargins left="0.7" right="0.7" top="0.75" bottom="0.75" header="0.3" footer="0.3"/>
      <printOptions horizontalCentered="1" verticalCentered="1"/>
      <pageSetup paperSize="256" scale="66" fitToWidth="2" orientation="landscape"/>
      <headerFooter alignWithMargins="0"/>
    </customSheetView>
    <customSheetView guid="{EBA68B69-6D6E-44F8-8C51-9491A55275C5}" showPageBreaks="1" showGridLines="0" zeroValues="0" printArea="1" hiddenColumns="1">
      <selection activeCell="B2" sqref="B2"/>
      <colBreaks count="1" manualBreakCount="1">
        <brk id="16" min="1" max="43" man="1"/>
      </colBreaks>
      <pageMargins left="0.7" right="0.7" top="0.75" bottom="0.75" header="0.3" footer="0.3"/>
      <printOptions horizontalCentered="1" verticalCentered="1"/>
      <pageSetup paperSize="256" scale="66" fitToWidth="2" orientation="landscape"/>
      <headerFooter alignWithMargins="0"/>
    </customSheetView>
    <customSheetView guid="{2EA2D52B-13B2-48C6-A647-E974628AB287}" showPageBreaks="1" showGridLines="0" zeroValues="0" printArea="1" topLeftCell="AP19">
      <selection activeCell="AR11" sqref="AR11"/>
      <colBreaks count="1" manualBreakCount="1">
        <brk id="16" min="1" max="43" man="1"/>
      </colBreaks>
      <pageMargins left="0.7" right="0.7" top="0.75" bottom="0.75" header="0.3" footer="0.3"/>
      <printOptions horizontalCentered="1" verticalCentered="1"/>
      <pageSetup paperSize="256" scale="66" fitToWidth="2" orientation="landscape"/>
      <headerFooter alignWithMargins="0"/>
    </customSheetView>
    <customSheetView guid="{409D0809-DA86-4C14-803D-2162A19A44FF}" showPageBreaks="1" showGridLines="0" zeroValues="0" printArea="1">
      <selection activeCell="AR11" sqref="AR11"/>
      <colBreaks count="1" manualBreakCount="1">
        <brk id="16" min="1" max="43" man="1"/>
      </colBreaks>
      <pageMargins left="0.7" right="0.7" top="0.75" bottom="0.75" header="0.3" footer="0.3"/>
      <printOptions horizontalCentered="1" verticalCentered="1"/>
      <pageSetup paperSize="256" scale="66" fitToWidth="2" orientation="landscape"/>
      <headerFooter alignWithMargins="0"/>
    </customSheetView>
    <customSheetView guid="{0011D0C0-6BC7-4DE9-8F83-86F2D0A38DF4}" showPageBreaks="1" showGridLines="0" zeroValues="0" printArea="1">
      <selection activeCell="AR11" sqref="AR11"/>
      <colBreaks count="1" manualBreakCount="1">
        <brk id="16" min="1" max="43" man="1"/>
      </colBreaks>
      <pageMargins left="0.7" right="0.7" top="0.75" bottom="0.75" header="0.3" footer="0.3"/>
      <printOptions horizontalCentered="1" verticalCentered="1"/>
      <pageSetup paperSize="256" scale="66" fitToWidth="2" orientation="landscape"/>
      <headerFooter alignWithMargins="0"/>
    </customSheetView>
    <customSheetView guid="{9C8E7FE3-A7A1-4D36-A156-3751861446D4}" showPageBreaks="1" showGridLines="0" zeroValues="0" printArea="1" hiddenColumns="1" topLeftCell="A16">
      <selection activeCell="B2" sqref="B2"/>
      <colBreaks count="1" manualBreakCount="1">
        <brk id="16" min="1" max="43" man="1"/>
      </colBreaks>
      <pageMargins left="0.7" right="0.7" top="0.75" bottom="0.75" header="0.3" footer="0.3"/>
      <printOptions horizontalCentered="1" verticalCentered="1"/>
      <pageSetup paperSize="256" scale="66" fitToWidth="2" orientation="landscape"/>
      <headerFooter alignWithMargins="0"/>
    </customSheetView>
  </customSheetViews>
  <mergeCells count="1">
    <mergeCell ref="C46:E46"/>
  </mergeCells>
  <phoneticPr fontId="0" type="noConversion"/>
  <hyperlinks>
    <hyperlink ref="P2" location="Índice!A1" display="índice" xr:uid="{538D6D65-77B8-42DE-81C0-A54D961F0065}"/>
  </hyperlinks>
  <printOptions horizontalCentered="1"/>
  <pageMargins left="0.35433070866141736" right="0.35433070866141736" top="0.39370078740157483" bottom="0.39370078740157483" header="0" footer="0"/>
  <pageSetup paperSize="256" scale="66" fitToWidth="2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olha22">
    <tabColor theme="6" tint="-0.499984740745262"/>
  </sheetPr>
  <dimension ref="A2:N124"/>
  <sheetViews>
    <sheetView showGridLines="0" zoomScale="120" zoomScaleNormal="120" workbookViewId="0">
      <selection activeCell="M12" sqref="M12"/>
    </sheetView>
  </sheetViews>
  <sheetFormatPr defaultColWidth="8.85546875" defaultRowHeight="12.75"/>
  <cols>
    <col min="1" max="1" width="3.28515625" style="9" customWidth="1"/>
    <col min="2" max="2" width="4.140625" style="9" customWidth="1"/>
    <col min="3" max="3" width="48.28515625" customWidth="1"/>
    <col min="4" max="4" width="11.28515625" bestFit="1" customWidth="1"/>
    <col min="5" max="5" width="9.42578125" bestFit="1" customWidth="1"/>
    <col min="6" max="6" width="6.42578125" customWidth="1"/>
    <col min="14" max="14" width="0" hidden="1" customWidth="1"/>
  </cols>
  <sheetData>
    <row r="2" spans="2:7">
      <c r="B2" s="16"/>
      <c r="C2" s="252" t="str">
        <f>+IF(Índice!$D$2=1,"QUADRO IX - Saldo Global do Subsetor - EPR (janeiro-julho)","TABLE IX - RPEs global balance (january-july)")</f>
        <v>TABLE IX - RPEs global balance (january-july)</v>
      </c>
      <c r="D2" s="100"/>
      <c r="E2" s="52" t="str">
        <f>+IF(Índice!$D$2=1,"€ Milhares","€ Thousands")</f>
        <v>€ Thousands</v>
      </c>
      <c r="G2" s="173" t="str">
        <f>+IF(Índice!$D$2=1,"índice","Index")</f>
        <v>Index</v>
      </c>
    </row>
    <row r="3" spans="2:7">
      <c r="C3" s="130"/>
      <c r="D3" s="168">
        <v>2025</v>
      </c>
      <c r="E3" s="168">
        <v>2026</v>
      </c>
    </row>
    <row r="4" spans="2:7">
      <c r="C4" s="101"/>
      <c r="D4" s="102"/>
      <c r="E4" s="102"/>
    </row>
    <row r="5" spans="2:7">
      <c r="B5" s="29"/>
      <c r="C5" s="81" t="str">
        <f>+IF(Índice!$D$2=1,"Entidades Públicas Reclassificadas","Reclassified Public Entities")</f>
        <v>Reclassified Public Entities</v>
      </c>
      <c r="D5" s="82">
        <v>-14051.113280000049</v>
      </c>
      <c r="E5" s="82">
        <v>1980.8089800003218</v>
      </c>
    </row>
    <row r="6" spans="2:7">
      <c r="B6" s="29"/>
      <c r="C6" s="103"/>
      <c r="D6" s="103"/>
      <c r="E6" s="103"/>
    </row>
    <row r="7" spans="2:7">
      <c r="B7" s="29"/>
      <c r="C7" s="334" t="str">
        <f>+IF(Índice!$D$2=1,"Fonte: Secretaria Regional das Finanças","Source: Regional Finance Secretariat")</f>
        <v>Source: Regional Finance Secretariat</v>
      </c>
      <c r="D7" s="334" t="str">
        <f>+IF(Índice!$D$2="PT","Fonte: Vice-Presidência do Governo Regional","Source: Vice-Presidency of the Regional Government")</f>
        <v>Source: Vice-Presidency of the Regional Government</v>
      </c>
      <c r="E7" s="334" t="str">
        <f>+IF(Índice!$D$2="PT","Fonte: Vice-Presidência do Governo Regional","Source: Vice-Presidency of the Regional Government")</f>
        <v>Source: Vice-Presidency of the Regional Government</v>
      </c>
    </row>
    <row r="8" spans="2:7">
      <c r="B8" s="29"/>
    </row>
    <row r="9" spans="2:7">
      <c r="B9" s="29"/>
      <c r="E9" s="39"/>
    </row>
    <row r="10" spans="2:7">
      <c r="B10" s="29"/>
    </row>
    <row r="11" spans="2:7">
      <c r="B11" s="29"/>
    </row>
    <row r="12" spans="2:7">
      <c r="B12" s="29"/>
      <c r="E12" s="82"/>
    </row>
    <row r="13" spans="2:7">
      <c r="B13" s="29"/>
    </row>
    <row r="14" spans="2:7">
      <c r="B14" s="29"/>
    </row>
    <row r="15" spans="2:7">
      <c r="B15" s="29"/>
      <c r="E15" s="82"/>
    </row>
    <row r="16" spans="2:7">
      <c r="B16" s="29"/>
    </row>
    <row r="17" spans="2:2">
      <c r="B17" s="29"/>
    </row>
    <row r="18" spans="2:2">
      <c r="B18" s="29"/>
    </row>
    <row r="19" spans="2:2">
      <c r="B19" s="29"/>
    </row>
    <row r="20" spans="2:2">
      <c r="B20" s="29"/>
    </row>
    <row r="21" spans="2:2">
      <c r="B21" s="29"/>
    </row>
    <row r="22" spans="2:2">
      <c r="B22" s="29"/>
    </row>
    <row r="23" spans="2:2">
      <c r="B23" s="29"/>
    </row>
    <row r="24" spans="2:2">
      <c r="B24" s="29"/>
    </row>
    <row r="25" spans="2:2">
      <c r="B25" s="29"/>
    </row>
    <row r="26" spans="2:2">
      <c r="B26" s="29"/>
    </row>
    <row r="27" spans="2:2">
      <c r="B27" s="29"/>
    </row>
    <row r="28" spans="2:2">
      <c r="B28" s="29"/>
    </row>
    <row r="67" spans="14:14">
      <c r="N67">
        <v>1228559.7490900001</v>
      </c>
    </row>
    <row r="124" spans="12:12">
      <c r="L124" s="171"/>
    </row>
  </sheetData>
  <mergeCells count="1">
    <mergeCell ref="C7:E7"/>
  </mergeCells>
  <hyperlinks>
    <hyperlink ref="G2" location="Índice!A1" display="índice" xr:uid="{F407454F-58D0-4F95-AC61-46858CBAE619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Folha11">
    <tabColor theme="6" tint="-0.499984740745262"/>
    <pageSetUpPr fitToPage="1"/>
  </sheetPr>
  <dimension ref="A1:R23"/>
  <sheetViews>
    <sheetView showGridLines="0" zoomScale="120" zoomScaleNormal="120" zoomScalePageLayoutView="115" workbookViewId="0">
      <selection activeCell="M12" sqref="M12"/>
    </sheetView>
  </sheetViews>
  <sheetFormatPr defaultColWidth="8.85546875" defaultRowHeight="11.25"/>
  <cols>
    <col min="1" max="1" width="3.28515625" style="9" customWidth="1"/>
    <col min="2" max="2" width="4.140625" style="9" customWidth="1"/>
    <col min="3" max="3" width="43" style="3" customWidth="1"/>
    <col min="4" max="4" width="15.7109375" style="3" customWidth="1"/>
    <col min="5" max="5" width="7.85546875" style="3" bestFit="1" customWidth="1"/>
    <col min="6" max="6" width="13.85546875" style="3" customWidth="1"/>
    <col min="7" max="7" width="7.5703125" style="3" customWidth="1"/>
    <col min="8" max="8" width="8" style="3" customWidth="1"/>
    <col min="9" max="9" width="4.85546875" style="3" bestFit="1" customWidth="1"/>
    <col min="10" max="10" width="4" style="3" customWidth="1"/>
    <col min="11" max="11" width="15.28515625" style="3" bestFit="1" customWidth="1"/>
    <col min="12" max="12" width="5.140625" style="3" bestFit="1" customWidth="1"/>
    <col min="13" max="13" width="4.42578125" style="3" bestFit="1" customWidth="1"/>
    <col min="14" max="14" width="5.140625" style="3" bestFit="1" customWidth="1"/>
    <col min="15" max="15" width="4.85546875" style="3" bestFit="1" customWidth="1"/>
    <col min="16" max="16" width="4.42578125" style="3" bestFit="1" customWidth="1"/>
    <col min="17" max="17" width="2.42578125" style="3" customWidth="1"/>
    <col min="18" max="18" width="8" style="10" customWidth="1"/>
    <col min="19" max="19" width="8.85546875" style="10"/>
    <col min="20" max="20" width="11.42578125" style="10" customWidth="1"/>
    <col min="21" max="23" width="8.85546875" style="10"/>
    <col min="24" max="24" width="12.7109375" style="10" customWidth="1"/>
    <col min="25" max="26" width="8.85546875" style="10"/>
    <col min="27" max="27" width="9.140625" style="10" customWidth="1"/>
    <col min="28" max="16384" width="8.85546875" style="10"/>
  </cols>
  <sheetData>
    <row r="1" spans="2:18" ht="10.5" customHeight="1">
      <c r="C1" s="84"/>
      <c r="D1" s="84"/>
      <c r="E1" s="84"/>
      <c r="F1" s="84"/>
      <c r="G1" s="84"/>
      <c r="H1" s="84"/>
      <c r="I1" s="84"/>
      <c r="J1" s="84"/>
      <c r="K1" s="10"/>
      <c r="L1" s="10"/>
      <c r="M1" s="10"/>
      <c r="N1" s="10"/>
      <c r="O1" s="10"/>
      <c r="P1" s="10"/>
      <c r="Q1" s="10"/>
      <c r="R1" s="12"/>
    </row>
    <row r="2" spans="2:18" ht="10.5" customHeight="1">
      <c r="B2" s="16"/>
      <c r="C2" s="335" t="str">
        <f>+IF(Índice!$D$2=1,"QUADRO X - Execução orçamental dos Serviços e Fundos Autónomos e EPR (janeiro-julho)","TABLE X - ASFs and RPEs budget execution (january-july)")</f>
        <v>TABLE X - ASFs and RPEs budget execution (january-july)</v>
      </c>
      <c r="D2" s="336"/>
      <c r="E2" s="336"/>
      <c r="F2" s="52" t="str">
        <f>+IF(Índice!$D$2=1,"€ Milhares","€ Thousands")</f>
        <v>€ Thousands</v>
      </c>
      <c r="G2" s="97"/>
      <c r="H2" s="173" t="str">
        <f>+IF(Índice!$D$2=1,"índice","Index")</f>
        <v>Index</v>
      </c>
      <c r="I2" s="97"/>
      <c r="J2" s="97"/>
      <c r="K2" s="10"/>
      <c r="L2" s="10"/>
      <c r="M2" s="10"/>
      <c r="N2" s="10"/>
      <c r="O2" s="10"/>
      <c r="P2" s="10"/>
      <c r="Q2" s="10"/>
      <c r="R2" s="12"/>
    </row>
    <row r="3" spans="2:18" ht="35.1" customHeight="1">
      <c r="C3" s="135"/>
      <c r="D3" s="136" t="str">
        <f>+IF(Índice!$D$2=1,"SFA","ASF")</f>
        <v>ASF</v>
      </c>
      <c r="E3" s="127" t="str">
        <f>+IF(Índice!$D$2=1,"EPR","RPE")</f>
        <v>RPE</v>
      </c>
      <c r="F3" s="137" t="s">
        <v>5</v>
      </c>
      <c r="G3" s="125"/>
      <c r="H3" s="125"/>
      <c r="I3" s="125"/>
      <c r="J3" s="125"/>
      <c r="K3" s="10"/>
      <c r="L3" s="10"/>
      <c r="M3" s="10"/>
      <c r="N3" s="10"/>
      <c r="O3" s="10"/>
      <c r="P3" s="10"/>
      <c r="Q3" s="10"/>
      <c r="R3" s="12"/>
    </row>
    <row r="4" spans="2:18" ht="17.25" customHeight="1">
      <c r="C4" s="253" t="str">
        <f>+IF(Índice!$D$2=1,"Saldo global","Overall balance")</f>
        <v>Overall balance</v>
      </c>
      <c r="D4" s="98">
        <v>10822.801180000068</v>
      </c>
      <c r="E4" s="98">
        <v>1980.8089800003218</v>
      </c>
      <c r="F4" s="98">
        <v>12803.610160000389</v>
      </c>
      <c r="G4" s="31"/>
      <c r="H4" s="31"/>
      <c r="I4" s="32"/>
      <c r="J4" s="32"/>
      <c r="K4" s="10"/>
      <c r="L4" s="10"/>
      <c r="M4" s="10"/>
      <c r="N4" s="10"/>
      <c r="O4" s="10"/>
      <c r="P4" s="10"/>
      <c r="Q4" s="10"/>
      <c r="R4" s="12"/>
    </row>
    <row r="5" spans="2:18" ht="19.5" customHeight="1">
      <c r="B5" s="29"/>
      <c r="C5" s="254" t="str">
        <f>+IF(Índice!$D$2=1,"Por memória:","By memory:")</f>
        <v>By memory:</v>
      </c>
      <c r="D5" s="99"/>
      <c r="E5" s="99"/>
      <c r="F5" s="99"/>
      <c r="G5" s="74"/>
      <c r="H5" s="74"/>
      <c r="I5" s="74"/>
      <c r="J5" s="74"/>
      <c r="K5" s="10"/>
      <c r="L5" s="10"/>
      <c r="M5" s="10"/>
      <c r="N5" s="10"/>
      <c r="O5" s="10"/>
      <c r="P5" s="10"/>
      <c r="Q5" s="10"/>
      <c r="R5" s="12"/>
    </row>
    <row r="6" spans="2:18" ht="17.25" customHeight="1">
      <c r="B6" s="29"/>
      <c r="C6" s="104"/>
      <c r="D6" s="74"/>
      <c r="E6" s="74"/>
      <c r="F6" s="74"/>
      <c r="G6" s="74"/>
      <c r="H6" s="74"/>
      <c r="I6" s="74"/>
      <c r="J6" s="74"/>
      <c r="K6" s="10"/>
      <c r="L6" s="10"/>
      <c r="M6" s="10"/>
      <c r="N6" s="10"/>
      <c r="O6" s="10"/>
      <c r="P6" s="10"/>
      <c r="Q6" s="10"/>
      <c r="R6" s="12"/>
    </row>
    <row r="7" spans="2:18" ht="10.5" customHeight="1">
      <c r="B7" s="29"/>
      <c r="C7" s="104" t="str">
        <f>+IF(Índice!$D$2=1,"Despesa primária","Primary expenditure")</f>
        <v>Primary expenditure</v>
      </c>
      <c r="D7" s="74">
        <v>410629.86312000005</v>
      </c>
      <c r="E7" s="74">
        <v>321117.00696999964</v>
      </c>
      <c r="F7" s="74">
        <v>731746.87008999963</v>
      </c>
      <c r="G7" s="74"/>
      <c r="H7" s="74"/>
      <c r="I7" s="74"/>
      <c r="J7" s="74"/>
      <c r="K7" s="10"/>
      <c r="L7" s="10"/>
      <c r="M7" s="10"/>
      <c r="N7" s="10"/>
      <c r="O7" s="10"/>
      <c r="P7" s="10"/>
      <c r="Q7" s="10"/>
      <c r="R7" s="12"/>
    </row>
    <row r="8" spans="2:18" ht="16.5" customHeight="1">
      <c r="B8" s="29"/>
      <c r="C8" s="105" t="str">
        <f>+IF(Índice!$D$2=1,"Saldo primário","Primary balance")</f>
        <v>Primary balance</v>
      </c>
      <c r="D8" s="74">
        <v>12429.852440000068</v>
      </c>
      <c r="E8" s="74">
        <v>2160.5081700003216</v>
      </c>
      <c r="F8" s="74">
        <v>14590.360610000389</v>
      </c>
      <c r="G8" s="74"/>
      <c r="H8" s="74"/>
      <c r="I8" s="74"/>
      <c r="J8" s="74"/>
      <c r="K8" s="10"/>
      <c r="L8" s="10"/>
      <c r="M8" s="10"/>
      <c r="N8" s="10"/>
      <c r="O8" s="10"/>
      <c r="P8" s="10"/>
      <c r="Q8" s="10"/>
      <c r="R8" s="12"/>
    </row>
    <row r="9" spans="2:18" ht="16.5" customHeight="1">
      <c r="B9" s="29"/>
      <c r="C9" s="105" t="str">
        <f>+IF(Índice!$D$2=1,"Saldo corrente","Current balance")</f>
        <v>Current balance</v>
      </c>
      <c r="D9" s="74">
        <v>11768.87346000009</v>
      </c>
      <c r="E9" s="74">
        <v>16080.016320000344</v>
      </c>
      <c r="F9" s="74">
        <v>27848.889780000434</v>
      </c>
      <c r="G9" s="74"/>
      <c r="H9" s="74"/>
      <c r="I9" s="74"/>
      <c r="J9" s="74"/>
      <c r="K9" s="10"/>
      <c r="L9" s="10"/>
      <c r="M9" s="10"/>
      <c r="N9" s="10"/>
      <c r="O9" s="10"/>
      <c r="P9" s="10"/>
      <c r="Q9" s="10"/>
      <c r="R9" s="12"/>
    </row>
    <row r="10" spans="2:18" ht="16.5" customHeight="1">
      <c r="B10" s="29"/>
      <c r="C10" s="105" t="str">
        <f>+IF(Índice!$D$2=1,"Saldo de capital","Capital balance")</f>
        <v>Capital balance</v>
      </c>
      <c r="D10" s="74">
        <v>-946.0722799999985</v>
      </c>
      <c r="E10" s="74">
        <v>-14099.207340000019</v>
      </c>
      <c r="F10" s="74">
        <v>-15045.279620000016</v>
      </c>
      <c r="G10" s="74"/>
      <c r="H10" s="74"/>
      <c r="I10" s="74"/>
      <c r="J10" s="74"/>
      <c r="K10" s="10"/>
      <c r="L10" s="10"/>
      <c r="M10" s="10"/>
      <c r="N10" s="10"/>
      <c r="O10" s="10"/>
      <c r="P10" s="10"/>
      <c r="Q10" s="10"/>
      <c r="R10" s="12"/>
    </row>
    <row r="11" spans="2:18" ht="6.75" customHeight="1">
      <c r="B11" s="29"/>
      <c r="C11" s="106"/>
      <c r="D11" s="113"/>
      <c r="E11" s="113"/>
      <c r="F11" s="113"/>
      <c r="G11" s="74"/>
      <c r="H11" s="74"/>
      <c r="I11" s="74"/>
      <c r="J11" s="74"/>
      <c r="K11" s="10"/>
      <c r="L11" s="10"/>
      <c r="M11" s="10"/>
      <c r="N11" s="10"/>
      <c r="O11" s="10"/>
      <c r="P11" s="10"/>
      <c r="Q11" s="10"/>
      <c r="R11" s="12"/>
    </row>
    <row r="12" spans="2:18" ht="12" customHeight="1">
      <c r="B12" s="29"/>
      <c r="C12" s="334" t="str">
        <f>+IF(Índice!$D$2=1,"Fonte: Secretaria Regional das Finanças","Source: Regional Finance Secretariat")</f>
        <v>Source: Regional Finance Secretariat</v>
      </c>
      <c r="D12" s="334" t="str">
        <f>+IF(Índice!$D$2="PT","Fonte: Vice-Presidência do Governo Regional","Source: Vice-Presidency of the Regional Government")</f>
        <v>Source: Vice-Presidency of the Regional Government</v>
      </c>
      <c r="E12" s="334" t="str">
        <f>+IF(Índice!$D$2="PT","Fonte: Vice-Presidência do Governo Regional","Source: Vice-Presidency of the Regional Government")</f>
        <v>Source: Vice-Presidency of the Regional Government</v>
      </c>
      <c r="F12" s="59"/>
      <c r="G12" s="59"/>
      <c r="H12" s="59"/>
      <c r="I12" s="74"/>
      <c r="J12" s="74"/>
      <c r="K12" s="10"/>
      <c r="L12" s="10"/>
      <c r="M12" s="10"/>
      <c r="N12" s="10"/>
      <c r="O12" s="10"/>
      <c r="P12" s="10"/>
      <c r="Q12" s="10"/>
      <c r="R12" s="12"/>
    </row>
    <row r="13" spans="2:18">
      <c r="B13" s="29"/>
    </row>
    <row r="14" spans="2:18">
      <c r="B14" s="29"/>
    </row>
    <row r="15" spans="2:18">
      <c r="B15" s="29"/>
    </row>
    <row r="16" spans="2:18">
      <c r="B16" s="29"/>
    </row>
    <row r="17" spans="2:2">
      <c r="B17" s="29"/>
    </row>
    <row r="18" spans="2:2">
      <c r="B18" s="29"/>
    </row>
    <row r="19" spans="2:2">
      <c r="B19" s="29"/>
    </row>
    <row r="20" spans="2:2">
      <c r="B20" s="29"/>
    </row>
    <row r="21" spans="2:2">
      <c r="B21" s="29"/>
    </row>
    <row r="22" spans="2:2">
      <c r="B22" s="29"/>
    </row>
    <row r="23" spans="2:2">
      <c r="B23" s="29"/>
    </row>
  </sheetData>
  <customSheetViews>
    <customSheetView guid="{DB1D3FDB-E0D5-4FD7-BD6E-EC28675EBF68}" showPageBreaks="1" showGridLines="0" fitToPage="1" printArea="1" hiddenColumns="1" topLeftCell="A13">
      <selection activeCell="C67" sqref="C67"/>
      <pageMargins left="0.7" right="0.7" top="0.75" bottom="0.75" header="0.3" footer="0.3"/>
      <printOptions horizontalCentered="1" verticalCentered="1"/>
      <pageSetup paperSize="9" scale="65" orientation="portrait"/>
    </customSheetView>
    <customSheetView guid="{43AB44CB-B133-4B3C-9B24-AA3B4A5A58A7}" showPageBreaks="1" showGridLines="0" fitToPage="1" printArea="1" hiddenColumns="1">
      <selection activeCell="K7" sqref="K7"/>
      <pageMargins left="0.7" right="0.7" top="0.75" bottom="0.75" header="0.3" footer="0.3"/>
      <printOptions horizontalCentered="1" verticalCentered="1"/>
      <pageSetup paperSize="9" scale="65" orientation="portrait"/>
    </customSheetView>
    <customSheetView guid="{995CCCB8-BF97-4653-A7C0-86012B807DB5}" showPageBreaks="1" showGridLines="0" fitToPage="1" printArea="1" hiddenColumns="1" topLeftCell="A34">
      <selection activeCell="K70" sqref="K70"/>
      <pageMargins left="0.7" right="0.7" top="0.75" bottom="0.75" header="0.3" footer="0.3"/>
      <printOptions horizontalCentered="1" verticalCentered="1"/>
      <pageSetup paperSize="9" scale="65" orientation="portrait"/>
    </customSheetView>
    <customSheetView guid="{B22C7842-6BF9-4A1C-B06C-2AD9B9A784D4}" showPageBreaks="1" showGridLines="0" fitToPage="1" printArea="1" hiddenColumns="1" topLeftCell="A28">
      <selection activeCell="D57" sqref="D57:H57"/>
      <pageMargins left="0.7" right="0.7" top="0.75" bottom="0.75" header="0.3" footer="0.3"/>
      <printOptions horizontalCentered="1" verticalCentered="1"/>
      <pageSetup paperSize="9" scale="65" orientation="portrait"/>
    </customSheetView>
    <customSheetView guid="{60062E94-E9B0-4825-A812-182FE1DB6021}" showPageBreaks="1" showGridLines="0" fitToPage="1" printArea="1" hiddenColumns="1" topLeftCell="A13">
      <selection activeCell="I57" sqref="I57"/>
      <pageMargins left="0.7" right="0.7" top="0.75" bottom="0.75" header="0.3" footer="0.3"/>
      <printOptions horizontalCentered="1" verticalCentered="1"/>
      <pageSetup paperSize="9" scale="65" orientation="portrait"/>
    </customSheetView>
    <customSheetView guid="{397AD331-8EE9-49A3-85C5-CAAF9519E963}" showPageBreaks="1" showGridLines="0" fitToPage="1" printArea="1" hiddenColumns="1">
      <selection activeCell="B2" sqref="B2"/>
      <pageMargins left="0.7" right="0.7" top="0.75" bottom="0.75" header="0.3" footer="0.3"/>
      <printOptions horizontalCentered="1" verticalCentered="1"/>
      <pageSetup paperSize="9" scale="65" orientation="portrait"/>
    </customSheetView>
    <customSheetView guid="{EBA68B69-6D6E-44F8-8C51-9491A55275C5}" showPageBreaks="1" showGridLines="0" fitToPage="1" printArea="1" hiddenColumns="1">
      <selection activeCell="B2" sqref="B2"/>
      <pageMargins left="0.7" right="0.7" top="0.75" bottom="0.75" header="0.3" footer="0.3"/>
      <printOptions horizontalCentered="1" verticalCentered="1"/>
      <pageSetup paperSize="9" scale="66" orientation="portrait"/>
    </customSheetView>
    <customSheetView guid="{2EA2D52B-13B2-48C6-A647-E974628AB287}" showPageBreaks="1" showGridLines="0" fitToPage="1" printArea="1" hiddenColumns="1">
      <selection activeCell="B2" sqref="B2"/>
      <pageMargins left="0.7" right="0.7" top="0.75" bottom="0.75" header="0.3" footer="0.3"/>
      <printOptions horizontalCentered="1" verticalCentered="1"/>
      <pageSetup paperSize="9" scale="65" orientation="portrait"/>
    </customSheetView>
    <customSheetView guid="{409D0809-DA86-4C14-803D-2162A19A44FF}" showPageBreaks="1" showGridLines="0" fitToPage="1" printArea="1" hiddenColumns="1" topLeftCell="A13">
      <selection activeCell="G46" sqref="G46"/>
      <pageMargins left="0.7" right="0.7" top="0.75" bottom="0.75" header="0.3" footer="0.3"/>
      <printOptions horizontalCentered="1" verticalCentered="1"/>
      <pageSetup paperSize="9" scale="65" orientation="portrait"/>
    </customSheetView>
    <customSheetView guid="{0011D0C0-6BC7-4DE9-8F83-86F2D0A38DF4}" showPageBreaks="1" showGridLines="0" fitToPage="1" printArea="1" hiddenColumns="1" topLeftCell="A13">
      <selection activeCell="G46" sqref="G46"/>
      <pageMargins left="0.7" right="0.7" top="0.75" bottom="0.75" header="0.3" footer="0.3"/>
      <printOptions horizontalCentered="1" verticalCentered="1"/>
      <pageSetup paperSize="9" scale="65" orientation="portrait"/>
    </customSheetView>
    <customSheetView guid="{9C8E7FE3-A7A1-4D36-A156-3751861446D4}" showPageBreaks="1" showGridLines="0" fitToPage="1" printArea="1" hiddenColumns="1">
      <selection activeCell="E8" sqref="E8"/>
      <pageMargins left="0.7" right="0.7" top="0.75" bottom="0.75" header="0.3" footer="0.3"/>
      <printOptions horizontalCentered="1" verticalCentered="1"/>
      <pageSetup paperSize="9" scale="65" orientation="portrait"/>
    </customSheetView>
  </customSheetViews>
  <mergeCells count="2">
    <mergeCell ref="C2:E2"/>
    <mergeCell ref="C12:E12"/>
  </mergeCells>
  <phoneticPr fontId="0" type="noConversion"/>
  <hyperlinks>
    <hyperlink ref="H2" location="Índice!A1" display="índice" xr:uid="{CE2C5AD5-E885-484D-8202-F6F87D80FFBF}"/>
  </hyperlinks>
  <printOptions horizontalCentered="1"/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E7119-7BB0-44EB-8BFE-EFE71C3D99F4}">
  <sheetPr codeName="Folha12">
    <tabColor theme="6" tint="-0.499984740745262"/>
    <pageSetUpPr fitToPage="1"/>
  </sheetPr>
  <dimension ref="A1:H45"/>
  <sheetViews>
    <sheetView showGridLines="0" zoomScale="120" zoomScaleNormal="120" zoomScalePageLayoutView="115" workbookViewId="0">
      <selection activeCell="M12" sqref="M12"/>
    </sheetView>
  </sheetViews>
  <sheetFormatPr defaultColWidth="8.85546875" defaultRowHeight="11.25"/>
  <cols>
    <col min="1" max="1" width="3.28515625" style="9" customWidth="1"/>
    <col min="2" max="2" width="4.140625" style="9" customWidth="1"/>
    <col min="3" max="3" width="47.28515625" style="3" customWidth="1"/>
    <col min="4" max="4" width="8.7109375" style="3" customWidth="1"/>
    <col min="5" max="5" width="7.85546875" style="3" bestFit="1" customWidth="1"/>
    <col min="6" max="6" width="8.140625" style="3" bestFit="1" customWidth="1"/>
    <col min="7" max="16384" width="8.85546875" style="10"/>
  </cols>
  <sheetData>
    <row r="1" spans="2:8">
      <c r="C1" s="10"/>
    </row>
    <row r="2" spans="2:8" ht="33.75">
      <c r="B2" s="16"/>
      <c r="C2" s="255" t="str">
        <f>+IF(Índice!$D$2=1,"QUADRO XI - Execução orçamental dos Serviços e Fundos Autónomos e EPR (janeiro-julho)","TABLE XI - ASFs and RPEs budget execution (january-july)")</f>
        <v>TABLE XI - ASFs and RPEs budget execution (january-july)</v>
      </c>
      <c r="D2" s="256"/>
      <c r="E2" s="256"/>
      <c r="F2" s="52" t="str">
        <f>+IF(Índice!$D$2=1,"€ Milhares","€ Thousands")</f>
        <v>€ Thousands</v>
      </c>
      <c r="H2" s="173" t="str">
        <f>+IF(Índice!$D$2=1,"índice","Index")</f>
        <v>Index</v>
      </c>
    </row>
    <row r="3" spans="2:8" ht="35.1" customHeight="1">
      <c r="C3" s="89"/>
      <c r="D3" s="257" t="str">
        <f>+IF(Índice!$D$2=1,"SFA","ASF")</f>
        <v>ASF</v>
      </c>
      <c r="E3" s="127" t="str">
        <f>+IF(Índice!$D$2=1,"EPR","RPE")</f>
        <v>RPE</v>
      </c>
      <c r="F3" s="262" t="str">
        <f>+IF(Índice!$D$2=1,"Total","Total")</f>
        <v>Total</v>
      </c>
    </row>
    <row r="4" spans="2:8" ht="12" customHeight="1">
      <c r="C4" s="107" t="str">
        <f>+IF(Índice!$D$2=1,"Receita corrente","Current revenue")</f>
        <v>Current revenue</v>
      </c>
      <c r="D4" s="108">
        <v>411855.01639000012</v>
      </c>
      <c r="E4" s="108">
        <v>293080.85453999997</v>
      </c>
      <c r="F4" s="108">
        <v>704935.87093000009</v>
      </c>
    </row>
    <row r="5" spans="2:8" ht="11.25" customHeight="1">
      <c r="B5" s="29"/>
      <c r="C5" s="104" t="str">
        <f>+IF(Índice!$D$2=1,"Impostos diretos","Direct taxes")</f>
        <v>Direct taxes</v>
      </c>
      <c r="D5" s="74">
        <v>0</v>
      </c>
      <c r="E5" s="74">
        <v>0</v>
      </c>
      <c r="F5" s="74">
        <v>0</v>
      </c>
    </row>
    <row r="6" spans="2:8" ht="11.25" customHeight="1">
      <c r="B6" s="29"/>
      <c r="C6" s="104" t="str">
        <f>+IF(Índice!$D$2=1,"Impostos indiretos","Indirect taxes")</f>
        <v>Indirect taxes</v>
      </c>
      <c r="D6" s="74">
        <v>0</v>
      </c>
      <c r="E6" s="74">
        <v>0</v>
      </c>
      <c r="F6" s="74">
        <v>0</v>
      </c>
    </row>
    <row r="7" spans="2:8" ht="11.25" customHeight="1">
      <c r="B7" s="29"/>
      <c r="C7" s="104" t="str">
        <f>+IF(Índice!$D$2=1,"Contribuições para Segurança Social, CGA e ADSE","Social Security, CGA and ADSE contributions")</f>
        <v>Social Security, CGA and ADSE contributions</v>
      </c>
      <c r="D7" s="74">
        <v>0</v>
      </c>
      <c r="E7" s="74">
        <v>0</v>
      </c>
      <c r="F7" s="74">
        <v>0</v>
      </c>
    </row>
    <row r="8" spans="2:8" ht="11.25" customHeight="1">
      <c r="B8" s="29"/>
      <c r="C8" s="104" t="str">
        <f>+IF(Índice!$D$2=1,"Taxas, Multas e Outras Penalidades","Fees, fines and other penalties")</f>
        <v>Fees, fines and other penalties</v>
      </c>
      <c r="D8" s="74">
        <v>9367.6863599999997</v>
      </c>
      <c r="E8" s="74">
        <v>7652.8079300000009</v>
      </c>
      <c r="F8" s="74">
        <v>17020.494290000002</v>
      </c>
    </row>
    <row r="9" spans="2:8" ht="11.25" customHeight="1">
      <c r="B9" s="29"/>
      <c r="C9" s="104" t="str">
        <f>+IF(Índice!$D$2=1,"Transferências correntes","Current transfers")</f>
        <v>Current transfers</v>
      </c>
      <c r="D9" s="74">
        <v>397222.76179000014</v>
      </c>
      <c r="E9" s="74">
        <v>259612.8328</v>
      </c>
      <c r="F9" s="74">
        <v>656835.59459000011</v>
      </c>
    </row>
    <row r="10" spans="2:8" ht="11.25" customHeight="1">
      <c r="B10" s="29"/>
      <c r="C10" s="109" t="str">
        <f>+IF(Índice!$D$2=1,"União Europeia","European Union")</f>
        <v>European Union</v>
      </c>
      <c r="D10" s="74">
        <v>24988.806829999994</v>
      </c>
      <c r="E10" s="74">
        <v>2379.4520200000006</v>
      </c>
      <c r="F10" s="74">
        <v>27368.258849999995</v>
      </c>
    </row>
    <row r="11" spans="2:8" ht="11.25" customHeight="1">
      <c r="B11" s="29"/>
      <c r="C11" s="109" t="str">
        <f>+IF(Índice!$D$2=1,"Outras transferências correntes","Other current transfers")</f>
        <v>Other current transfers</v>
      </c>
      <c r="D11" s="74">
        <v>371253.8822300001</v>
      </c>
      <c r="E11" s="74">
        <v>257228.01829000001</v>
      </c>
      <c r="F11" s="74">
        <v>628481.90052000014</v>
      </c>
    </row>
    <row r="12" spans="2:8" ht="11.25" customHeight="1">
      <c r="B12" s="29"/>
      <c r="C12" s="104" t="str">
        <f>+IF(Índice!$D$2=1,"Venda de Bens e Serviços Correntes","Sale of current goods and services")</f>
        <v>Sale of current goods and services</v>
      </c>
      <c r="D12" s="74">
        <v>4470.1674400000002</v>
      </c>
      <c r="E12" s="74">
        <v>12818.028299999998</v>
      </c>
      <c r="F12" s="74">
        <v>17288.195739999999</v>
      </c>
    </row>
    <row r="13" spans="2:8" ht="11.25" customHeight="1">
      <c r="B13" s="29"/>
      <c r="C13" s="104" t="str">
        <f>+IF(Índice!$D$2=1,"Outras receitas correntes","Other current revenues")</f>
        <v>Other current revenues</v>
      </c>
      <c r="D13" s="74">
        <v>794.40079999999989</v>
      </c>
      <c r="E13" s="74">
        <v>12997.185510000001</v>
      </c>
      <c r="F13" s="74">
        <v>13791.586310000001</v>
      </c>
    </row>
    <row r="14" spans="2:8" ht="11.25" customHeight="1">
      <c r="B14" s="29"/>
      <c r="C14" s="110" t="str">
        <f>+IF(Índice!$D$2=1,"Receita de capital","Capital revenue")</f>
        <v>Capital revenue</v>
      </c>
      <c r="D14" s="83">
        <v>11204.699170000002</v>
      </c>
      <c r="E14" s="83">
        <v>30196.660599999999</v>
      </c>
      <c r="F14" s="83">
        <v>41401.359770000003</v>
      </c>
    </row>
    <row r="15" spans="2:8" ht="11.25" customHeight="1">
      <c r="B15" s="29"/>
      <c r="C15" s="104" t="str">
        <f>+IF(Índice!$D$2=1,"Venda de bens de investimento","Sale of investment goods")</f>
        <v>Sale of investment goods</v>
      </c>
      <c r="D15" s="34">
        <v>0</v>
      </c>
      <c r="E15" s="34">
        <v>93.328760000000003</v>
      </c>
      <c r="F15" s="34">
        <v>93.328760000000003</v>
      </c>
    </row>
    <row r="16" spans="2:8" ht="11.25" customHeight="1">
      <c r="B16" s="29"/>
      <c r="C16" s="104" t="str">
        <f>+IF(Índice!$D$2=1,"Transferências capital","Capital transfers")</f>
        <v>Capital transfers</v>
      </c>
      <c r="D16" s="34">
        <v>10908.550120000002</v>
      </c>
      <c r="E16" s="34">
        <v>29931.545489999997</v>
      </c>
      <c r="F16" s="74">
        <v>40840.095609999997</v>
      </c>
    </row>
    <row r="17" spans="2:6" ht="11.25" customHeight="1">
      <c r="B17" s="29"/>
      <c r="C17" s="109" t="str">
        <f>+IF(Índice!$D$2=1,"União Europeia","European Union")</f>
        <v>European Union</v>
      </c>
      <c r="D17" s="34">
        <v>8835.2569399999993</v>
      </c>
      <c r="E17" s="34">
        <v>22364.344889999997</v>
      </c>
      <c r="F17" s="74">
        <v>31199.601829999996</v>
      </c>
    </row>
    <row r="18" spans="2:6" ht="11.25" customHeight="1">
      <c r="B18" s="29"/>
      <c r="C18" s="109" t="str">
        <f>+IF(Índice!$D$2=1,"Outras transferências","Other capital transfers")</f>
        <v>Other capital transfers</v>
      </c>
      <c r="D18" s="74">
        <v>2073.2931800000024</v>
      </c>
      <c r="E18" s="74">
        <v>7567.2006000000001</v>
      </c>
      <c r="F18" s="74">
        <v>9640.4937800000025</v>
      </c>
    </row>
    <row r="19" spans="2:6" ht="11.25" customHeight="1">
      <c r="B19" s="29"/>
      <c r="C19" s="111" t="str">
        <f>+IF(Índice!$D$2=1,"Outras receitas de capital","Other capital revenues")</f>
        <v>Other capital revenues</v>
      </c>
      <c r="D19" s="74">
        <v>0</v>
      </c>
      <c r="E19" s="74">
        <v>10.7157</v>
      </c>
      <c r="F19" s="74">
        <v>10.7157</v>
      </c>
    </row>
    <row r="20" spans="2:6" ht="11.25" customHeight="1">
      <c r="C20" s="110" t="str">
        <f>+IF(Índice!$D$2=1,"Receita efetiva","Effective revenue")</f>
        <v>Effective revenue</v>
      </c>
      <c r="D20" s="83">
        <v>423059.7155600001</v>
      </c>
      <c r="E20" s="83">
        <v>323277.51513999997</v>
      </c>
      <c r="F20" s="83">
        <v>746337.23070000007</v>
      </c>
    </row>
    <row r="21" spans="2:6" ht="11.25" customHeight="1">
      <c r="C21" s="109"/>
      <c r="D21" s="74"/>
      <c r="E21" s="74"/>
      <c r="F21" s="74"/>
    </row>
    <row r="22" spans="2:6" ht="11.25" customHeight="1">
      <c r="C22" s="110" t="str">
        <f>+IF(Índice!$D$2=1,"Despesa corrente","Current expenditure")</f>
        <v>Current expenditure</v>
      </c>
      <c r="D22" s="83">
        <v>400086.14293000003</v>
      </c>
      <c r="E22" s="83">
        <v>277000.83821999963</v>
      </c>
      <c r="F22" s="83">
        <v>677086.98114999966</v>
      </c>
    </row>
    <row r="23" spans="2:6" ht="11.25" customHeight="1">
      <c r="C23" s="104" t="str">
        <f>+IF(Índice!$D$2=1,"Despesas com o pessoal","Compensation of employees")</f>
        <v>Compensation of employees</v>
      </c>
      <c r="D23" s="74">
        <v>39248.514159999999</v>
      </c>
      <c r="E23" s="74">
        <v>190966.23321999973</v>
      </c>
      <c r="F23" s="74">
        <v>230214.74737999972</v>
      </c>
    </row>
    <row r="24" spans="2:6" ht="11.25" customHeight="1">
      <c r="C24" s="104" t="str">
        <f>+IF(Índice!$D$2=1,"Aquisição de bens e serviços","Purchase of goods and services")</f>
        <v>Purchase of goods and services</v>
      </c>
      <c r="D24" s="74">
        <v>68171.35727000008</v>
      </c>
      <c r="E24" s="74">
        <v>75162.732579999865</v>
      </c>
      <c r="F24" s="74">
        <v>143334.08984999993</v>
      </c>
    </row>
    <row r="25" spans="2:6" ht="11.25" customHeight="1">
      <c r="C25" s="104" t="str">
        <f>+IF(Índice!$D$2=1,"Juros e outros encargos","Interests and other charges")</f>
        <v>Interests and other charges</v>
      </c>
      <c r="D25" s="74">
        <v>1607.05126</v>
      </c>
      <c r="E25" s="74">
        <v>179.69919000000002</v>
      </c>
      <c r="F25" s="74">
        <v>1786.75045</v>
      </c>
    </row>
    <row r="26" spans="2:6" ht="11.25" customHeight="1">
      <c r="C26" s="104" t="str">
        <f>+IF(Índice!$D$2=1,"Transferências correntes","Current transfers")</f>
        <v>Current transfers</v>
      </c>
      <c r="D26" s="74">
        <v>271684.38737999991</v>
      </c>
      <c r="E26" s="74">
        <v>8652.4888600000013</v>
      </c>
      <c r="F26" s="74">
        <v>280336.8762399999</v>
      </c>
    </row>
    <row r="27" spans="2:6" ht="11.25" customHeight="1">
      <c r="C27" s="109" t="str">
        <f>+IF(Índice!$D$2=1,"Outros subsetores das Administrações Públicas","Other PA sub-sectors")</f>
        <v>Other PA sub-sectors</v>
      </c>
      <c r="D27" s="74">
        <v>1743.9114100000002</v>
      </c>
      <c r="E27" s="74">
        <v>0</v>
      </c>
      <c r="F27" s="59">
        <v>1743.9114100000002</v>
      </c>
    </row>
    <row r="28" spans="2:6" ht="11.25" customHeight="1">
      <c r="C28" s="109" t="str">
        <f>+IF(Índice!$D$2=1,"Outras transferências correntes","Other current transfers")</f>
        <v>Other current transfers</v>
      </c>
      <c r="D28" s="74">
        <v>269940.47596999991</v>
      </c>
      <c r="E28" s="74">
        <v>8652.4888600000013</v>
      </c>
      <c r="F28" s="59">
        <v>278592.9648299999</v>
      </c>
    </row>
    <row r="29" spans="2:6" ht="11.25" customHeight="1">
      <c r="C29" s="104" t="str">
        <f>+IF(Índice!$D$2=1,"Subsídios","Subsidies")</f>
        <v>Subsidies</v>
      </c>
      <c r="D29" s="74">
        <v>19131.599720000006</v>
      </c>
      <c r="E29" s="74">
        <v>3.21184</v>
      </c>
      <c r="F29" s="74">
        <v>19134.811560000006</v>
      </c>
    </row>
    <row r="30" spans="2:6" ht="11.25" customHeight="1">
      <c r="C30" s="104" t="str">
        <f>+IF(Índice!$D$2=1,"Outras despesas correntes","Other current expenditures")</f>
        <v>Other current expenditures</v>
      </c>
      <c r="D30" s="74">
        <v>243.23314000000002</v>
      </c>
      <c r="E30" s="74">
        <v>2036.47253</v>
      </c>
      <c r="F30" s="74">
        <v>2279.7056699999998</v>
      </c>
    </row>
    <row r="31" spans="2:6" ht="11.25" customHeight="1">
      <c r="C31" s="110" t="str">
        <f>+IF(Índice!$D$2=1,"Despesa de capital","Capital expenditure")</f>
        <v>Capital expenditure</v>
      </c>
      <c r="D31" s="83">
        <v>12150.77145</v>
      </c>
      <c r="E31" s="83">
        <v>44295.867940000018</v>
      </c>
      <c r="F31" s="83">
        <v>56446.639390000018</v>
      </c>
    </row>
    <row r="32" spans="2:6" ht="11.25" customHeight="1">
      <c r="C32" s="104" t="str">
        <f>+IF(Índice!$D$2=1,"Investimento","Investment")</f>
        <v>Investment</v>
      </c>
      <c r="D32" s="74">
        <v>2369.9541399999994</v>
      </c>
      <c r="E32" s="74">
        <v>43575.916910000022</v>
      </c>
      <c r="F32" s="74">
        <v>45945.871050000023</v>
      </c>
    </row>
    <row r="33" spans="3:6" ht="11.25" customHeight="1">
      <c r="C33" s="104" t="str">
        <f>+IF(Índice!$D$2=1,"Transferências capital","Capital transfers")</f>
        <v>Capital transfers</v>
      </c>
      <c r="D33" s="74">
        <v>9780.8173100000004</v>
      </c>
      <c r="E33" s="74">
        <v>719.95103000000006</v>
      </c>
      <c r="F33" s="74">
        <v>10500.768340000001</v>
      </c>
    </row>
    <row r="34" spans="3:6" ht="11.25" customHeight="1">
      <c r="C34" s="62" t="str">
        <f>+IF(Índice!$D$2=1,"Outras despesas de capital","Other capital expenditures")</f>
        <v>Other capital expenditures</v>
      </c>
      <c r="D34" s="59">
        <v>0</v>
      </c>
      <c r="E34" s="59">
        <v>0</v>
      </c>
      <c r="F34" s="59">
        <v>0</v>
      </c>
    </row>
    <row r="35" spans="3:6" ht="11.25" customHeight="1">
      <c r="C35" s="104"/>
      <c r="D35" s="74"/>
      <c r="E35" s="74"/>
      <c r="F35" s="74"/>
    </row>
    <row r="36" spans="3:6" ht="11.25" customHeight="1">
      <c r="C36" s="110" t="str">
        <f>+IF(Índice!$D$2=1,"Despesa efetiva","Effective expenditure")</f>
        <v>Effective expenditure</v>
      </c>
      <c r="D36" s="83">
        <v>412236.91438000003</v>
      </c>
      <c r="E36" s="83">
        <v>321296.70615999965</v>
      </c>
      <c r="F36" s="83">
        <v>733533.62053999968</v>
      </c>
    </row>
    <row r="37" spans="3:6" ht="11.25" customHeight="1">
      <c r="C37" s="110"/>
      <c r="D37" s="83"/>
      <c r="E37" s="83"/>
      <c r="F37" s="83"/>
    </row>
    <row r="38" spans="3:6" ht="11.25" customHeight="1">
      <c r="C38" s="55" t="str">
        <f>+IF(Índice!$D$2=1,"Ativos financeiros","Financial assets")</f>
        <v>Financial assets</v>
      </c>
      <c r="D38" s="35">
        <v>1821.18607</v>
      </c>
      <c r="E38" s="35">
        <v>317.26330999999999</v>
      </c>
      <c r="F38" s="35">
        <v>2138.44938</v>
      </c>
    </row>
    <row r="39" spans="3:6" ht="11.25" customHeight="1">
      <c r="C39" s="55" t="str">
        <f>+IF(Índice!$D$2=1,"Passivos financeiros","Financial liabilities")</f>
        <v>Financial liabilities</v>
      </c>
      <c r="D39" s="35">
        <v>0</v>
      </c>
      <c r="E39" s="35">
        <v>1087.5111200000001</v>
      </c>
      <c r="F39" s="35">
        <v>1087.5111200000001</v>
      </c>
    </row>
    <row r="40" spans="3:6" ht="11.25" customHeight="1">
      <c r="C40" s="55" t="str">
        <f>+IF(Índice!$D$2=1,"Outras despesas de capital","Other capital expenses")</f>
        <v>Other capital expenses</v>
      </c>
      <c r="D40" s="35">
        <v>0</v>
      </c>
      <c r="E40" s="35">
        <v>0</v>
      </c>
      <c r="F40" s="35">
        <v>0</v>
      </c>
    </row>
    <row r="41" spans="3:6" ht="11.25" customHeight="1">
      <c r="C41" s="110"/>
      <c r="D41" s="83"/>
      <c r="E41" s="83"/>
      <c r="F41" s="83"/>
    </row>
    <row r="42" spans="3:6" ht="11.25" customHeight="1">
      <c r="C42" s="112"/>
      <c r="D42" s="113"/>
      <c r="E42" s="113"/>
      <c r="F42" s="113"/>
    </row>
    <row r="43" spans="3:6" ht="17.25" customHeight="1">
      <c r="C43" s="144" t="str">
        <f>+IF(Índice!$D$2=1,"Saldo global","Overall balance")</f>
        <v>Overall balance</v>
      </c>
      <c r="D43" s="114">
        <v>10822.801180000068</v>
      </c>
      <c r="E43" s="114">
        <v>1980.8089800003218</v>
      </c>
      <c r="F43" s="114">
        <v>12803.610160000389</v>
      </c>
    </row>
    <row r="44" spans="3:6" ht="15" customHeight="1">
      <c r="C44" s="334" t="str">
        <f>+IF(Índice!$D$2=1,"Fonte: Secretaria Regional das Finanças","Source: Regional Finance Secretariat")</f>
        <v>Source: Regional Finance Secretariat</v>
      </c>
      <c r="D44" s="334" t="str">
        <f>+IF(Índice!$D$2="PT","Fonte: Vice-Presidência do Governo Regional","Source: Vice-Presidency of the Regional Government")</f>
        <v>Source: Vice-Presidency of the Regional Government</v>
      </c>
      <c r="E44" s="334" t="str">
        <f>+IF(Índice!$D$2="PT","Fonte: Vice-Presidência do Governo Regional","Source: Vice-Presidency of the Regional Government")</f>
        <v>Source: Vice-Presidency of the Regional Government</v>
      </c>
      <c r="F44" s="59"/>
    </row>
    <row r="45" spans="3:6" ht="11.25" customHeight="1">
      <c r="C45" s="84"/>
      <c r="D45" s="74"/>
      <c r="E45" s="74"/>
      <c r="F45" s="74"/>
    </row>
  </sheetData>
  <mergeCells count="1">
    <mergeCell ref="C44:E44"/>
  </mergeCells>
  <hyperlinks>
    <hyperlink ref="H2" location="Índice!A1" display="índice" xr:uid="{982F2AFD-7645-4988-A68E-3D8F151014DC}"/>
  </hyperlinks>
  <printOptions horizontalCentered="1"/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3F144-8EB1-466E-9817-5ACEEB0A378B}">
  <sheetPr codeName="Folha13">
    <tabColor theme="6" tint="-0.499984740745262"/>
    <pageSetUpPr fitToPage="1"/>
  </sheetPr>
  <dimension ref="A1:H33"/>
  <sheetViews>
    <sheetView showGridLines="0" zoomScale="120" zoomScaleNormal="120" zoomScalePageLayoutView="115" workbookViewId="0">
      <selection activeCell="M12" sqref="M12"/>
    </sheetView>
  </sheetViews>
  <sheetFormatPr defaultColWidth="8.85546875" defaultRowHeight="11.25"/>
  <cols>
    <col min="1" max="1" width="3.28515625" style="55" customWidth="1"/>
    <col min="2" max="2" width="4.140625" style="55" customWidth="1"/>
    <col min="3" max="3" width="43" style="19" customWidth="1"/>
    <col min="4" max="4" width="8.7109375" style="19" customWidth="1"/>
    <col min="5" max="5" width="10" style="19" bestFit="1" customWidth="1"/>
    <col min="6" max="6" width="13.85546875" style="19" customWidth="1"/>
    <col min="7" max="16384" width="8.85546875" style="298"/>
  </cols>
  <sheetData>
    <row r="1" spans="2:8">
      <c r="C1" s="298"/>
    </row>
    <row r="2" spans="2:8" ht="12.75">
      <c r="B2" s="16"/>
      <c r="C2" s="299" t="str">
        <f>+IF(Índice!$D$2=1,"QUADRO XII - Execução orçamental dos Serviços e Fundos Autónomos e EPR (julho)","TABLE XII - ASFs and RPEs budget execution (july)")</f>
        <v>TABLE XII - ASFs and RPEs budget execution (july)</v>
      </c>
      <c r="D2" s="300"/>
      <c r="E2" s="300"/>
      <c r="F2" s="301" t="str">
        <f>+IF(Índice!$D$2=1,"€ Milhares","€ Thousands")</f>
        <v>€ Thousands</v>
      </c>
      <c r="H2" s="285" t="str">
        <f>+IF(Índice!$D$2=1,"índice","Index")</f>
        <v>Index</v>
      </c>
    </row>
    <row r="3" spans="2:8" ht="12.75">
      <c r="B3"/>
      <c r="C3" s="302"/>
      <c r="D3" s="303" t="str">
        <f>+IF(Índice!$D$2=1,"julho 2026","july 2026")</f>
        <v>july 2026</v>
      </c>
      <c r="E3" s="304"/>
      <c r="F3" s="305"/>
      <c r="H3" s="306"/>
    </row>
    <row r="4" spans="2:8" ht="35.1" customHeight="1">
      <c r="C4" s="106"/>
      <c r="D4" s="307" t="str">
        <f>+IF(Índice!$D$2=1,"SFA execução mensal","ASF monthly execution")</f>
        <v>ASF monthly execution</v>
      </c>
      <c r="E4" s="308" t="str">
        <f>+IF(Índice!$D$2=1,"EPR execução mensal","RPE monthly execution")</f>
        <v>RPE monthly execution</v>
      </c>
      <c r="F4" s="309" t="str">
        <f>+IF(Índice!$D$2=1,"Total","Total")</f>
        <v>Total</v>
      </c>
    </row>
    <row r="5" spans="2:8" ht="12" customHeight="1">
      <c r="C5" s="310" t="str">
        <f>+IF(Índice!$D$2=1,"Receita corrente","Current revenue")</f>
        <v>Current revenue</v>
      </c>
      <c r="D5" s="311">
        <v>53842.787319999989</v>
      </c>
      <c r="E5" s="311">
        <v>37411.567450000024</v>
      </c>
      <c r="F5" s="311">
        <v>91254.354770000005</v>
      </c>
    </row>
    <row r="6" spans="2:8" ht="11.25" customHeight="1">
      <c r="B6" s="190"/>
      <c r="C6" s="104" t="str">
        <f>+IF(Índice!$D$2=1,"Impostos diretos","Direct taxes")</f>
        <v>Direct taxes</v>
      </c>
      <c r="D6" s="74">
        <v>0</v>
      </c>
      <c r="E6" s="74">
        <v>0</v>
      </c>
      <c r="F6" s="74">
        <v>0</v>
      </c>
    </row>
    <row r="7" spans="2:8" ht="11.25" customHeight="1">
      <c r="B7" s="190"/>
      <c r="C7" s="104" t="str">
        <f>+IF(Índice!$D$2=1,"Impostos indiretos","Indirect taxes")</f>
        <v>Indirect taxes</v>
      </c>
      <c r="D7" s="74">
        <v>0</v>
      </c>
      <c r="E7" s="74">
        <v>0</v>
      </c>
      <c r="F7" s="74">
        <v>0</v>
      </c>
    </row>
    <row r="8" spans="2:8" ht="11.25" customHeight="1">
      <c r="B8" s="190"/>
      <c r="C8" s="104" t="str">
        <f>+IF(Índice!$D$2=1,"Contribuições para Segurança Social, CGA e ADSE","Social Security, CGA and ADSE contributions")</f>
        <v>Social Security, CGA and ADSE contributions</v>
      </c>
      <c r="D8" s="74">
        <v>0</v>
      </c>
      <c r="E8" s="74">
        <v>0</v>
      </c>
      <c r="F8" s="74">
        <v>0</v>
      </c>
    </row>
    <row r="9" spans="2:8" ht="11.25" customHeight="1">
      <c r="B9" s="190"/>
      <c r="C9" s="104" t="str">
        <f>+IF(Índice!$D$2=1,"Outras receitas correntes","Other current revenues")</f>
        <v>Other current revenues</v>
      </c>
      <c r="D9" s="74">
        <v>53842.787319999989</v>
      </c>
      <c r="E9" s="74">
        <v>37411.567450000024</v>
      </c>
      <c r="F9" s="74">
        <v>91254.354770000005</v>
      </c>
    </row>
    <row r="10" spans="2:8" ht="11.25" customHeight="1">
      <c r="B10" s="190"/>
      <c r="C10" s="109" t="str">
        <f>+IF(Índice!$D$2=1,"Transferências correntes","Current transfers")</f>
        <v>Current transfers</v>
      </c>
      <c r="D10" s="74">
        <v>51891.783699999985</v>
      </c>
      <c r="E10" s="74">
        <v>31542.734070000024</v>
      </c>
      <c r="F10" s="74">
        <v>83434.517770000006</v>
      </c>
    </row>
    <row r="11" spans="2:8" ht="11.25" customHeight="1">
      <c r="B11" s="190"/>
      <c r="C11" s="110" t="str">
        <f>+IF(Índice!$D$2=1,"Receita de capital","Capital revenue")</f>
        <v>Capital revenue</v>
      </c>
      <c r="D11" s="83">
        <v>179.21042000000185</v>
      </c>
      <c r="E11" s="83">
        <v>4814.7611099999976</v>
      </c>
      <c r="F11" s="83">
        <v>4993.9715299999998</v>
      </c>
    </row>
    <row r="12" spans="2:8" ht="11.25" customHeight="1">
      <c r="B12" s="190"/>
      <c r="C12" s="104" t="str">
        <f>+IF(Índice!$D$2=1,"Venda de bens de investimento","Sale of investment goods")</f>
        <v>Sale of investment goods</v>
      </c>
      <c r="D12" s="34">
        <v>0</v>
      </c>
      <c r="E12" s="34">
        <v>0.2</v>
      </c>
      <c r="F12" s="34">
        <v>0.2</v>
      </c>
    </row>
    <row r="13" spans="2:8" ht="11.25" customHeight="1">
      <c r="B13" s="190"/>
      <c r="C13" s="104" t="str">
        <f>+IF(Índice!$D$2=1,"Transferências capital","Capital transfers")</f>
        <v>Capital transfers</v>
      </c>
      <c r="D13" s="34">
        <v>82.92875000000187</v>
      </c>
      <c r="E13" s="34">
        <v>4663.0186699999977</v>
      </c>
      <c r="F13" s="74">
        <v>4745.9474199999995</v>
      </c>
    </row>
    <row r="14" spans="2:8" ht="11.25" customHeight="1">
      <c r="B14" s="190"/>
      <c r="C14" s="111"/>
      <c r="D14" s="74"/>
      <c r="E14" s="74"/>
      <c r="F14" s="74"/>
    </row>
    <row r="15" spans="2:8" ht="11.25" customHeight="1">
      <c r="C15" s="110" t="str">
        <f>+IF(Índice!$D$2=1,"Receita efetiva","Effective revenue")</f>
        <v>Effective revenue</v>
      </c>
      <c r="D15" s="83">
        <v>54021.997739999992</v>
      </c>
      <c r="E15" s="83">
        <v>42226.328560000024</v>
      </c>
      <c r="F15" s="83">
        <v>96248.326300000015</v>
      </c>
    </row>
    <row r="16" spans="2:8" ht="11.25" customHeight="1">
      <c r="C16" s="109"/>
      <c r="D16" s="74"/>
      <c r="E16" s="74"/>
      <c r="F16" s="74"/>
    </row>
    <row r="17" spans="3:6" ht="11.25" customHeight="1">
      <c r="C17" s="110" t="str">
        <f>+IF(Índice!$D$2=1,"Despesa corrente","Current expenditure")</f>
        <v>Current expenditure</v>
      </c>
      <c r="D17" s="83">
        <v>57864.280090000015</v>
      </c>
      <c r="E17" s="83">
        <v>41418.73994999969</v>
      </c>
      <c r="F17" s="83">
        <v>99283.020039999712</v>
      </c>
    </row>
    <row r="18" spans="3:6" ht="11.25" customHeight="1">
      <c r="C18" s="104" t="str">
        <f>+IF(Índice!$D$2=1,"Consumo público","Public consumption")</f>
        <v>Public consumption</v>
      </c>
      <c r="D18" s="74">
        <v>24632.900000000056</v>
      </c>
      <c r="E18" s="74">
        <v>40148.186099999686</v>
      </c>
      <c r="F18" s="74">
        <v>64781.086099999739</v>
      </c>
    </row>
    <row r="19" spans="3:6" ht="11.25" customHeight="1">
      <c r="C19" s="104" t="str">
        <f>+IF(Índice!$D$2=1,"Despesas com o pessoal","Compensation of employees")</f>
        <v>Compensation of employees</v>
      </c>
      <c r="D19" s="74">
        <v>5714.2211200000083</v>
      </c>
      <c r="E19" s="74">
        <v>34425.62620999974</v>
      </c>
      <c r="F19" s="74">
        <v>40139.847329999749</v>
      </c>
    </row>
    <row r="20" spans="3:6" ht="11.25" customHeight="1">
      <c r="C20" s="104" t="str">
        <f>+IF(Índice!$D$2=1,"Aquisição de bens e serviços e outras desp. Correntes","Purchase of goods and services, and other current expenditures")</f>
        <v>Purchase of goods and services, and other current expenditures</v>
      </c>
      <c r="D20" s="74">
        <v>18918.678880000047</v>
      </c>
      <c r="E20" s="74">
        <v>5722.5598899999422</v>
      </c>
      <c r="F20" s="74">
        <v>24641.238769999989</v>
      </c>
    </row>
    <row r="21" spans="3:6" ht="11.25" customHeight="1">
      <c r="C21" s="104" t="str">
        <f>+IF(Índice!$D$2=1,"Subsídios","Subsidies")</f>
        <v>Subsidies</v>
      </c>
      <c r="D21" s="74">
        <v>4219.602840000005</v>
      </c>
      <c r="E21" s="74">
        <v>3.21184</v>
      </c>
      <c r="F21" s="74">
        <v>4222.814680000005</v>
      </c>
    </row>
    <row r="22" spans="3:6" ht="11.25" customHeight="1">
      <c r="C22" s="109" t="str">
        <f>+IF(Índice!$D$2=1,"Juros e outros encargos","Interests and other charges")</f>
        <v>Interests and other charges</v>
      </c>
      <c r="D22" s="74">
        <v>422.09638999999987</v>
      </c>
      <c r="E22" s="74">
        <v>8.3041199999999957</v>
      </c>
      <c r="F22" s="59">
        <v>430.40050999999988</v>
      </c>
    </row>
    <row r="23" spans="3:6" ht="11.25" customHeight="1">
      <c r="C23" s="109" t="str">
        <f>+IF(Índice!$D$2=1,"Transferências correntes","Current transfers")</f>
        <v>Current transfers</v>
      </c>
      <c r="D23" s="74">
        <v>28589.680859999953</v>
      </c>
      <c r="E23" s="74">
        <v>1259.0378899999996</v>
      </c>
      <c r="F23" s="59">
        <v>29848.718749999953</v>
      </c>
    </row>
    <row r="24" spans="3:6" ht="11.25" customHeight="1">
      <c r="C24" s="110" t="str">
        <f>+IF(Índice!$D$2=1,"Despesa de capital","Capital expenditure")</f>
        <v>Capital expenditure</v>
      </c>
      <c r="D24" s="83">
        <v>717.26188999999829</v>
      </c>
      <c r="E24" s="83">
        <v>4704.8250100000041</v>
      </c>
      <c r="F24" s="83">
        <v>5422.0869000000021</v>
      </c>
    </row>
    <row r="25" spans="3:6" ht="11.25" customHeight="1">
      <c r="C25" s="104" t="str">
        <f>+IF(Índice!$D$2=1,"Investimento","Investment")</f>
        <v>Investment</v>
      </c>
      <c r="D25" s="74">
        <v>630.61827999999889</v>
      </c>
      <c r="E25" s="74">
        <v>4610.4888400000036</v>
      </c>
      <c r="F25" s="74">
        <v>5241.1071200000024</v>
      </c>
    </row>
    <row r="26" spans="3:6" ht="11.25" customHeight="1">
      <c r="C26" s="104" t="str">
        <f>+IF(Índice!$D$2=1,"Transferências capital","Capital transfers")</f>
        <v>Capital transfers</v>
      </c>
      <c r="D26" s="74">
        <v>86.643609999999398</v>
      </c>
      <c r="E26" s="74">
        <v>94.336170000000038</v>
      </c>
      <c r="F26" s="74">
        <v>180.97977999999944</v>
      </c>
    </row>
    <row r="27" spans="3:6" ht="11.25" customHeight="1">
      <c r="C27" s="62" t="str">
        <f>+IF(Índice!$D$2=1,"Outras despesas correntes","Other current expenditures")</f>
        <v>Other current expenditures</v>
      </c>
      <c r="D27" s="59">
        <v>0</v>
      </c>
      <c r="E27" s="59">
        <v>0</v>
      </c>
      <c r="F27" s="59">
        <v>0</v>
      </c>
    </row>
    <row r="28" spans="3:6" ht="11.25" customHeight="1">
      <c r="C28" s="104"/>
      <c r="D28" s="74"/>
      <c r="E28" s="74"/>
      <c r="F28" s="74"/>
    </row>
    <row r="29" spans="3:6" ht="11.25" customHeight="1">
      <c r="C29" s="110" t="str">
        <f>+IF(Índice!$D$2=1,"Despesa efetiva","Effective expenditure")</f>
        <v>Effective expenditure</v>
      </c>
      <c r="D29" s="83">
        <v>58581.541980000016</v>
      </c>
      <c r="E29" s="83">
        <v>46123.564959999698</v>
      </c>
      <c r="F29" s="83">
        <v>104705.10693999971</v>
      </c>
    </row>
    <row r="30" spans="3:6" ht="11.25" customHeight="1">
      <c r="C30" s="110"/>
      <c r="D30" s="83"/>
      <c r="E30" s="83"/>
      <c r="F30" s="83"/>
    </row>
    <row r="31" spans="3:6" ht="17.25" customHeight="1">
      <c r="C31" s="312" t="str">
        <f>+IF(Índice!$D$2=1,"Saldo global","Overall balance")</f>
        <v>Overall balance</v>
      </c>
      <c r="D31" s="313">
        <v>-4559.5442400000247</v>
      </c>
      <c r="E31" s="313">
        <v>-3897.2363999996742</v>
      </c>
      <c r="F31" s="313">
        <v>-8456.7806399996989</v>
      </c>
    </row>
    <row r="32" spans="3:6" ht="15" customHeight="1">
      <c r="C32" s="334" t="str">
        <f>+IF(Índice!$D$2=1,"Fonte: Secretaria Regional das Finanças","Source: Regional Finance Secretariat")</f>
        <v>Source: Regional Finance Secretariat</v>
      </c>
      <c r="D32" s="334"/>
      <c r="E32" s="334"/>
      <c r="F32" s="59"/>
    </row>
    <row r="33" spans="3:6" ht="11.25" customHeight="1">
      <c r="C33" s="314"/>
      <c r="D33" s="74"/>
      <c r="E33" s="74"/>
      <c r="F33" s="74"/>
    </row>
  </sheetData>
  <mergeCells count="1">
    <mergeCell ref="C32:E32"/>
  </mergeCells>
  <hyperlinks>
    <hyperlink ref="H2" location="Índice!A1" display="índice" xr:uid="{ACB117E3-C9B4-4155-BAA1-1A4B9CC663B1}"/>
  </hyperlinks>
  <printOptions horizontalCentered="1"/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Folha25">
    <tabColor theme="6" tint="-0.499984740745262"/>
  </sheetPr>
  <dimension ref="A2:K48"/>
  <sheetViews>
    <sheetView showGridLines="0" zoomScale="120" zoomScaleNormal="120" zoomScaleSheetLayoutView="100" zoomScalePageLayoutView="150" workbookViewId="0">
      <selection activeCell="M12" sqref="M12"/>
    </sheetView>
  </sheetViews>
  <sheetFormatPr defaultColWidth="8.85546875" defaultRowHeight="12.75"/>
  <cols>
    <col min="1" max="1" width="3.28515625" style="9" customWidth="1"/>
    <col min="2" max="2" width="4.140625" style="9" customWidth="1"/>
    <col min="3" max="3" width="29" customWidth="1"/>
    <col min="4" max="4" width="11.85546875" bestFit="1" customWidth="1"/>
    <col min="5" max="5" width="11.7109375" bestFit="1" customWidth="1"/>
    <col min="6" max="6" width="13.28515625" bestFit="1" customWidth="1"/>
    <col min="7" max="7" width="10.28515625" bestFit="1" customWidth="1"/>
    <col min="8" max="8" width="12.85546875" bestFit="1" customWidth="1"/>
    <col min="9" max="9" width="9.28515625" bestFit="1" customWidth="1"/>
  </cols>
  <sheetData>
    <row r="2" spans="2:11">
      <c r="B2" s="16"/>
      <c r="C2" s="258" t="str">
        <f>+IF(Índice!$D$2=1,"QUADRO XIII - Contas a pagar, da Administração Regional, no final de julho de 2026 (valores acumulados)","Table XIII- Accounts payable of the Regional Administration, july (accumulated)")</f>
        <v>Table XIII- Accounts payable of the Regional Administration, july (accumulated)</v>
      </c>
      <c r="D2" s="259"/>
      <c r="E2" s="259"/>
      <c r="F2" s="259"/>
      <c r="G2" s="259"/>
      <c r="H2" s="259"/>
      <c r="I2" s="226" t="str">
        <f>+IF(Índice!$D$2=1,"€ Milhares","€ Thousands")</f>
        <v>€ Thousands</v>
      </c>
      <c r="K2" s="173" t="str">
        <f>+IF(Índice!$D$2=1,"índice","Index")</f>
        <v>Index</v>
      </c>
    </row>
    <row r="3" spans="2:11" ht="12.75" customHeight="1">
      <c r="C3" s="337" t="s">
        <v>6</v>
      </c>
      <c r="D3" s="338" t="str">
        <f>+IF(Índice!$D$2=1,"julho 2026","july 2026")</f>
        <v>july 2026</v>
      </c>
      <c r="E3" s="338" t="str">
        <f>+IF(Índice!$D$2="PT","janeiro 2020","January")</f>
        <v>January</v>
      </c>
      <c r="F3" s="338" t="str">
        <f>+IF(Índice!$D$2="PT","janeiro 2020","January")</f>
        <v>January</v>
      </c>
      <c r="G3" s="339" t="str">
        <f>+IF(Índice!$D$2=1,"Variação face ao stock inicial de janeiro","Change from period initial stock")</f>
        <v>Change from period initial stock</v>
      </c>
      <c r="H3" s="340"/>
      <c r="I3" s="340"/>
    </row>
    <row r="4" spans="2:11" ht="12.75" customHeight="1">
      <c r="C4" s="337"/>
      <c r="D4" s="341" t="str">
        <f>+IF(Índice!$D$2=1,"Stock final do período","Accumulated")</f>
        <v>Accumulated</v>
      </c>
      <c r="E4" s="341"/>
      <c r="F4" s="341"/>
      <c r="G4" s="342" t="str">
        <f>+IF(Índice!$D$2=1,"Passivo","Liabilities")</f>
        <v>Liabilities</v>
      </c>
      <c r="H4" s="342" t="str">
        <f>+IF(Índice!$D$2=1,"Contas a pagar","Accounts payable")</f>
        <v>Accounts payable</v>
      </c>
      <c r="I4" s="344" t="str">
        <f>+IF(Índice!$D$2=1,"Pagamentos em atraso","Late payments")</f>
        <v>Late payments</v>
      </c>
    </row>
    <row r="5" spans="2:11" ht="22.5">
      <c r="B5" s="29"/>
      <c r="C5" s="337"/>
      <c r="D5" s="176" t="str">
        <f>+IF(Índice!$D$2=1,"Passivo","Liabilities")</f>
        <v>Liabilities</v>
      </c>
      <c r="E5" s="176" t="str">
        <f>+IF(Índice!$D$2=1,"Contas a pagar","Accounts payable")</f>
        <v>Accounts payable</v>
      </c>
      <c r="F5" s="176" t="str">
        <f>+IF(Índice!$D$2=1,"Pagamentos em atraso","Late payments")</f>
        <v>Late payments</v>
      </c>
      <c r="G5" s="343"/>
      <c r="H5" s="343"/>
      <c r="I5" s="345"/>
    </row>
    <row r="6" spans="2:11">
      <c r="B6" s="29"/>
      <c r="C6" s="119" t="str">
        <f>+IF(Índice!$D$2=1,"Despesa corrente","Current expenditure")</f>
        <v>Current expenditure</v>
      </c>
      <c r="D6" s="317">
        <v>191214.64781000005</v>
      </c>
      <c r="E6" s="317">
        <v>170784.45738000009</v>
      </c>
      <c r="F6" s="317">
        <v>21162.372199999994</v>
      </c>
      <c r="G6" s="91">
        <v>0.15439203999340689</v>
      </c>
      <c r="H6" s="91">
        <v>6.947651510078412E-2</v>
      </c>
      <c r="I6" s="116">
        <v>0.16171259124008364</v>
      </c>
    </row>
    <row r="7" spans="2:11">
      <c r="B7" s="29"/>
      <c r="C7" s="120" t="str">
        <f>+IF(Índice!$D$2=1,"Despesas com o pessoal","Compensation of employees")</f>
        <v>Compensation of employees</v>
      </c>
      <c r="D7" s="318">
        <v>9530.6111600000004</v>
      </c>
      <c r="E7" s="318">
        <v>8815.6600199999993</v>
      </c>
      <c r="F7" s="318">
        <v>156.66107</v>
      </c>
      <c r="G7" s="95">
        <v>0.87349952803322117</v>
      </c>
      <c r="H7" s="95">
        <v>0.92253363992792115</v>
      </c>
      <c r="I7" s="121">
        <v>-3.7378336145436064E-3</v>
      </c>
    </row>
    <row r="8" spans="2:11">
      <c r="B8" s="29"/>
      <c r="C8" s="120" t="str">
        <f>IF(Índice!$D$2=1,"Aquisição de bens e serviços","Purchase of goods and services")</f>
        <v>Purchase of goods and services</v>
      </c>
      <c r="D8" s="318">
        <v>131241.59756000005</v>
      </c>
      <c r="E8" s="318">
        <v>120094.16160000006</v>
      </c>
      <c r="F8" s="318">
        <v>9919.5199699999994</v>
      </c>
      <c r="G8" s="95">
        <v>0.39845023619532771</v>
      </c>
      <c r="H8" s="95">
        <v>0.28410137431508398</v>
      </c>
      <c r="I8" s="121">
        <v>-0.37281915593125636</v>
      </c>
    </row>
    <row r="9" spans="2:11">
      <c r="B9" s="29"/>
      <c r="C9" s="120" t="str">
        <f>+IF(Índice!$D$2=1,"Juros e outros encargos","Interests and other charges")</f>
        <v>Interests and other charges</v>
      </c>
      <c r="D9" s="318">
        <v>3325.250129999999</v>
      </c>
      <c r="E9" s="318">
        <v>1513.0884200000003</v>
      </c>
      <c r="F9" s="318">
        <v>8.2616300000000003</v>
      </c>
      <c r="G9" s="95">
        <v>-0.4547640165384117</v>
      </c>
      <c r="H9" s="95">
        <v>-0.43564418140278127</v>
      </c>
      <c r="I9" s="121">
        <v>-0.99568877283991442</v>
      </c>
    </row>
    <row r="10" spans="2:11">
      <c r="B10" s="29"/>
      <c r="C10" s="120" t="str">
        <f>+IF(Índice!$D$2=1,"Transferências correntes","Current transfers")</f>
        <v>Current transfers</v>
      </c>
      <c r="D10" s="318">
        <v>46687.737439999997</v>
      </c>
      <c r="E10" s="318">
        <v>39932.41663</v>
      </c>
      <c r="F10" s="318">
        <v>11077.87853</v>
      </c>
      <c r="G10" s="95">
        <v>-0.22943198395439679</v>
      </c>
      <c r="H10" s="95">
        <v>-0.32189480505971924</v>
      </c>
      <c r="I10" s="121">
        <v>32.889743048809535</v>
      </c>
    </row>
    <row r="11" spans="2:11">
      <c r="B11" s="29"/>
      <c r="C11" s="120" t="str">
        <f>+IF(Índice!$D$2=1,"Subsídios","Subsidies")</f>
        <v>Subsidies</v>
      </c>
      <c r="D11" s="318">
        <v>372.09787</v>
      </c>
      <c r="E11" s="318">
        <v>372.09787</v>
      </c>
      <c r="F11" s="318">
        <v>0</v>
      </c>
      <c r="G11" s="95">
        <v>1590.7944472963725</v>
      </c>
      <c r="H11" s="95">
        <v>1590.7944472963725</v>
      </c>
      <c r="I11" s="121">
        <v>0</v>
      </c>
    </row>
    <row r="12" spans="2:11">
      <c r="B12" s="29"/>
      <c r="C12" s="120" t="str">
        <f>+IF(Índice!$D$2=1,"Outras despesas correntes","Other current expenditures")</f>
        <v>Other current expenditures</v>
      </c>
      <c r="D12" s="318">
        <v>57.353650000000002</v>
      </c>
      <c r="E12" s="318">
        <v>57.032840000000007</v>
      </c>
      <c r="F12" s="318">
        <v>5.0999999999999997E-2</v>
      </c>
      <c r="G12" s="95">
        <v>2.1258631683934572</v>
      </c>
      <c r="H12" s="95">
        <v>4.2422539742358296</v>
      </c>
      <c r="I12" s="121">
        <v>0</v>
      </c>
    </row>
    <row r="13" spans="2:11">
      <c r="B13" s="29"/>
      <c r="C13" s="115" t="str">
        <f>+IF(Índice!$D$2=1,"Despesa de capital","Capital expenditure")</f>
        <v>Capital expenditure</v>
      </c>
      <c r="D13" s="319">
        <v>33315.285940000002</v>
      </c>
      <c r="E13" s="319">
        <v>28555.083449999998</v>
      </c>
      <c r="F13" s="319">
        <v>9.5389099999999996</v>
      </c>
      <c r="G13" s="92">
        <v>0.17312971998916749</v>
      </c>
      <c r="H13" s="92">
        <v>0.35654743618837315</v>
      </c>
      <c r="I13" s="117">
        <v>-0.93409145116806891</v>
      </c>
    </row>
    <row r="14" spans="2:11">
      <c r="B14" s="29"/>
      <c r="C14" s="120" t="str">
        <f>+IF(Índice!$D$2=1,"Aquisições de Bens de Capital","Purchase of capital goods")</f>
        <v>Purchase of capital goods</v>
      </c>
      <c r="D14" s="318">
        <v>20333.347460000001</v>
      </c>
      <c r="E14" s="318">
        <v>16101.202309999999</v>
      </c>
      <c r="F14" s="318">
        <v>9.5389099999999996</v>
      </c>
      <c r="G14" s="95">
        <v>0.12800093875501428</v>
      </c>
      <c r="H14" s="95">
        <v>0.42865706516007474</v>
      </c>
      <c r="I14" s="121">
        <v>-0.93409145116806891</v>
      </c>
    </row>
    <row r="15" spans="2:11">
      <c r="B15" s="29"/>
      <c r="C15" s="120" t="str">
        <f>+IF(Índice!$D$2=1,"Transferências capital","Capital transfers")</f>
        <v>Capital transfers</v>
      </c>
      <c r="D15" s="318">
        <v>12981.938480000001</v>
      </c>
      <c r="E15" s="318">
        <v>12453.881140000001</v>
      </c>
      <c r="F15" s="318">
        <v>0</v>
      </c>
      <c r="G15" s="95">
        <v>0.25155641423200148</v>
      </c>
      <c r="H15" s="95">
        <v>0.27344764136410915</v>
      </c>
      <c r="I15" s="121">
        <v>0</v>
      </c>
    </row>
    <row r="16" spans="2:11">
      <c r="B16" s="29"/>
      <c r="C16" s="122" t="str">
        <f>+IF(Índice!$D$2=1,"Outras despesas de capital","Other capital expenditures")</f>
        <v>Other capital expenditures</v>
      </c>
      <c r="D16" s="320">
        <v>0</v>
      </c>
      <c r="E16" s="320">
        <v>0</v>
      </c>
      <c r="F16" s="320">
        <v>0</v>
      </c>
      <c r="G16" s="96">
        <v>0</v>
      </c>
      <c r="H16" s="96">
        <v>0</v>
      </c>
      <c r="I16" s="123">
        <v>0</v>
      </c>
    </row>
    <row r="17" spans="2:9">
      <c r="B17" s="29"/>
      <c r="C17" s="146" t="s">
        <v>6</v>
      </c>
      <c r="D17" s="321">
        <v>224529.93375000005</v>
      </c>
      <c r="E17" s="321">
        <v>199339.54083000007</v>
      </c>
      <c r="F17" s="321">
        <v>21171.911109999997</v>
      </c>
      <c r="G17" s="147">
        <v>0.1571343899699027</v>
      </c>
      <c r="H17" s="147">
        <v>0.10291020842665977</v>
      </c>
      <c r="I17" s="148">
        <v>0.15307510371202881</v>
      </c>
    </row>
    <row r="18" spans="2:9" ht="9" customHeight="1">
      <c r="B18" s="29"/>
      <c r="C18" s="157"/>
      <c r="D18" s="158"/>
      <c r="E18" s="158"/>
      <c r="F18" s="158"/>
      <c r="G18" s="159"/>
      <c r="H18" s="159"/>
      <c r="I18" s="159"/>
    </row>
    <row r="19" spans="2:9">
      <c r="B19" s="29"/>
      <c r="C19" s="146" t="str">
        <f>+IF(Índice!$D$2=1,"Total excluindo novas EPR","Total excluding new RPE")</f>
        <v>Total excluding new RPE</v>
      </c>
      <c r="D19" s="321">
        <v>157861.09044000003</v>
      </c>
      <c r="E19" s="321">
        <v>144495.37486000001</v>
      </c>
      <c r="F19" s="321">
        <v>18731.506989999994</v>
      </c>
      <c r="G19" s="147">
        <v>0.27491436890969312</v>
      </c>
      <c r="H19" s="147">
        <v>0.30725558337476055</v>
      </c>
      <c r="I19" s="148">
        <v>3.0865253522591054</v>
      </c>
    </row>
    <row r="20" spans="2:9">
      <c r="B20" s="29"/>
      <c r="C20" s="120" t="str">
        <f>+IF(Índice!$D$2=1,"a) Compreende as Entidades Públicas Reclassificadas que passaram a figurar nos reportes mensais a partir de 01/01/2015","a) Comprises Reclassified Public Entities that have been included in the monthly reports from 01/01/2015")</f>
        <v>a) Comprises Reclassified Public Entities that have been included in the monthly reports from 01/01/2015</v>
      </c>
      <c r="D20" s="160"/>
      <c r="E20" s="160"/>
      <c r="F20" s="160"/>
      <c r="G20" s="161"/>
      <c r="H20" s="161"/>
      <c r="I20" s="161"/>
    </row>
    <row r="21" spans="2:9">
      <c r="B21" s="29"/>
      <c r="C21" s="217" t="str">
        <f>+IF(Índice!$D$2=1,"Fonte: Secretaria Regional das Finanças","Source: Regional Finance Secretariat")</f>
        <v>Source: Regional Finance Secretariat</v>
      </c>
      <c r="D21" s="175"/>
      <c r="E21" s="175"/>
      <c r="F21" s="124"/>
      <c r="G21" s="124"/>
      <c r="H21" s="124"/>
      <c r="I21" s="124"/>
    </row>
    <row r="22" spans="2:9">
      <c r="B22" s="29"/>
      <c r="C22" s="172"/>
      <c r="D22" s="172"/>
      <c r="E22" s="172"/>
      <c r="F22" s="124"/>
      <c r="G22" s="124"/>
      <c r="H22" s="124"/>
      <c r="I22" s="124"/>
    </row>
    <row r="23" spans="2:9">
      <c r="B23" s="16"/>
      <c r="C23" s="260" t="str">
        <f>+IF(Índice!$D$2=1,"QUADRO XIV - Contas a pagar, do Governo Regional, no final de julho de 2026 (valores acumulados)","Table XIV - Accounts payable of the Regional Gov., july (accumulated)")</f>
        <v>Table XIV - Accounts payable of the Regional Gov., july (accumulated)</v>
      </c>
      <c r="D23" s="260"/>
      <c r="E23" s="260"/>
      <c r="F23" s="260"/>
      <c r="G23" s="124"/>
      <c r="H23" s="124"/>
      <c r="I23" s="226" t="str">
        <f>+IF(Índice!$D$2=1,"€ Milhares","€ Thousands")</f>
        <v>€ Thousands</v>
      </c>
    </row>
    <row r="24" spans="2:9">
      <c r="B24" s="29"/>
      <c r="C24" s="337" t="str">
        <f>+IF(Índice!$D$2=1,"Governo Regional","Regional Government")</f>
        <v>Regional Government</v>
      </c>
      <c r="D24" s="338" t="str">
        <f>+IF(Índice!$D$2=1,"julho 2026","july 2026")</f>
        <v>july 2026</v>
      </c>
      <c r="E24" s="338" t="str">
        <f>+IF(Índice!$D$2="PT","janeiro 2020","January")</f>
        <v>January</v>
      </c>
      <c r="F24" s="338" t="str">
        <f>+IF(Índice!$D$2="PT","janeiro 2020","January")</f>
        <v>January</v>
      </c>
      <c r="G24" s="339" t="str">
        <f>+IF(Índice!$D$2=1,"Variação face ao stock inicial de janeiro","Change from january initial stock")</f>
        <v>Change from january initial stock</v>
      </c>
      <c r="H24" s="340"/>
      <c r="I24" s="340"/>
    </row>
    <row r="25" spans="2:9" ht="22.5" customHeight="1">
      <c r="B25" s="29"/>
      <c r="C25" s="337"/>
      <c r="D25" s="341" t="str">
        <f>+IF(Índice!$D$2=1,"Stock final do período","Accumulated")</f>
        <v>Accumulated</v>
      </c>
      <c r="E25" s="341"/>
      <c r="F25" s="341"/>
      <c r="G25" s="342" t="str">
        <f>+IF(Índice!$D$2=1,"Passivo","Liabilities")</f>
        <v>Liabilities</v>
      </c>
      <c r="H25" s="342" t="str">
        <f>+IF(Índice!$D$2=1,"Contas a pagar","Accounts payable")</f>
        <v>Accounts payable</v>
      </c>
      <c r="I25" s="344" t="str">
        <f>+IF(Índice!$D$2=1,"Pagamentos em atraso","Late payments")</f>
        <v>Late payments</v>
      </c>
    </row>
    <row r="26" spans="2:9" ht="22.5">
      <c r="B26" s="29"/>
      <c r="C26" s="337"/>
      <c r="D26" s="176" t="str">
        <f>+IF(Índice!$D$2=1,"Passivo","Liabilities")</f>
        <v>Liabilities</v>
      </c>
      <c r="E26" s="176" t="str">
        <f>+IF(Índice!$D$2=1,"Contas a pagar","Accounts payable")</f>
        <v>Accounts payable</v>
      </c>
      <c r="F26" s="176" t="str">
        <f>+IF(Índice!$D$2=1,"Pagamentos em atraso","Late payments")</f>
        <v>Late payments</v>
      </c>
      <c r="G26" s="343"/>
      <c r="H26" s="343"/>
      <c r="I26" s="345"/>
    </row>
    <row r="27" spans="2:9" ht="20.100000000000001" customHeight="1">
      <c r="B27" s="29"/>
      <c r="C27" s="115" t="str">
        <f>+IF(Índice!$D$2=1,"Despesa corrente","Current expenditure")</f>
        <v>Current expenditure</v>
      </c>
      <c r="D27" s="317">
        <v>55914.32071</v>
      </c>
      <c r="E27" s="317">
        <v>48692.298970000003</v>
      </c>
      <c r="F27" s="317">
        <v>1205.4747599999998</v>
      </c>
      <c r="G27" s="91">
        <v>6.0484995466277898</v>
      </c>
      <c r="H27" s="91">
        <v>7.4627863966775383</v>
      </c>
      <c r="I27" s="116">
        <v>-4.5083886276764407E-4</v>
      </c>
    </row>
    <row r="28" spans="2:9" ht="20.100000000000001" customHeight="1">
      <c r="B28" s="29"/>
      <c r="C28" s="115" t="str">
        <f>+IF(Índice!$D$2=1,"Despesa de capital","Capital expenditure")</f>
        <v>Capital expenditure</v>
      </c>
      <c r="D28" s="319">
        <v>26199.662560000001</v>
      </c>
      <c r="E28" s="319">
        <v>21519.984399999998</v>
      </c>
      <c r="F28" s="319">
        <v>0.63</v>
      </c>
      <c r="G28" s="92">
        <v>0.32172400431289772</v>
      </c>
      <c r="H28" s="167">
        <v>0.41324822665786054</v>
      </c>
      <c r="I28" s="117">
        <v>0</v>
      </c>
    </row>
    <row r="29" spans="2:9" ht="20.100000000000001" customHeight="1">
      <c r="B29" s="29"/>
      <c r="C29" s="146" t="s">
        <v>6</v>
      </c>
      <c r="D29" s="321">
        <v>82113.983270000012</v>
      </c>
      <c r="E29" s="321">
        <v>70212.283370000005</v>
      </c>
      <c r="F29" s="321">
        <v>1206.1047599999997</v>
      </c>
      <c r="G29" s="147">
        <v>1.9585147212977452</v>
      </c>
      <c r="H29" s="147">
        <v>2.3464671360768676</v>
      </c>
      <c r="I29" s="148">
        <v>-4.5060347649883425E-4</v>
      </c>
    </row>
    <row r="30" spans="2:9">
      <c r="C30" s="217" t="str">
        <f>+IF(Índice!$D$2=1,"Fonte: Secretaria Regional das Finanças","Source: Regional Finance Secretariat")</f>
        <v>Source: Regional Finance Secretariat</v>
      </c>
      <c r="D30" s="175"/>
      <c r="E30" s="175"/>
      <c r="F30" s="93"/>
      <c r="G30" s="94"/>
      <c r="H30" s="94"/>
      <c r="I30" s="94"/>
    </row>
    <row r="31" spans="2:9">
      <c r="C31" s="172"/>
      <c r="D31" s="172"/>
      <c r="E31" s="172"/>
      <c r="F31" s="93"/>
      <c r="G31" s="94"/>
      <c r="H31" s="94"/>
      <c r="I31" s="94"/>
    </row>
    <row r="32" spans="2:9">
      <c r="B32" s="16"/>
      <c r="C32" s="259" t="str">
        <f>+IF(Índice!$D$2=1,"QUADRO XV - Contas a pagar, dos Serviços e Fundos Autónomos, no final de julho de 2026 (valores acumulados)","Table XV - Accounts payable of the ASFs, july (accumulated)")</f>
        <v>Table XV - Accounts payable of the ASFs, july (accumulated)</v>
      </c>
      <c r="D32" s="259"/>
      <c r="E32" s="259"/>
      <c r="F32" s="259"/>
      <c r="G32" s="261"/>
      <c r="H32" s="261"/>
      <c r="I32" s="226" t="str">
        <f>+IF(Índice!$D$2=1,"€ Milhares","€ Thousands")</f>
        <v>€ Thousands</v>
      </c>
    </row>
    <row r="33" spans="2:9">
      <c r="C33" s="346" t="str">
        <f>+IF(Índice!$D$2=1,"Serviços e Fundos Autónomos","Autonomous Services and Funds")</f>
        <v>Autonomous Services and Funds</v>
      </c>
      <c r="D33" s="338" t="str">
        <f>+IF(Índice!$D$2=1,"julho 2026","july 2026")</f>
        <v>july 2026</v>
      </c>
      <c r="E33" s="338" t="str">
        <f>+IF(Índice!$D$2="PT","janeiro 2020","January")</f>
        <v>January</v>
      </c>
      <c r="F33" s="338" t="str">
        <f>+IF(Índice!$D$2="PT","janeiro 2020","January")</f>
        <v>January</v>
      </c>
      <c r="G33" s="339" t="str">
        <f>+IF(Índice!$D$2=1,"Variação face ao stock inicial de janeiro","Change from january initial stock")</f>
        <v>Change from january initial stock</v>
      </c>
      <c r="H33" s="340"/>
      <c r="I33" s="340"/>
    </row>
    <row r="34" spans="2:9" ht="12.75" customHeight="1">
      <c r="C34" s="347"/>
      <c r="D34" s="349" t="str">
        <f>+IF(Índice!$D$2=1,"Stock final do período","Accumulated")</f>
        <v>Accumulated</v>
      </c>
      <c r="E34" s="350"/>
      <c r="F34" s="351"/>
      <c r="G34" s="352" t="str">
        <f>+IF(Índice!$D$2=1,"Passivo","Liabilities")</f>
        <v>Liabilities</v>
      </c>
      <c r="H34" s="352" t="str">
        <f>+IF(Índice!$D$2=1,"Contas a pagar","Accounts payable")</f>
        <v>Accounts payable</v>
      </c>
      <c r="I34" s="344" t="str">
        <f>+IF(Índice!$D$2=1,"Pagamentos em atraso","Late payments")</f>
        <v>Late payments</v>
      </c>
    </row>
    <row r="35" spans="2:9" ht="22.5">
      <c r="C35" s="348"/>
      <c r="D35" s="176" t="str">
        <f>+IF(Índice!$D$2=1,"Passivo","Liabilities")</f>
        <v>Liabilities</v>
      </c>
      <c r="E35" s="176" t="str">
        <f>+IF(Índice!$D$2=1,"Contas a pagar","Accounts payable")</f>
        <v>Accounts payable</v>
      </c>
      <c r="F35" s="176" t="str">
        <f>+IF(Índice!$D$2=1,"Pagamentos em atraso","Late payments")</f>
        <v>Late payments</v>
      </c>
      <c r="G35" s="343"/>
      <c r="H35" s="343"/>
      <c r="I35" s="345"/>
    </row>
    <row r="36" spans="2:9" ht="20.100000000000001" customHeight="1">
      <c r="C36" s="115" t="str">
        <f>+IF(Índice!$D$2=1,"Despesa corrente","Current expenditure")</f>
        <v>Current expenditure</v>
      </c>
      <c r="D36" s="317">
        <v>73562.817940000066</v>
      </c>
      <c r="E36" s="317">
        <v>72152.59801000006</v>
      </c>
      <c r="F36" s="317">
        <v>17525.402229999996</v>
      </c>
      <c r="G36" s="91">
        <v>-0.18446528952342078</v>
      </c>
      <c r="H36" s="91">
        <v>-0.1890014635967654</v>
      </c>
      <c r="I36" s="116">
        <v>4.1895193794222276</v>
      </c>
    </row>
    <row r="37" spans="2:9" ht="20.100000000000001" customHeight="1">
      <c r="C37" s="115" t="str">
        <f>+IF(Índice!$D$2=1,"Despesa de capital","Capital expenditure")</f>
        <v>Capital expenditure</v>
      </c>
      <c r="D37" s="319">
        <v>1273.8919599999999</v>
      </c>
      <c r="E37" s="319">
        <v>1220.0962099999999</v>
      </c>
      <c r="F37" s="319">
        <v>0</v>
      </c>
      <c r="G37" s="92">
        <v>4.445048475299866</v>
      </c>
      <c r="H37" s="92">
        <v>5.7723507279286643</v>
      </c>
      <c r="I37" s="117">
        <v>0</v>
      </c>
    </row>
    <row r="38" spans="2:9" ht="20.100000000000001" customHeight="1">
      <c r="C38" s="146" t="s">
        <v>6</v>
      </c>
      <c r="D38" s="321">
        <v>74836.70990000006</v>
      </c>
      <c r="E38" s="321">
        <v>73372.694220000063</v>
      </c>
      <c r="F38" s="321">
        <v>17525.402229999996</v>
      </c>
      <c r="G38" s="147">
        <v>-0.17248891524635113</v>
      </c>
      <c r="H38" s="147">
        <v>-0.17695418477862002</v>
      </c>
      <c r="I38" s="148">
        <v>4.1895193794222276</v>
      </c>
    </row>
    <row r="39" spans="2:9">
      <c r="C39" s="217" t="str">
        <f>+IF(Índice!$D$2=1,"Fonte: Secretaria Regional das Finanças","Source: Regional Finance Secretariat")</f>
        <v>Source: Regional Finance Secretariat</v>
      </c>
      <c r="D39" s="175"/>
      <c r="E39" s="175"/>
      <c r="F39" s="93"/>
      <c r="G39" s="94"/>
      <c r="H39" s="94"/>
      <c r="I39" s="94"/>
    </row>
    <row r="40" spans="2:9">
      <c r="C40" s="172"/>
      <c r="D40" s="172"/>
      <c r="E40" s="172"/>
      <c r="F40" s="93"/>
      <c r="G40" s="94"/>
      <c r="H40" s="94"/>
      <c r="I40" s="94"/>
    </row>
    <row r="41" spans="2:9">
      <c r="B41" s="16"/>
      <c r="C41" s="259" t="str">
        <f>+IF(Índice!$D$2=1,"QUADRO XVI - Contas a pagar, das Entidades Públicas Reclassificadas, no final de julho de 2026 (valores acumulados)","Table XVI - Accounts payable of the RPEs, july (accumulated)")</f>
        <v>Table XVI - Accounts payable of the RPEs, july (accumulated)</v>
      </c>
      <c r="D41" s="259"/>
      <c r="E41" s="259"/>
      <c r="F41" s="259"/>
      <c r="G41" s="261"/>
      <c r="H41" s="261"/>
      <c r="I41" s="226" t="str">
        <f>+IF(Índice!$D$2=1,"€ Milhares","€ Thousands")</f>
        <v>€ Thousands</v>
      </c>
    </row>
    <row r="42" spans="2:9">
      <c r="C42" s="346" t="str">
        <f>+IF(Índice!$D$2=1,"Entidades Públicas Reclassificadas","Reclassified Public Entities")</f>
        <v>Reclassified Public Entities</v>
      </c>
      <c r="D42" s="338" t="str">
        <f>+IF(Índice!$D$2=1,"julho 2026","july 2026")</f>
        <v>july 2026</v>
      </c>
      <c r="E42" s="338" t="str">
        <f>+IF(Índice!$D$2="PT","janeiro 2020","January")</f>
        <v>January</v>
      </c>
      <c r="F42" s="338" t="str">
        <f>+IF(Índice!$D$2="PT","janeiro 2020","January")</f>
        <v>January</v>
      </c>
      <c r="G42" s="339" t="str">
        <f>+IF(Índice!$D$2=1,"Variação face ao stock inicial de janeiro","Change from january initial stock")</f>
        <v>Change from january initial stock</v>
      </c>
      <c r="H42" s="340"/>
      <c r="I42" s="340"/>
    </row>
    <row r="43" spans="2:9" ht="12.75" customHeight="1">
      <c r="C43" s="347"/>
      <c r="D43" s="349" t="str">
        <f>+IF(Índice!$D$2=1,"Stock final do período","Accumulated")</f>
        <v>Accumulated</v>
      </c>
      <c r="E43" s="350"/>
      <c r="F43" s="351"/>
      <c r="G43" s="342" t="str">
        <f>+IF(Índice!$D$2=1,"Passivo","Liabilities")</f>
        <v>Liabilities</v>
      </c>
      <c r="H43" s="342" t="str">
        <f>+IF(Índice!$D$2=1,"Contas a pagar","Accounts payable")</f>
        <v>Accounts payable</v>
      </c>
      <c r="I43" s="344" t="str">
        <f>+IF(Índice!$D$2=1,"Pagamentos em atraso","Late payments")</f>
        <v>Late payments</v>
      </c>
    </row>
    <row r="44" spans="2:9" ht="22.5">
      <c r="C44" s="348"/>
      <c r="D44" s="176" t="str">
        <f>+IF(Índice!$D$2=1,"Passivo","Liabilities")</f>
        <v>Liabilities</v>
      </c>
      <c r="E44" s="176" t="str">
        <f>+IF(Índice!$D$2=1,"Contas a pagar","Accounts payable")</f>
        <v>Accounts payable</v>
      </c>
      <c r="F44" s="176" t="str">
        <f>+IF(Índice!$D$2=1,"Pagamentos em atraso","Late payments")</f>
        <v>Late payments</v>
      </c>
      <c r="G44" s="343"/>
      <c r="H44" s="343"/>
      <c r="I44" s="345"/>
    </row>
    <row r="45" spans="2:9" ht="20.100000000000001" customHeight="1">
      <c r="C45" s="115" t="str">
        <f>+IF(Índice!$D$2=1,"Despesa corrente","Current expenditure")</f>
        <v>Current expenditure</v>
      </c>
      <c r="D45" s="317">
        <v>61737.509160000001</v>
      </c>
      <c r="E45" s="317">
        <v>49939.560400000009</v>
      </c>
      <c r="F45" s="317">
        <v>2431.49521</v>
      </c>
      <c r="G45" s="91">
        <v>-8.5454952293895325E-2</v>
      </c>
      <c r="H45" s="91">
        <v>-0.23132617172165626</v>
      </c>
      <c r="I45" s="116">
        <v>-0.82165205186520562</v>
      </c>
    </row>
    <row r="46" spans="2:9" ht="20.100000000000001" customHeight="1">
      <c r="C46" s="115" t="str">
        <f>+IF(Índice!$D$2=1,"Despesa de capital","Capital expenditure")</f>
        <v>Capital expenditure</v>
      </c>
      <c r="D46" s="319">
        <v>5841.731420000001</v>
      </c>
      <c r="E46" s="319">
        <v>5815.002840000001</v>
      </c>
      <c r="F46" s="319">
        <v>8.9089100000000006</v>
      </c>
      <c r="G46" s="92">
        <v>-0.2997493604785687</v>
      </c>
      <c r="H46" s="92">
        <v>3.0600630368916137E-2</v>
      </c>
      <c r="I46" s="117">
        <v>-0.93817528002182937</v>
      </c>
    </row>
    <row r="47" spans="2:9" ht="20.100000000000001" customHeight="1">
      <c r="C47" s="146" t="s">
        <v>6</v>
      </c>
      <c r="D47" s="321">
        <v>67579.240579999998</v>
      </c>
      <c r="E47" s="321">
        <v>55754.56324000001</v>
      </c>
      <c r="F47" s="321">
        <v>2440.4041200000001</v>
      </c>
      <c r="G47" s="147">
        <v>-0.10902450617453319</v>
      </c>
      <c r="H47" s="147">
        <v>-0.21039621791613639</v>
      </c>
      <c r="I47" s="148">
        <v>-0.8228707703707725</v>
      </c>
    </row>
    <row r="48" spans="2:9">
      <c r="C48" s="217" t="str">
        <f>+IF(Índice!$D$2=1,"Fonte: Secretaria Regional das Finanças","Source: Regional Finance Secretariat")</f>
        <v>Source: Regional Finance Secretariat</v>
      </c>
      <c r="D48" s="175"/>
      <c r="E48" s="175"/>
      <c r="F48" s="93"/>
      <c r="G48" s="118"/>
      <c r="H48" s="118"/>
      <c r="I48" s="118"/>
    </row>
  </sheetData>
  <mergeCells count="28">
    <mergeCell ref="D42:F42"/>
    <mergeCell ref="I43:I44"/>
    <mergeCell ref="C24:C26"/>
    <mergeCell ref="D24:F24"/>
    <mergeCell ref="C33:C35"/>
    <mergeCell ref="C42:C44"/>
    <mergeCell ref="G42:I42"/>
    <mergeCell ref="D43:F43"/>
    <mergeCell ref="G43:G44"/>
    <mergeCell ref="H43:H44"/>
    <mergeCell ref="D34:F34"/>
    <mergeCell ref="G34:G35"/>
    <mergeCell ref="H34:H35"/>
    <mergeCell ref="G24:I24"/>
    <mergeCell ref="I34:I35"/>
    <mergeCell ref="I25:I26"/>
    <mergeCell ref="G33:I33"/>
    <mergeCell ref="D25:F25"/>
    <mergeCell ref="G25:G26"/>
    <mergeCell ref="H25:H26"/>
    <mergeCell ref="D33:F33"/>
    <mergeCell ref="C3:C5"/>
    <mergeCell ref="D3:F3"/>
    <mergeCell ref="G3:I3"/>
    <mergeCell ref="D4:F4"/>
    <mergeCell ref="G4:G5"/>
    <mergeCell ref="H4:H5"/>
    <mergeCell ref="I4:I5"/>
  </mergeCells>
  <hyperlinks>
    <hyperlink ref="K2" location="Índice!A1" display="índice" xr:uid="{15182D29-2532-45D4-B4EF-28E4F1C966A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BEB03-201D-4DD1-A163-42FCE4ADBD94}">
  <sheetPr codeName="Folha15">
    <tabColor theme="6" tint="-0.499984740745262"/>
  </sheetPr>
  <dimension ref="A2:E115"/>
  <sheetViews>
    <sheetView showGridLines="0" tabSelected="1" topLeftCell="A76" zoomScale="85" zoomScaleNormal="85" workbookViewId="0">
      <selection activeCell="J97" sqref="J97"/>
    </sheetView>
  </sheetViews>
  <sheetFormatPr defaultRowHeight="12.75"/>
  <cols>
    <col min="1" max="1" width="3.28515625" style="9" customWidth="1"/>
    <col min="2" max="2" width="6.85546875" style="9" customWidth="1"/>
    <col min="3" max="3" width="70.28515625" bestFit="1" customWidth="1"/>
    <col min="5" max="5" width="6" bestFit="1" customWidth="1"/>
  </cols>
  <sheetData>
    <row r="2" spans="2:5" ht="26.25" customHeight="1">
      <c r="B2" s="16"/>
      <c r="C2" s="316" t="s">
        <v>11</v>
      </c>
      <c r="D2" s="169"/>
      <c r="E2" s="173" t="str">
        <f>+IF(Índice!$D$2=1,"índice","Index")</f>
        <v>Index</v>
      </c>
    </row>
    <row r="3" spans="2:5">
      <c r="B3" s="55"/>
      <c r="C3" s="283" t="s">
        <v>12</v>
      </c>
      <c r="D3" s="166"/>
      <c r="E3" s="164"/>
    </row>
    <row r="4" spans="2:5">
      <c r="B4" s="55"/>
      <c r="C4" s="165" t="s">
        <v>12</v>
      </c>
      <c r="D4" s="165"/>
      <c r="E4" s="164"/>
    </row>
    <row r="5" spans="2:5">
      <c r="B5" s="190"/>
      <c r="C5" s="166" t="s">
        <v>87</v>
      </c>
      <c r="D5" s="166"/>
      <c r="E5" s="164"/>
    </row>
    <row r="6" spans="2:5">
      <c r="B6" s="190"/>
      <c r="C6" s="165" t="s">
        <v>13</v>
      </c>
      <c r="D6" s="165"/>
      <c r="E6" s="164"/>
    </row>
    <row r="7" spans="2:5">
      <c r="B7" s="190"/>
      <c r="C7" s="166" t="s">
        <v>80</v>
      </c>
      <c r="D7" s="165"/>
      <c r="E7" s="164"/>
    </row>
    <row r="8" spans="2:5">
      <c r="B8" s="190"/>
      <c r="C8" s="165" t="s">
        <v>71</v>
      </c>
      <c r="D8" s="166"/>
      <c r="E8" s="164"/>
    </row>
    <row r="9" spans="2:5">
      <c r="B9" s="190"/>
      <c r="C9" s="165" t="s">
        <v>92</v>
      </c>
      <c r="D9" s="165"/>
      <c r="E9" s="164"/>
    </row>
    <row r="10" spans="2:5">
      <c r="B10" s="190"/>
      <c r="C10" s="165" t="s">
        <v>83</v>
      </c>
      <c r="D10" s="165"/>
      <c r="E10" s="164"/>
    </row>
    <row r="11" spans="2:5">
      <c r="B11" s="190"/>
      <c r="C11" s="165" t="s">
        <v>85</v>
      </c>
      <c r="D11" s="165"/>
      <c r="E11" s="164"/>
    </row>
    <row r="12" spans="2:5">
      <c r="B12" s="190"/>
      <c r="C12" s="166" t="s">
        <v>99</v>
      </c>
      <c r="D12" s="165"/>
      <c r="E12" s="164"/>
    </row>
    <row r="13" spans="2:5">
      <c r="B13" s="190"/>
      <c r="C13" s="165" t="s">
        <v>14</v>
      </c>
      <c r="D13" s="165"/>
      <c r="E13" s="164"/>
    </row>
    <row r="14" spans="2:5">
      <c r="B14" s="190"/>
      <c r="C14" s="165" t="s">
        <v>91</v>
      </c>
      <c r="D14" s="165"/>
      <c r="E14" s="164"/>
    </row>
    <row r="15" spans="2:5">
      <c r="B15" s="190"/>
      <c r="C15" s="165" t="s">
        <v>96</v>
      </c>
      <c r="D15" s="165"/>
      <c r="E15" s="164"/>
    </row>
    <row r="16" spans="2:5">
      <c r="B16" s="190"/>
      <c r="C16" s="165" t="s">
        <v>46</v>
      </c>
      <c r="D16" s="165"/>
      <c r="E16" s="164"/>
    </row>
    <row r="17" spans="2:5">
      <c r="B17" s="190"/>
      <c r="C17" s="165" t="s">
        <v>47</v>
      </c>
      <c r="D17" s="166"/>
      <c r="E17" s="164"/>
    </row>
    <row r="18" spans="2:5">
      <c r="B18" s="190"/>
      <c r="C18" s="165" t="s">
        <v>48</v>
      </c>
      <c r="D18" s="165"/>
      <c r="E18" s="164"/>
    </row>
    <row r="19" spans="2:5">
      <c r="B19" s="190"/>
      <c r="C19" s="165" t="s">
        <v>15</v>
      </c>
      <c r="D19" s="165"/>
      <c r="E19" s="164"/>
    </row>
    <row r="20" spans="2:5">
      <c r="B20" s="190"/>
      <c r="C20" s="165" t="s">
        <v>36</v>
      </c>
      <c r="D20" s="165"/>
      <c r="E20" s="164"/>
    </row>
    <row r="21" spans="2:5">
      <c r="B21" s="190"/>
      <c r="C21" s="165" t="s">
        <v>49</v>
      </c>
      <c r="D21" s="165"/>
      <c r="E21" s="164"/>
    </row>
    <row r="22" spans="2:5">
      <c r="B22" s="190"/>
      <c r="C22" s="165" t="s">
        <v>60</v>
      </c>
      <c r="D22" s="165"/>
      <c r="E22" s="164"/>
    </row>
    <row r="23" spans="2:5">
      <c r="B23" s="190"/>
      <c r="C23" s="165" t="s">
        <v>58</v>
      </c>
      <c r="D23" s="165"/>
      <c r="E23" s="164"/>
    </row>
    <row r="24" spans="2:5">
      <c r="B24" s="190"/>
      <c r="C24" s="165" t="s">
        <v>16</v>
      </c>
      <c r="D24" s="165"/>
      <c r="E24" s="164"/>
    </row>
    <row r="25" spans="2:5">
      <c r="B25" s="190"/>
      <c r="C25" s="165" t="s">
        <v>61</v>
      </c>
      <c r="D25" s="165"/>
      <c r="E25" s="164"/>
    </row>
    <row r="26" spans="2:5">
      <c r="B26" s="190"/>
      <c r="C26" s="165" t="s">
        <v>37</v>
      </c>
      <c r="D26" s="165"/>
      <c r="E26" s="164"/>
    </row>
    <row r="27" spans="2:5">
      <c r="B27" s="190"/>
      <c r="C27" s="165" t="s">
        <v>82</v>
      </c>
      <c r="D27" s="165"/>
      <c r="E27" s="164"/>
    </row>
    <row r="28" spans="2:5">
      <c r="B28" s="190"/>
      <c r="C28" s="165" t="s">
        <v>50</v>
      </c>
      <c r="D28" s="165"/>
      <c r="E28" s="164"/>
    </row>
    <row r="29" spans="2:5">
      <c r="B29" s="55"/>
      <c r="C29" s="165" t="s">
        <v>62</v>
      </c>
      <c r="D29" s="165"/>
      <c r="E29" s="164"/>
    </row>
    <row r="30" spans="2:5">
      <c r="B30" s="55"/>
      <c r="C30" s="165" t="s">
        <v>51</v>
      </c>
      <c r="D30" s="165"/>
      <c r="E30" s="164"/>
    </row>
    <row r="31" spans="2:5">
      <c r="B31" s="55"/>
      <c r="C31" s="165" t="s">
        <v>52</v>
      </c>
      <c r="D31" s="165"/>
      <c r="E31" s="164"/>
    </row>
    <row r="32" spans="2:5">
      <c r="B32" s="55"/>
      <c r="C32" s="165" t="s">
        <v>38</v>
      </c>
      <c r="D32" s="165"/>
      <c r="E32" s="164"/>
    </row>
    <row r="33" spans="2:5">
      <c r="B33" s="55"/>
      <c r="C33" s="165" t="s">
        <v>59</v>
      </c>
      <c r="D33" s="165"/>
      <c r="E33" s="164"/>
    </row>
    <row r="34" spans="2:5">
      <c r="B34" s="55"/>
      <c r="C34" s="165" t="s">
        <v>39</v>
      </c>
      <c r="D34" s="165"/>
      <c r="E34" s="164"/>
    </row>
    <row r="35" spans="2:5">
      <c r="B35" s="55"/>
      <c r="C35" s="165" t="s">
        <v>53</v>
      </c>
      <c r="D35" s="165"/>
      <c r="E35" s="164"/>
    </row>
    <row r="36" spans="2:5">
      <c r="B36" s="55"/>
      <c r="C36" s="165" t="s">
        <v>67</v>
      </c>
      <c r="D36" s="165"/>
      <c r="E36" s="164"/>
    </row>
    <row r="37" spans="2:5">
      <c r="B37" s="55"/>
      <c r="C37" s="165" t="s">
        <v>54</v>
      </c>
      <c r="D37" s="165"/>
      <c r="E37" s="164"/>
    </row>
    <row r="38" spans="2:5">
      <c r="B38" s="55"/>
      <c r="C38" s="165" t="s">
        <v>40</v>
      </c>
      <c r="D38" s="165"/>
      <c r="E38" s="164"/>
    </row>
    <row r="39" spans="2:5">
      <c r="B39" s="55"/>
      <c r="C39" s="165" t="s">
        <v>55</v>
      </c>
      <c r="D39" s="165"/>
      <c r="E39" s="164"/>
    </row>
    <row r="40" spans="2:5">
      <c r="B40" s="55"/>
      <c r="C40" s="165" t="s">
        <v>41</v>
      </c>
      <c r="D40" s="165"/>
      <c r="E40" s="164"/>
    </row>
    <row r="41" spans="2:5">
      <c r="B41" s="55"/>
      <c r="C41" s="166" t="s">
        <v>70</v>
      </c>
      <c r="D41" s="165"/>
      <c r="E41" s="164"/>
    </row>
    <row r="42" spans="2:5">
      <c r="B42" s="55"/>
      <c r="C42" s="165" t="s">
        <v>71</v>
      </c>
      <c r="D42" s="165"/>
      <c r="E42" s="164"/>
    </row>
    <row r="43" spans="2:5">
      <c r="B43" s="55"/>
      <c r="C43" s="165" t="s">
        <v>17</v>
      </c>
      <c r="D43" s="166"/>
      <c r="E43" s="164"/>
    </row>
    <row r="44" spans="2:5">
      <c r="B44" s="55"/>
      <c r="C44" s="165" t="s">
        <v>63</v>
      </c>
      <c r="D44" s="165"/>
      <c r="E44" s="164"/>
    </row>
    <row r="45" spans="2:5">
      <c r="B45" s="55"/>
      <c r="C45" s="165" t="s">
        <v>72</v>
      </c>
      <c r="D45" s="166"/>
      <c r="E45" s="164"/>
    </row>
    <row r="46" spans="2:5">
      <c r="B46" s="55"/>
      <c r="C46" s="166" t="s">
        <v>21</v>
      </c>
      <c r="D46" s="165"/>
      <c r="E46" s="164"/>
    </row>
    <row r="47" spans="2:5">
      <c r="B47" s="55"/>
      <c r="C47" s="165" t="s">
        <v>71</v>
      </c>
      <c r="D47" s="165"/>
      <c r="E47" s="164"/>
    </row>
    <row r="48" spans="2:5">
      <c r="B48" s="55"/>
      <c r="C48" s="165" t="s">
        <v>86</v>
      </c>
      <c r="D48" s="165"/>
      <c r="E48" s="164"/>
    </row>
    <row r="49" spans="2:5">
      <c r="B49" s="55"/>
      <c r="C49" s="165" t="s">
        <v>22</v>
      </c>
      <c r="D49" s="165"/>
      <c r="E49" s="164"/>
    </row>
    <row r="50" spans="2:5">
      <c r="B50" s="55"/>
      <c r="C50" s="166" t="s">
        <v>18</v>
      </c>
      <c r="D50" s="166"/>
      <c r="E50" s="164"/>
    </row>
    <row r="51" spans="2:5">
      <c r="B51" s="55"/>
      <c r="C51" s="165" t="s">
        <v>42</v>
      </c>
      <c r="D51" s="165"/>
      <c r="E51" s="164"/>
    </row>
    <row r="52" spans="2:5">
      <c r="B52" s="55"/>
      <c r="C52" s="165" t="s">
        <v>43</v>
      </c>
      <c r="D52" s="165"/>
      <c r="E52" s="164"/>
    </row>
    <row r="53" spans="2:5">
      <c r="B53" s="55"/>
      <c r="C53" s="165" t="s">
        <v>34</v>
      </c>
      <c r="D53" s="165"/>
      <c r="E53" s="164"/>
    </row>
    <row r="54" spans="2:5">
      <c r="B54" s="55"/>
      <c r="C54" s="165" t="s">
        <v>19</v>
      </c>
      <c r="D54" s="166"/>
      <c r="E54" s="164"/>
    </row>
    <row r="55" spans="2:5">
      <c r="B55" s="55"/>
      <c r="C55" s="165" t="s">
        <v>44</v>
      </c>
    </row>
    <row r="56" spans="2:5">
      <c r="B56" s="55"/>
      <c r="C56" s="165" t="s">
        <v>20</v>
      </c>
    </row>
    <row r="57" spans="2:5">
      <c r="B57" s="55"/>
      <c r="C57" s="165" t="s">
        <v>95</v>
      </c>
    </row>
    <row r="58" spans="2:5">
      <c r="B58" s="55"/>
      <c r="C58" s="165" t="s">
        <v>35</v>
      </c>
    </row>
    <row r="59" spans="2:5">
      <c r="B59" s="55"/>
      <c r="C59" s="165" t="s">
        <v>73</v>
      </c>
    </row>
    <row r="60" spans="2:5">
      <c r="B60" s="55"/>
      <c r="C60" s="166" t="s">
        <v>74</v>
      </c>
    </row>
    <row r="61" spans="2:5">
      <c r="B61" s="55"/>
      <c r="C61" s="165" t="s">
        <v>71</v>
      </c>
    </row>
    <row r="62" spans="2:5">
      <c r="B62" s="55"/>
      <c r="C62" s="165" t="s">
        <v>97</v>
      </c>
    </row>
    <row r="63" spans="2:5">
      <c r="B63" s="55"/>
      <c r="C63" s="165" t="s">
        <v>65</v>
      </c>
    </row>
    <row r="64" spans="2:5">
      <c r="B64" s="55"/>
      <c r="C64" s="165" t="s">
        <v>75</v>
      </c>
    </row>
    <row r="65" spans="2:3">
      <c r="B65" s="55"/>
      <c r="C65" s="166" t="s">
        <v>64</v>
      </c>
    </row>
    <row r="66" spans="2:3">
      <c r="B66" s="55"/>
      <c r="C66" s="165" t="s">
        <v>71</v>
      </c>
    </row>
    <row r="67" spans="2:3">
      <c r="B67" s="55"/>
      <c r="C67" s="165" t="s">
        <v>56</v>
      </c>
    </row>
    <row r="68" spans="2:3">
      <c r="B68" s="55"/>
      <c r="C68" s="165" t="s">
        <v>23</v>
      </c>
    </row>
    <row r="69" spans="2:3">
      <c r="B69" s="55"/>
      <c r="C69" s="165" t="s">
        <v>76</v>
      </c>
    </row>
    <row r="70" spans="2:3">
      <c r="B70" s="55"/>
      <c r="C70" s="166" t="s">
        <v>69</v>
      </c>
    </row>
    <row r="71" spans="2:3">
      <c r="B71" s="55"/>
      <c r="C71" s="165" t="s">
        <v>71</v>
      </c>
    </row>
    <row r="72" spans="2:3">
      <c r="B72" s="55"/>
      <c r="C72" s="165" t="s">
        <v>24</v>
      </c>
    </row>
    <row r="73" spans="2:3" ht="13.5" customHeight="1">
      <c r="B73" s="55"/>
      <c r="C73" s="165" t="s">
        <v>25</v>
      </c>
    </row>
    <row r="74" spans="2:3" ht="13.5" customHeight="1">
      <c r="B74" s="55"/>
      <c r="C74" s="165" t="s">
        <v>26</v>
      </c>
    </row>
    <row r="75" spans="2:3" ht="13.5" customHeight="1">
      <c r="B75" s="55"/>
      <c r="C75" s="165" t="s">
        <v>77</v>
      </c>
    </row>
    <row r="76" spans="2:3" ht="13.5" customHeight="1">
      <c r="B76" s="55"/>
      <c r="C76" s="284" t="s">
        <v>78</v>
      </c>
    </row>
    <row r="77" spans="2:3" ht="13.5" customHeight="1">
      <c r="B77" s="55"/>
      <c r="C77" s="322"/>
    </row>
    <row r="78" spans="2:3" ht="13.5" customHeight="1">
      <c r="B78" s="55"/>
      <c r="C78" s="165"/>
    </row>
    <row r="79" spans="2:3" ht="13.5" customHeight="1">
      <c r="B79" s="55"/>
      <c r="C79" s="165"/>
    </row>
    <row r="80" spans="2:3" ht="13.5" customHeight="1">
      <c r="B80" s="55"/>
      <c r="C80" s="165"/>
    </row>
    <row r="81" spans="2:3" ht="30.75" customHeight="1">
      <c r="B81" s="16"/>
      <c r="C81" s="316" t="s">
        <v>10</v>
      </c>
    </row>
    <row r="82" spans="2:3">
      <c r="B82" s="55"/>
      <c r="C82" s="283" t="s">
        <v>12</v>
      </c>
    </row>
    <row r="83" spans="2:3">
      <c r="B83" s="55"/>
      <c r="C83" s="165" t="s">
        <v>12</v>
      </c>
    </row>
    <row r="84" spans="2:3">
      <c r="B84" s="55"/>
      <c r="C84" s="166" t="s">
        <v>80</v>
      </c>
    </row>
    <row r="85" spans="2:3">
      <c r="B85" s="55"/>
      <c r="C85" s="165" t="s">
        <v>57</v>
      </c>
    </row>
    <row r="86" spans="2:3">
      <c r="B86" s="55"/>
      <c r="C86" s="166" t="s">
        <v>99</v>
      </c>
    </row>
    <row r="87" spans="2:3">
      <c r="B87" s="55"/>
      <c r="C87" s="165" t="s">
        <v>66</v>
      </c>
    </row>
    <row r="88" spans="2:3">
      <c r="B88" s="55"/>
      <c r="C88" s="165" t="s">
        <v>81</v>
      </c>
    </row>
    <row r="89" spans="2:3">
      <c r="B89" s="55"/>
      <c r="C89" s="165" t="s">
        <v>84</v>
      </c>
    </row>
    <row r="90" spans="2:3">
      <c r="B90" s="55"/>
      <c r="C90" s="165" t="s">
        <v>93</v>
      </c>
    </row>
    <row r="91" spans="2:3">
      <c r="B91" s="55"/>
      <c r="C91" s="166" t="s">
        <v>70</v>
      </c>
    </row>
    <row r="92" spans="2:3">
      <c r="B92" s="55"/>
      <c r="C92" s="165" t="s">
        <v>94</v>
      </c>
    </row>
    <row r="93" spans="2:3">
      <c r="B93" s="55"/>
      <c r="C93" s="165" t="s">
        <v>27</v>
      </c>
    </row>
    <row r="94" spans="2:3">
      <c r="B94" s="55"/>
      <c r="C94" s="165" t="s">
        <v>79</v>
      </c>
    </row>
    <row r="95" spans="2:3">
      <c r="B95" s="55"/>
      <c r="C95" s="166" t="s">
        <v>21</v>
      </c>
    </row>
    <row r="96" spans="2:3">
      <c r="B96" s="55"/>
      <c r="C96" s="165" t="s">
        <v>88</v>
      </c>
    </row>
    <row r="97" spans="2:3">
      <c r="B97" s="55"/>
      <c r="C97" s="166" t="s">
        <v>18</v>
      </c>
    </row>
    <row r="98" spans="2:3">
      <c r="B98" s="55"/>
      <c r="C98" s="165" t="s">
        <v>28</v>
      </c>
    </row>
    <row r="99" spans="2:3">
      <c r="B99" s="55"/>
      <c r="C99" s="165" t="s">
        <v>29</v>
      </c>
    </row>
    <row r="100" spans="2:3">
      <c r="B100" s="55"/>
      <c r="C100" s="165" t="s">
        <v>45</v>
      </c>
    </row>
    <row r="101" spans="2:3">
      <c r="B101" s="55"/>
      <c r="C101" s="166" t="s">
        <v>74</v>
      </c>
    </row>
    <row r="102" spans="2:3">
      <c r="B102" s="55"/>
      <c r="C102" s="165" t="s">
        <v>100</v>
      </c>
    </row>
    <row r="103" spans="2:3">
      <c r="B103" s="55"/>
      <c r="C103" s="165" t="s">
        <v>98</v>
      </c>
    </row>
    <row r="104" spans="2:3">
      <c r="B104" s="55"/>
      <c r="C104" s="166" t="s">
        <v>64</v>
      </c>
    </row>
    <row r="105" spans="2:3">
      <c r="B105" s="55"/>
      <c r="C105" s="165" t="s">
        <v>90</v>
      </c>
    </row>
    <row r="106" spans="2:3">
      <c r="B106" s="55"/>
      <c r="C106" s="166" t="s">
        <v>69</v>
      </c>
    </row>
    <row r="107" spans="2:3">
      <c r="B107" s="55"/>
      <c r="C107" s="165" t="s">
        <v>30</v>
      </c>
    </row>
    <row r="108" spans="2:3">
      <c r="C108" s="165" t="s">
        <v>31</v>
      </c>
    </row>
    <row r="109" spans="2:3">
      <c r="C109" s="165" t="s">
        <v>32</v>
      </c>
    </row>
    <row r="110" spans="2:3">
      <c r="C110" s="165" t="s">
        <v>33</v>
      </c>
    </row>
    <row r="111" spans="2:3">
      <c r="C111" s="165" t="s">
        <v>89</v>
      </c>
    </row>
    <row r="112" spans="2:3">
      <c r="C112" s="165" t="s">
        <v>68</v>
      </c>
    </row>
    <row r="113" spans="3:3">
      <c r="C113" s="284"/>
    </row>
    <row r="114" spans="3:3">
      <c r="C114" s="165"/>
    </row>
    <row r="115" spans="3:3">
      <c r="C115" s="165"/>
    </row>
  </sheetData>
  <hyperlinks>
    <hyperlink ref="E2" location="Índice!A1" display="índice" xr:uid="{E9577966-A05C-4793-B897-2396E4E04B9A}"/>
  </hyperlinks>
  <pageMargins left="0.7" right="0.7" top="0.75" bottom="0.75" header="0.3" footer="0.3"/>
  <pageSetup paperSize="9" orientation="portrait" verticalDpi="0" r:id="rId1"/>
  <rowBreaks count="1" manualBreakCount="1">
    <brk id="5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2AE43-D93A-40DD-99DF-A737DAF7C52D}">
  <sheetPr codeName="Folha3">
    <tabColor theme="6" tint="-0.499984740745262"/>
  </sheetPr>
  <dimension ref="A1:Y22"/>
  <sheetViews>
    <sheetView showGridLines="0" zoomScale="130" zoomScaleNormal="130" workbookViewId="0">
      <selection activeCell="B8" sqref="B8"/>
    </sheetView>
  </sheetViews>
  <sheetFormatPr defaultRowHeight="12.75"/>
  <cols>
    <col min="1" max="1" width="74.7109375" customWidth="1"/>
    <col min="4" max="4" width="24.42578125" customWidth="1"/>
  </cols>
  <sheetData>
    <row r="1" spans="1:25">
      <c r="A1" s="211" t="str">
        <f>+IF($D$2=1,"ÍNDICE","CONTENTS")</f>
        <v>CONTENTS</v>
      </c>
    </row>
    <row r="2" spans="1:25">
      <c r="A2" s="212"/>
      <c r="B2" s="212" t="s">
        <v>7</v>
      </c>
      <c r="C2" s="212"/>
      <c r="D2" s="212">
        <v>2</v>
      </c>
      <c r="G2" s="178"/>
    </row>
    <row r="3" spans="1:25" s="174" customFormat="1" ht="20.100000000000001" customHeight="1">
      <c r="A3" s="212" t="str">
        <f>+Q1_Consolidado!C2</f>
        <v>TABLE I - Consolidated budget execution (january-july)</v>
      </c>
      <c r="B3" s="212" t="s">
        <v>8</v>
      </c>
      <c r="C3" s="212"/>
      <c r="D3" s="212"/>
      <c r="X3" s="174">
        <v>1</v>
      </c>
      <c r="Y3" s="174" t="str">
        <f>"PT"</f>
        <v>PT</v>
      </c>
    </row>
    <row r="4" spans="1:25" s="174" customFormat="1" ht="20.100000000000001" customHeight="1">
      <c r="A4" s="212" t="str">
        <f>+Q2_Global_Est!C2</f>
        <v>TABLE II - Regional Gov. budget execution (january-july)</v>
      </c>
      <c r="B4" s="212"/>
      <c r="C4" s="212"/>
      <c r="D4" s="212"/>
      <c r="X4" s="174">
        <v>2</v>
      </c>
      <c r="Y4" s="174" t="str">
        <f>"ENG"</f>
        <v>ENG</v>
      </c>
    </row>
    <row r="5" spans="1:25" s="174" customFormat="1" ht="20.100000000000001" customHeight="1">
      <c r="A5" s="264" t="str">
        <f>+Q3_Global_M!C2</f>
        <v>TABLE III - Regional Gov. budget execution (july)</v>
      </c>
      <c r="B5" s="212"/>
      <c r="C5" s="212"/>
      <c r="D5" s="212"/>
    </row>
    <row r="6" spans="1:25" s="174" customFormat="1" ht="20.100000000000001" customHeight="1">
      <c r="A6" s="264" t="str">
        <f>+'Q4_ R_fiscal'!C2</f>
        <v>TABLE IV - Regional Gov. tax revenue budget execution (january-july)</v>
      </c>
      <c r="B6" s="212"/>
      <c r="C6" s="212"/>
      <c r="D6" s="212"/>
    </row>
    <row r="7" spans="1:25" s="174" customFormat="1" ht="20.100000000000001" customHeight="1">
      <c r="A7" s="264" t="str">
        <f>+Q5_R_n_fiscal!C2</f>
        <v>TABLE V - Regional Gov. non-tax revenue budget execution (january-july)</v>
      </c>
      <c r="B7" s="212"/>
      <c r="C7" s="212"/>
      <c r="D7" s="212"/>
    </row>
    <row r="8" spans="1:25" s="174" customFormat="1" ht="20.100000000000001" customHeight="1">
      <c r="A8" s="264" t="str">
        <f>+'Q6_D_Est ECO'!C2</f>
        <v>TABLE VI - Regional Gov. expenditure budget execution (january-july)</v>
      </c>
      <c r="B8"/>
      <c r="C8"/>
      <c r="D8"/>
    </row>
    <row r="9" spans="1:25" s="174" customFormat="1" ht="20.100000000000001" customHeight="1">
      <c r="A9" s="264" t="str">
        <f>+Q7_D_Est_Func!C2</f>
        <v>TABLE VII - Regional Gov. expenditure by functional classification (january-july)</v>
      </c>
      <c r="B9" s="212"/>
      <c r="C9" s="212"/>
      <c r="D9" s="212"/>
    </row>
    <row r="10" spans="1:25" s="174" customFormat="1" ht="20.100000000000001" customHeight="1">
      <c r="A10" s="264" t="str">
        <f>+Q8_D_Est_Org!C2</f>
        <v>TABLE VIII - Budget execution by organic and economic cross-classification (january-july)</v>
      </c>
      <c r="B10" s="212"/>
      <c r="C10" s="212"/>
      <c r="D10" s="212"/>
    </row>
    <row r="11" spans="1:25" s="174" customFormat="1" ht="20.100000000000001" customHeight="1">
      <c r="A11" s="264" t="str">
        <f>+'Q9_Saldo_Global EPR'!C2</f>
        <v>TABLE IX - RPEs global balance (january-july)</v>
      </c>
      <c r="B11" s="212"/>
      <c r="C11" s="212"/>
      <c r="D11" s="212"/>
    </row>
    <row r="12" spans="1:25" s="174" customFormat="1" ht="20.100000000000001" customHeight="1">
      <c r="A12" s="278" t="str">
        <f>+'Q10_SFA '!C2</f>
        <v>TABLE X - ASFs and RPEs budget execution (january-july)</v>
      </c>
      <c r="B12" s="279"/>
      <c r="C12" s="279"/>
      <c r="D12" s="212"/>
    </row>
    <row r="13" spans="1:25" s="174" customFormat="1" ht="20.100000000000001" customHeight="1">
      <c r="A13" s="264" t="str">
        <f>+'Q11_SFA acumulado'!C2</f>
        <v>TABLE XI - ASFs and RPEs budget execution (january-july)</v>
      </c>
      <c r="B13" s="212"/>
      <c r="C13" s="212"/>
      <c r="D13" s="212"/>
    </row>
    <row r="14" spans="1:25" s="174" customFormat="1" ht="20.100000000000001" customHeight="1">
      <c r="A14" s="264" t="str">
        <f>+'Q12_SFA Mes'!C2</f>
        <v>TABLE XII - ASFs and RPEs budget execution (july)</v>
      </c>
      <c r="B14" s="212"/>
      <c r="C14" s="212"/>
      <c r="D14" s="212"/>
    </row>
    <row r="15" spans="1:25" s="174" customFormat="1" ht="20.100000000000001" customHeight="1">
      <c r="A15" s="278" t="str">
        <f>+Q_13_14_15_16_Compromissos!C2</f>
        <v>Table XIII- Accounts payable of the Regional Administration, july (accumulated)</v>
      </c>
      <c r="B15" s="279"/>
      <c r="C15" s="279"/>
      <c r="D15" s="279"/>
    </row>
    <row r="16" spans="1:25" s="174" customFormat="1" ht="20.100000000000001" customHeight="1">
      <c r="A16" s="278" t="str">
        <f>+Q_13_14_15_16_Compromissos!C23</f>
        <v>Table XIV - Accounts payable of the Regional Gov., july (accumulated)</v>
      </c>
      <c r="B16" s="279"/>
      <c r="C16" s="279"/>
      <c r="D16" s="279"/>
    </row>
    <row r="17" spans="1:4" s="174" customFormat="1" ht="20.100000000000001" customHeight="1">
      <c r="A17" s="278" t="str">
        <f>+Q_13_14_15_16_Compromissos!C32</f>
        <v>Table XV - Accounts payable of the ASFs, july (accumulated)</v>
      </c>
      <c r="B17" s="279"/>
      <c r="C17" s="279"/>
      <c r="D17" s="279"/>
    </row>
    <row r="18" spans="1:4" s="164" customFormat="1" ht="20.100000000000001" customHeight="1">
      <c r="A18" s="264" t="str">
        <f>+Q_13_14_15_16_Compromissos!C41</f>
        <v>Table XVI - Accounts payable of the RPEs, july (accumulated)</v>
      </c>
      <c r="B18" s="212"/>
      <c r="C18" s="212"/>
      <c r="D18" s="212"/>
    </row>
    <row r="19" spans="1:4" s="174" customFormat="1" ht="20.100000000000001" customHeight="1">
      <c r="A19" s="264" t="str">
        <f>+'Pagamentos_Atraso '!C2</f>
        <v>Lista de entidades que cumprem com o estabelecido no art.º 7.º da LCPA (Serviços Integrados)</v>
      </c>
      <c r="B19" s="212"/>
      <c r="C19" s="212"/>
      <c r="D19" s="212"/>
    </row>
    <row r="20" spans="1:4" s="174" customFormat="1" ht="20.100000000000001" customHeight="1">
      <c r="A20" s="264" t="str">
        <f>'Pagamentos_Atraso '!C81</f>
        <v>Lista de entidades que cumprem com o estabelecido no art.º 7.º da LCPA (SFA/EPR)</v>
      </c>
      <c r="B20" s="212"/>
      <c r="C20" s="212"/>
      <c r="D20" s="212"/>
    </row>
    <row r="21" spans="1:4">
      <c r="A21" s="164"/>
      <c r="B21" s="279"/>
      <c r="C21" s="279"/>
      <c r="D21" s="279"/>
    </row>
    <row r="22" spans="1:4">
      <c r="A22" s="323"/>
      <c r="B22" s="323"/>
      <c r="C22" s="323"/>
      <c r="D22" s="323"/>
    </row>
  </sheetData>
  <mergeCells count="1">
    <mergeCell ref="A22:D22"/>
  </mergeCells>
  <dataValidations disablePrompts="1" count="1">
    <dataValidation type="list" allowBlank="1" showInputMessage="1" showErrorMessage="1" sqref="D2" xr:uid="{280E7DFC-1C8D-438C-BA8C-65D7BC04270D}">
      <formula1>$Y$3:$Y$4</formula1>
    </dataValidation>
  </dataValidations>
  <hyperlinks>
    <hyperlink ref="A3" location="Q1_Consolidado!B2" display="QUADRO I - Execução orçamental consolidada (janeiro-março)" xr:uid="{37A4E4D4-EBC2-4A10-ADC2-D3433B00C6FA}"/>
    <hyperlink ref="A4" location="Q2_Global_Est!B2" display="QUADRO II - Execução orçamental do Gov. Regional (janeiro-março)" xr:uid="{50E1F8FB-8CDA-48FB-B228-5FAECFBE76AF}"/>
    <hyperlink ref="A6" location="'Q4_ R_fiscal'!B2" display="'Q4_ R_fiscal'!B2" xr:uid="{8C3F32CF-CB5D-4C4B-91F0-3DBF99E72AFF}"/>
    <hyperlink ref="A7" location="Q5_R_n_fiscal!B2" display="Q5_R_n_fiscal!B2" xr:uid="{4D51F3FB-D210-40AF-BC81-B0EFC32302B1}"/>
    <hyperlink ref="A9" location="Q7_D_Est_Func!B2" display="Q7_D_Est_Func!B2" xr:uid="{DB99BAB6-36F5-494B-841E-18DB72003739}"/>
    <hyperlink ref="A10" location="Q8_D_Est_Org!B2" display="Q8_D_Est_Org!B2" xr:uid="{23A5696D-775A-42B4-B16B-8C40BCDC42E4}"/>
    <hyperlink ref="A11" location="'Q9_Saldo_Global EPR'!B2" display="'Q9_Saldo_Global EPR'!B2" xr:uid="{ED449137-F13D-44F9-88F9-DFF493312589}"/>
    <hyperlink ref="A13" location="'Q11_SFA acumulado'!B2" display="'Q11_SFA acumulado'!B2" xr:uid="{ADBEC935-DCE9-4236-8232-0EDE4028CC74}"/>
    <hyperlink ref="A18" location="Q_13_14_15_16_Compromissos!B41" display="Q_13_14_15_16_Compromissos!B41" xr:uid="{BAD9A133-E14F-407B-899C-D23381A55606}"/>
    <hyperlink ref="A19" location="'Pagamentos_Atraso '!B2" display="'Pagamentos_Atraso '!B2" xr:uid="{BBAB661D-6B78-40E8-B9DD-E380E22DAE77}"/>
    <hyperlink ref="A20" location="'Pagamentos_Atraso '!B81" display="'Pagamentos_Atraso '!B81" xr:uid="{F718D3A5-B7AF-46BB-9849-9E40F5F28D40}"/>
    <hyperlink ref="A12" location="'Q10_SFA '!B2" display="'Q10_SFA '!B2" xr:uid="{8D1A7F21-9568-46EC-9B75-556892F57933}"/>
    <hyperlink ref="A15" location="Q_13_14_15_16_Compromissos!B2" display="Q_13_14_15_16_Compromissos!B2" xr:uid="{B7AE2B94-05CF-4D8E-8A81-72508CF8DB67}"/>
    <hyperlink ref="A16" location="Q_13_14_15_16_Compromissos!B23" display="Q_13_14_15_16_Compromissos!B23" xr:uid="{4D85DF17-CBC3-4CA4-9E81-59CFADE51B83}"/>
    <hyperlink ref="A17" location="Q_13_14_15_16_Compromissos!B32" display="Q_13_14_15_16_Compromissos!B32" xr:uid="{8538F7F0-97D0-48DD-B480-761461E7389D}"/>
    <hyperlink ref="A8" location="Q5_R_n_fiscal!B2" display="Q5_R_n_fiscal!B2" xr:uid="{9A14F102-630B-426C-8C10-A6DD15486191}"/>
    <hyperlink ref="A5" location="Q3_Global_M!B2" display="Q3_Global_M!B2" xr:uid="{6686CF11-9F70-4594-8F0F-9725808AB71E}"/>
    <hyperlink ref="A14" location="'Q12_SFA Mes'!B2" display="'Q12_SFA Mes'!B2" xr:uid="{8D5A9EB1-2F63-459C-9AC2-E40F3D25D237}"/>
  </hyperlinks>
  <pageMargins left="0.70866141732283472" right="0.11811023622047245" top="0.74803149606299213" bottom="0.74803149606299213" header="0.31496062992125984" footer="0.31496062992125984"/>
  <pageSetup paperSize="9" scale="90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5" r:id="rId4" name="Drop Down 7">
              <controlPr defaultSize="0" autoLine="0" autoPict="0">
                <anchor moveWithCells="1">
                  <from>
                    <xdr:col>2</xdr:col>
                    <xdr:colOff>571500</xdr:colOff>
                    <xdr:row>0</xdr:row>
                    <xdr:rowOff>152400</xdr:rowOff>
                  </from>
                  <to>
                    <xdr:col>4</xdr:col>
                    <xdr:colOff>9525</xdr:colOff>
                    <xdr:row>3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lha19">
    <tabColor theme="6" tint="-0.499984740745262"/>
  </sheetPr>
  <dimension ref="A1:J53"/>
  <sheetViews>
    <sheetView showGridLines="0" zoomScale="120" zoomScaleNormal="120" zoomScalePageLayoutView="125" workbookViewId="0">
      <selection activeCell="M12" sqref="M12"/>
    </sheetView>
  </sheetViews>
  <sheetFormatPr defaultColWidth="8.85546875" defaultRowHeight="11.25"/>
  <cols>
    <col min="1" max="1" width="2.140625" style="8" customWidth="1"/>
    <col min="2" max="2" width="3.140625" style="8" customWidth="1"/>
    <col min="3" max="3" width="45" style="19" bestFit="1" customWidth="1"/>
    <col min="4" max="4" width="8.85546875" style="19"/>
    <col min="5" max="5" width="7.85546875" style="19" bestFit="1" customWidth="1"/>
    <col min="6" max="6" width="8.85546875" style="19"/>
    <col min="7" max="7" width="10" style="19" customWidth="1"/>
    <col min="8" max="8" width="8.140625" style="19" bestFit="1" customWidth="1"/>
    <col min="9" max="16384" width="8.85546875" style="19"/>
  </cols>
  <sheetData>
    <row r="1" spans="1:10" ht="12">
      <c r="A1" s="7"/>
      <c r="B1" s="40"/>
    </row>
    <row r="2" spans="1:10" ht="18" customHeight="1">
      <c r="B2" s="16"/>
      <c r="C2" s="41" t="str">
        <f>+IF(Índice!$D$2=1,"QUADRO I - Execução orçamental consolidada (janeiro-julho)","TABLE I - Consolidated budget execution (january-july)")</f>
        <v>TABLE I - Consolidated budget execution (january-july)</v>
      </c>
      <c r="D2" s="41"/>
      <c r="E2" s="41"/>
      <c r="F2" s="41"/>
      <c r="G2" s="41"/>
      <c r="H2" s="41" t="str">
        <f>+IF(Índice!$D$2=1,"€ Milhares","€ Thousands")</f>
        <v>€ Thousands</v>
      </c>
      <c r="J2" s="173" t="str">
        <f>+IF(Índice!$D$2=1,"índice","Index")</f>
        <v>Index</v>
      </c>
    </row>
    <row r="3" spans="1:10" ht="30.75" customHeight="1">
      <c r="C3" s="126"/>
      <c r="D3" s="127" t="str">
        <f>+IF(Índice!$D$2=1,"GR","RG")</f>
        <v>RG</v>
      </c>
      <c r="E3" s="127" t="str">
        <f>+IF(Índice!$D$2=1,"SFA","ASF")</f>
        <v>ASF</v>
      </c>
      <c r="F3" s="127" t="str">
        <f>+IF(Índice!$D$2=1,"EPR","RPE")</f>
        <v>RPE</v>
      </c>
      <c r="G3" s="127" t="str">
        <f>+IF(Índice!$D$2=1,"Saldo
consolidado
2026","Consolidated balance")</f>
        <v>Consolidated balance</v>
      </c>
      <c r="H3" s="131" t="str">
        <f>+IF(Índice!$D$2=1,"VH (%)","HV (%)")</f>
        <v>HV (%)</v>
      </c>
    </row>
    <row r="4" spans="1:10">
      <c r="C4" s="213"/>
      <c r="D4" s="85"/>
      <c r="E4" s="85"/>
      <c r="F4" s="85"/>
      <c r="G4" s="85"/>
      <c r="H4" s="85"/>
    </row>
    <row r="5" spans="1:10">
      <c r="C5" s="57" t="str">
        <f>+IF(Índice!$D$2=1,"Receita corrente","Current revenue")</f>
        <v>Current revenue</v>
      </c>
      <c r="D5" s="57">
        <v>893233.32491999981</v>
      </c>
      <c r="E5" s="57">
        <v>411855.01639000012</v>
      </c>
      <c r="F5" s="57">
        <v>293080.85453999997</v>
      </c>
      <c r="G5" s="57">
        <v>997541.39343999978</v>
      </c>
      <c r="H5" s="57">
        <v>4.5859701395547292</v>
      </c>
    </row>
    <row r="6" spans="1:10" ht="11.25" customHeight="1">
      <c r="C6" s="68" t="str">
        <f>+IF(Índice!$D$2=1,"Impostos diretos","Direct taxes")</f>
        <v>Direct taxes</v>
      </c>
      <c r="D6" s="56">
        <v>165820.16215000002</v>
      </c>
      <c r="E6" s="56">
        <v>0</v>
      </c>
      <c r="F6" s="56">
        <v>0</v>
      </c>
      <c r="G6" s="56">
        <v>165820.16215000002</v>
      </c>
      <c r="H6" s="56">
        <v>-15.255257793614252</v>
      </c>
    </row>
    <row r="7" spans="1:10">
      <c r="C7" s="68" t="str">
        <f>+IF(Índice!$D$2=1,"Impostos indiretos","Indirect taxes")</f>
        <v>Indirect taxes</v>
      </c>
      <c r="D7" s="56">
        <v>480045.94145999989</v>
      </c>
      <c r="E7" s="56">
        <v>0</v>
      </c>
      <c r="F7" s="56">
        <v>0</v>
      </c>
      <c r="G7" s="56">
        <v>480045.94145999989</v>
      </c>
      <c r="H7" s="56">
        <v>7.4287522370554582</v>
      </c>
    </row>
    <row r="8" spans="1:10">
      <c r="C8" s="68" t="str">
        <f>+IF(Índice!$D$2=1,"Contribuições de Segurança Social","Social security contributions")</f>
        <v>Social security contributions</v>
      </c>
      <c r="D8" s="56">
        <v>0</v>
      </c>
      <c r="E8" s="56">
        <v>0</v>
      </c>
      <c r="F8" s="56">
        <v>0</v>
      </c>
      <c r="G8" s="56">
        <v>0</v>
      </c>
      <c r="H8" s="56">
        <v>0</v>
      </c>
    </row>
    <row r="9" spans="1:10">
      <c r="C9" s="68" t="str">
        <f>+IF(Índice!$D$2=1,"Outras receitas correntes","Other current revenues")</f>
        <v>Other current revenues</v>
      </c>
      <c r="D9" s="56">
        <v>247367.22130999999</v>
      </c>
      <c r="E9" s="56">
        <v>411855.01639000012</v>
      </c>
      <c r="F9" s="56">
        <v>293080.85453999997</v>
      </c>
      <c r="G9" s="56">
        <v>323962.7369299999</v>
      </c>
      <c r="H9" s="56">
        <v>5.6799712770318811</v>
      </c>
    </row>
    <row r="10" spans="1:10">
      <c r="C10" s="69" t="str">
        <f>+IF(Índice!$D$2=1,"Transferências correntes","Current transfers")</f>
        <v>Current transfers</v>
      </c>
      <c r="D10" s="56">
        <v>218774.19250999999</v>
      </c>
      <c r="E10" s="56">
        <v>397222.76179000014</v>
      </c>
      <c r="F10" s="56">
        <v>259612.8328</v>
      </c>
      <c r="G10" s="56">
        <v>247269.43178999983</v>
      </c>
      <c r="H10" s="56">
        <v>6.0167035813856407</v>
      </c>
    </row>
    <row r="11" spans="1:10">
      <c r="C11" s="263" t="str">
        <f>+IF(Índice!$D$2=1,"(das quais: transferências de outros subsetores das AP)","(of which: from other PA sub-sectors)")</f>
        <v>(of which: from other PA sub-sectors)</v>
      </c>
      <c r="D11" s="56">
        <v>206517.72949999999</v>
      </c>
      <c r="E11" s="56">
        <v>980.07272999999998</v>
      </c>
      <c r="F11" s="56">
        <v>5.3624900000000002</v>
      </c>
      <c r="G11" s="56">
        <v>207503.16472</v>
      </c>
      <c r="H11" s="56">
        <v>5.8241334900401176</v>
      </c>
    </row>
    <row r="12" spans="1:10">
      <c r="C12" s="263" t="str">
        <f>+IF(Índice!$D$2=1,"(das quais: transf. de Subsetores da APR)","(of which: from RPA sub-sectors)")</f>
        <v>(of which: from RPA sub-sectors)</v>
      </c>
      <c r="D12" s="56">
        <v>0</v>
      </c>
      <c r="E12" s="56">
        <v>371252.25723000016</v>
      </c>
      <c r="F12" s="56">
        <v>257088.09808000005</v>
      </c>
      <c r="G12" s="56">
        <v>0</v>
      </c>
      <c r="H12" s="56">
        <v>0</v>
      </c>
    </row>
    <row r="13" spans="1:10">
      <c r="C13" s="214" t="str">
        <f>+IF(Índice!$D$2=1,"Diferenças de consolidação","Consolidation differences")</f>
        <v>Consolidation differences</v>
      </c>
      <c r="D13" s="56">
        <v>0</v>
      </c>
      <c r="E13" s="56">
        <v>0</v>
      </c>
      <c r="F13" s="56">
        <v>0</v>
      </c>
      <c r="G13" s="56">
        <v>27712.552900000042</v>
      </c>
      <c r="H13" s="56">
        <v>0</v>
      </c>
    </row>
    <row r="14" spans="1:10">
      <c r="C14" s="57" t="str">
        <f>+IF(Índice!$D$2=1,"Receita de capital","Capital revenue")</f>
        <v>Capital revenue</v>
      </c>
      <c r="D14" s="57">
        <v>62324.314689999999</v>
      </c>
      <c r="E14" s="57">
        <v>11204.699170000002</v>
      </c>
      <c r="F14" s="57">
        <v>30196.660599999999</v>
      </c>
      <c r="G14" s="57">
        <v>94528.172950000007</v>
      </c>
      <c r="H14" s="57">
        <v>-27.620363478073283</v>
      </c>
    </row>
    <row r="15" spans="1:10">
      <c r="C15" s="68" t="str">
        <f>+IF(Índice!$D$2=1,"Venda de bens de investimento","Sale of investment goods")</f>
        <v>Sale of investment goods</v>
      </c>
      <c r="D15" s="56">
        <v>397.48302000000001</v>
      </c>
      <c r="E15" s="56">
        <v>0</v>
      </c>
      <c r="F15" s="56">
        <v>93.328760000000003</v>
      </c>
      <c r="G15" s="56">
        <v>490.81178</v>
      </c>
      <c r="H15" s="56">
        <v>-83.230698022080631</v>
      </c>
    </row>
    <row r="16" spans="1:10" ht="11.25" customHeight="1">
      <c r="C16" s="68" t="str">
        <f>+IF(Índice!$D$2=1,"Transferências capital","Capital transfers")</f>
        <v>Capital transfers</v>
      </c>
      <c r="D16" s="56">
        <v>57765.170159999994</v>
      </c>
      <c r="E16" s="56">
        <v>10908.550120000002</v>
      </c>
      <c r="F16" s="56">
        <v>29931.545489999997</v>
      </c>
      <c r="G16" s="56">
        <v>88964.771989999994</v>
      </c>
      <c r="H16" s="56">
        <v>-25.97822320988432</v>
      </c>
    </row>
    <row r="17" spans="3:8">
      <c r="C17" s="69" t="str">
        <f>+IF(Índice!$D$2=1,"(das quais: transferências de outros subsetores das AP)","(of which: from other PA sub-sectors)")</f>
        <v>(of which: from other PA sub-sectors)</v>
      </c>
      <c r="D17" s="56">
        <v>42529.459900000002</v>
      </c>
      <c r="E17" s="56">
        <v>0</v>
      </c>
      <c r="F17" s="56">
        <v>0</v>
      </c>
      <c r="G17" s="56">
        <v>42529.459900000002</v>
      </c>
      <c r="H17" s="56">
        <v>-40.718416206660223</v>
      </c>
    </row>
    <row r="18" spans="3:8">
      <c r="C18" s="69" t="str">
        <f>+IF(Índice!$D$2=1,"(das quais: transf. de Subsetores da APR)","(of which: from RPA sub-sectors)")</f>
        <v>(of which: from RPA sub-sectors)</v>
      </c>
      <c r="D18" s="56">
        <v>0</v>
      </c>
      <c r="E18" s="56">
        <v>2073.2931800000001</v>
      </c>
      <c r="F18" s="56">
        <v>7567.2005999999992</v>
      </c>
      <c r="G18" s="56">
        <v>0</v>
      </c>
      <c r="H18" s="56">
        <v>0</v>
      </c>
    </row>
    <row r="19" spans="3:8">
      <c r="C19" s="214" t="str">
        <f>+IF(Índice!$D$2=1,"Diferenças de consolidação","Consolidation differences")</f>
        <v>Consolidation differences</v>
      </c>
      <c r="D19" s="56">
        <v>0</v>
      </c>
      <c r="E19" s="56">
        <v>0</v>
      </c>
      <c r="F19" s="56">
        <v>0</v>
      </c>
      <c r="G19" s="56">
        <v>442.99227000000064</v>
      </c>
      <c r="H19" s="56">
        <v>0</v>
      </c>
    </row>
    <row r="20" spans="3:8">
      <c r="C20" s="57" t="str">
        <f>+IF(Índice!$D$2=1,"Receita efetiva","Effective revenue")</f>
        <v>Effective revenue</v>
      </c>
      <c r="D20" s="57">
        <v>955557.63960999984</v>
      </c>
      <c r="E20" s="57">
        <v>423059.7155600001</v>
      </c>
      <c r="F20" s="57">
        <v>323277.51513999997</v>
      </c>
      <c r="G20" s="57">
        <v>1092069.5663899998</v>
      </c>
      <c r="H20" s="57">
        <v>0.70717999021527866</v>
      </c>
    </row>
    <row r="21" spans="3:8" ht="20.25" customHeight="1">
      <c r="C21" s="215" t="str">
        <f>+IF(Índice!$D$2=1,"Despesa corrente","Current expenditure")</f>
        <v>Current expenditure</v>
      </c>
      <c r="D21" s="215">
        <v>872831.66263999953</v>
      </c>
      <c r="E21" s="215">
        <v>400086.14292999997</v>
      </c>
      <c r="F21" s="215">
        <v>277000.83821999957</v>
      </c>
      <c r="G21" s="215">
        <v>949290.84137999895</v>
      </c>
      <c r="H21" s="215">
        <v>6.6182694429143929</v>
      </c>
    </row>
    <row r="22" spans="3:8" ht="10.5" customHeight="1">
      <c r="C22" s="68" t="str">
        <f>+IF(Índice!$D$2=1,"Consumo público","Public consumption")</f>
        <v>Public consumption</v>
      </c>
      <c r="D22" s="56">
        <v>385325.6449099998</v>
      </c>
      <c r="E22" s="56">
        <v>107663.10457000008</v>
      </c>
      <c r="F22" s="56">
        <v>268165.43832999957</v>
      </c>
      <c r="G22" s="56">
        <v>761154.18780999945</v>
      </c>
      <c r="H22" s="56">
        <v>7.3847205183704023</v>
      </c>
    </row>
    <row r="23" spans="3:8">
      <c r="C23" s="69" t="str">
        <f>+IF(Índice!$D$2=1,"Despesas com o pessoal","Compensation of employees")</f>
        <v>Compensation of employees</v>
      </c>
      <c r="D23" s="56">
        <v>290288.37154999975</v>
      </c>
      <c r="E23" s="56">
        <v>39248.514159999999</v>
      </c>
      <c r="F23" s="56">
        <v>190966.23321999973</v>
      </c>
      <c r="G23" s="56">
        <v>520503.11892999947</v>
      </c>
      <c r="H23" s="56">
        <v>7.5464263514023244</v>
      </c>
    </row>
    <row r="24" spans="3:8">
      <c r="C24" s="69" t="str">
        <f>+IF(Índice!$D$2=1,"Aquisição de bens e serviços e outras desp. Correntes","Purchase of goods and services, and other current expenditures")</f>
        <v>Purchase of goods and services, and other current expenditures</v>
      </c>
      <c r="D24" s="56">
        <v>95037.273360000079</v>
      </c>
      <c r="E24" s="56">
        <v>68414.590410000077</v>
      </c>
      <c r="F24" s="56">
        <v>77199.205109999864</v>
      </c>
      <c r="G24" s="56">
        <v>240651.06888000001</v>
      </c>
      <c r="H24" s="56">
        <v>7.0366256245410819</v>
      </c>
    </row>
    <row r="25" spans="3:8">
      <c r="C25" s="68" t="str">
        <f>+IF(Índice!$D$2=1,"Subsídios","Subsidies")</f>
        <v>Subsidies</v>
      </c>
      <c r="D25" s="56">
        <v>6269.2172999999984</v>
      </c>
      <c r="E25" s="56">
        <v>19131.599720000006</v>
      </c>
      <c r="F25" s="56">
        <v>3.21184</v>
      </c>
      <c r="G25" s="56">
        <v>25385.107130000008</v>
      </c>
      <c r="H25" s="56">
        <v>16.279711544201646</v>
      </c>
    </row>
    <row r="26" spans="3:8">
      <c r="C26" s="68" t="str">
        <f>+IF(Índice!$D$2=1,"Juros e outros encargos","Interests and other charges")</f>
        <v>Interests and other charges</v>
      </c>
      <c r="D26" s="56">
        <v>80552.640040000013</v>
      </c>
      <c r="E26" s="56">
        <v>1607.05126</v>
      </c>
      <c r="F26" s="56">
        <v>179.69919000000002</v>
      </c>
      <c r="G26" s="56">
        <v>82339.39049000002</v>
      </c>
      <c r="H26" s="56">
        <v>-4.6649972227824961</v>
      </c>
    </row>
    <row r="27" spans="3:8">
      <c r="C27" s="68" t="str">
        <f>+IF(Índice!$D$2=1,"Transferências correntes","Current transfers")</f>
        <v>Current transfers</v>
      </c>
      <c r="D27" s="56">
        <v>400684.16038999974</v>
      </c>
      <c r="E27" s="56">
        <v>271684.38737999991</v>
      </c>
      <c r="F27" s="56">
        <v>8652.4888600000013</v>
      </c>
      <c r="G27" s="56">
        <v>80412.155949999462</v>
      </c>
      <c r="H27" s="56">
        <v>9.6219243815084177</v>
      </c>
    </row>
    <row r="28" spans="3:8">
      <c r="C28" s="69" t="str">
        <f>+IF(Índice!$D$2=1,"(das quais: transferências de outros subsetores das AP)","(of which: to other PA sub-sectors)")</f>
        <v>(of which: to other PA sub-sectors)</v>
      </c>
      <c r="D28" s="56">
        <v>0</v>
      </c>
      <c r="E28" s="56">
        <v>1743.9114100000002</v>
      </c>
      <c r="F28" s="56">
        <v>0</v>
      </c>
      <c r="G28" s="56">
        <v>1743.9114100000002</v>
      </c>
      <c r="H28" s="56">
        <v>18.934336358997417</v>
      </c>
    </row>
    <row r="29" spans="3:8">
      <c r="C29" s="69" t="str">
        <f>+IF(Índice!$D$2=1,"(das quais: transf. de Subsetores da APR)","(of which: to RPA sub-sectors)")</f>
        <v>(of which: to RPA sub-sectors)</v>
      </c>
      <c r="D29" s="56">
        <v>357762.40703000023</v>
      </c>
      <c r="E29" s="56">
        <v>242846.47364999997</v>
      </c>
      <c r="F29" s="56">
        <v>0</v>
      </c>
      <c r="G29" s="56">
        <v>0</v>
      </c>
      <c r="H29" s="56">
        <v>0</v>
      </c>
    </row>
    <row r="30" spans="3:8">
      <c r="C30" s="214" t="str">
        <f>+IF(Índice!$D$2=1,"Diferenças de consolidação","Consolidation differences")</f>
        <v>Consolidation differences</v>
      </c>
      <c r="D30" s="56">
        <v>0</v>
      </c>
      <c r="E30" s="56">
        <v>0</v>
      </c>
      <c r="F30" s="56">
        <v>0</v>
      </c>
      <c r="G30" s="56">
        <v>0</v>
      </c>
      <c r="H30" s="56">
        <v>0</v>
      </c>
    </row>
    <row r="31" spans="3:8">
      <c r="C31" s="57" t="str">
        <f>+IF(Índice!$D$2=1,"Despesa de capital","Capital expenditure")</f>
        <v>Capital expenditure</v>
      </c>
      <c r="D31" s="57">
        <v>54001.741409999981</v>
      </c>
      <c r="E31" s="57">
        <v>12150.77145</v>
      </c>
      <c r="F31" s="57">
        <v>44295.867940000018</v>
      </c>
      <c r="G31" s="57">
        <v>101250.87929</v>
      </c>
      <c r="H31" s="57">
        <v>5.887814346984066</v>
      </c>
    </row>
    <row r="32" spans="3:8">
      <c r="C32" s="68" t="str">
        <f>+IF(Índice!$D$2=1,"Investimento","Investment")</f>
        <v>Investment</v>
      </c>
      <c r="D32" s="56">
        <v>25607.12857999999</v>
      </c>
      <c r="E32" s="56">
        <v>2369.9541399999994</v>
      </c>
      <c r="F32" s="56">
        <v>43575.916910000022</v>
      </c>
      <c r="G32" s="56">
        <v>71552.999630000006</v>
      </c>
      <c r="H32" s="56">
        <v>-13.254088930894714</v>
      </c>
    </row>
    <row r="33" spans="3:8">
      <c r="C33" s="68" t="str">
        <f>+IF(Índice!$D$2=1,"Transferências capital","Capital transfers")</f>
        <v>Capital transfers</v>
      </c>
      <c r="D33" s="56">
        <v>28394.612829999991</v>
      </c>
      <c r="E33" s="56">
        <v>9780.8173100000004</v>
      </c>
      <c r="F33" s="56">
        <v>719.95103000000006</v>
      </c>
      <c r="G33" s="56">
        <v>29697.879659999995</v>
      </c>
      <c r="H33" s="56">
        <v>126.09442992798061</v>
      </c>
    </row>
    <row r="34" spans="3:8">
      <c r="C34" s="69" t="str">
        <f>+IF(Índice!$D$2=1,"(das quais: transferências de outros subsetores das AP)","(of which: to other PA sub-sectors)")</f>
        <v>(of which: to other PA sub-sectors)</v>
      </c>
      <c r="D34" s="56">
        <v>2739.1687599999996</v>
      </c>
      <c r="E34" s="56">
        <v>0</v>
      </c>
      <c r="F34" s="56">
        <v>0</v>
      </c>
      <c r="G34" s="56">
        <v>2739.1687599999996</v>
      </c>
      <c r="H34" s="56">
        <v>-34.066745332862467</v>
      </c>
    </row>
    <row r="35" spans="3:8">
      <c r="C35" s="69" t="str">
        <f>+IF(Índice!$D$2=1,"(das quais: transf. de Subsetores da APR)","(of which: to RPA sub-sectors)")</f>
        <v>(of which: to RPA sub-sectors)</v>
      </c>
      <c r="D35" s="56">
        <v>9156.5015099999982</v>
      </c>
      <c r="E35" s="56">
        <v>0</v>
      </c>
      <c r="F35" s="56">
        <v>41</v>
      </c>
      <c r="G35" s="56">
        <v>0</v>
      </c>
      <c r="H35" s="56">
        <v>0</v>
      </c>
    </row>
    <row r="36" spans="3:8">
      <c r="C36" s="68" t="str">
        <f>+IF(Índice!$D$2=1,"Outras despesas de capital","Other capital expenditures")</f>
        <v>Other capital expenditures</v>
      </c>
      <c r="D36" s="56">
        <v>0</v>
      </c>
      <c r="E36" s="56">
        <v>0</v>
      </c>
      <c r="F36" s="56">
        <v>0</v>
      </c>
      <c r="G36" s="56">
        <v>0</v>
      </c>
      <c r="H36" s="56">
        <v>0</v>
      </c>
    </row>
    <row r="37" spans="3:8">
      <c r="C37" s="214" t="str">
        <f>+IF(Índice!$D$2=1,"Diferenças de consolidação","Consolidation differences")</f>
        <v>Consolidation differences</v>
      </c>
      <c r="D37" s="56"/>
      <c r="E37" s="56"/>
      <c r="F37" s="56"/>
      <c r="G37" s="56">
        <v>0</v>
      </c>
      <c r="H37" s="56"/>
    </row>
    <row r="38" spans="3:8" ht="18" customHeight="1">
      <c r="C38" s="86" t="str">
        <f>+IF(Índice!$D$2=1,"Despesa efetiva","Effective expenditure")</f>
        <v>Effective expenditure</v>
      </c>
      <c r="D38" s="86">
        <v>926833.40404999966</v>
      </c>
      <c r="E38" s="86">
        <v>412236.91438000003</v>
      </c>
      <c r="F38" s="86">
        <v>321296.70615999965</v>
      </c>
      <c r="G38" s="86">
        <v>1050541.720669999</v>
      </c>
      <c r="H38" s="86">
        <v>6.5474298566089217</v>
      </c>
    </row>
    <row r="39" spans="3:8" ht="17.25" customHeight="1">
      <c r="C39" s="138" t="str">
        <f>+IF(Índice!$D$2=1,"Saldo global","Overall balance")</f>
        <v>Overall balance</v>
      </c>
      <c r="D39" s="139">
        <v>28724.235560000176</v>
      </c>
      <c r="E39" s="139">
        <v>10822.801180000068</v>
      </c>
      <c r="F39" s="139">
        <v>1980.8089800003218</v>
      </c>
      <c r="G39" s="139">
        <v>41527.845720000798</v>
      </c>
      <c r="H39" s="139">
        <v>-57.803705280768426</v>
      </c>
    </row>
    <row r="40" spans="3:8">
      <c r="C40" s="87" t="str">
        <f>+IF(Índice!$D$2=1,"Por memória:","By memory:")</f>
        <v>By memory:</v>
      </c>
    </row>
    <row r="41" spans="3:8">
      <c r="C41" s="68" t="str">
        <f>+IF(Índice!$D$2=1,"Saldo corrente","Current balance")</f>
        <v>Current balance</v>
      </c>
      <c r="D41" s="19">
        <v>20401.662280000281</v>
      </c>
      <c r="E41" s="19">
        <v>11768.873460000148</v>
      </c>
      <c r="F41" s="19">
        <v>16080.016320000403</v>
      </c>
      <c r="G41" s="19">
        <v>48250.552060000831</v>
      </c>
      <c r="H41" s="19">
        <v>-23.938516401788689</v>
      </c>
    </row>
    <row r="42" spans="3:8">
      <c r="C42" s="68" t="str">
        <f>+IF(Índice!$D$2=1,"Despesa corrente primária","Primary current expenditure")</f>
        <v>Primary current expenditure</v>
      </c>
      <c r="D42" s="19">
        <v>792279.02259999956</v>
      </c>
      <c r="E42" s="19">
        <v>398479.09166999999</v>
      </c>
      <c r="F42" s="19">
        <v>276821.13902999955</v>
      </c>
      <c r="G42" s="19">
        <v>866951.45088999893</v>
      </c>
      <c r="H42" s="19">
        <v>7.8303637431829554</v>
      </c>
    </row>
    <row r="43" spans="3:8">
      <c r="C43" s="68" t="str">
        <f>+IF(Índice!$D$2=1,"Saldo corrente primário","Primary current balance")</f>
        <v>Primary current balance</v>
      </c>
      <c r="D43" s="19">
        <v>100954.30232000025</v>
      </c>
      <c r="E43" s="19">
        <v>13375.924720000126</v>
      </c>
      <c r="F43" s="19">
        <v>16259.715510000417</v>
      </c>
      <c r="G43" s="19">
        <v>130589.94255000085</v>
      </c>
      <c r="H43" s="19">
        <v>-12.826553862147483</v>
      </c>
    </row>
    <row r="44" spans="3:8">
      <c r="C44" s="68" t="str">
        <f>+IF(Índice!$D$2=1,"Saldo de capital","Capital balance")</f>
        <v>Capital balance</v>
      </c>
      <c r="D44" s="19">
        <v>8322.5732800000187</v>
      </c>
      <c r="E44" s="19">
        <v>-946.0722799999985</v>
      </c>
      <c r="F44" s="19">
        <v>-14099.207340000019</v>
      </c>
      <c r="G44" s="19">
        <v>-6722.7063399999897</v>
      </c>
      <c r="H44" s="19">
        <v>-119.21892900209585</v>
      </c>
    </row>
    <row r="45" spans="3:8">
      <c r="C45" s="68" t="str">
        <f t="array" ref="C45">+IF(Índice!$D$2=1,"Despesa primária","Primary expenditure")</f>
        <v>Primary expenditure</v>
      </c>
      <c r="D45" s="19">
        <v>846280.76400999969</v>
      </c>
      <c r="E45" s="19">
        <v>410629.86312000005</v>
      </c>
      <c r="F45" s="19">
        <v>321117.00696999964</v>
      </c>
      <c r="G45" s="19">
        <v>968202.330179999</v>
      </c>
      <c r="H45" s="19">
        <v>7.6238887562741331</v>
      </c>
    </row>
    <row r="46" spans="3:8">
      <c r="C46" s="216" t="str">
        <f>+IF(Índice!$D$2=1,"Saldo primário","Primary balance")</f>
        <v>Primary balance</v>
      </c>
      <c r="D46" s="132">
        <v>109276.87560000014</v>
      </c>
      <c r="E46" s="132">
        <v>12429.852440000046</v>
      </c>
      <c r="F46" s="132">
        <v>2160.5081700003357</v>
      </c>
      <c r="G46" s="132">
        <v>123867.23621000082</v>
      </c>
      <c r="H46" s="132">
        <v>-32.966592938774085</v>
      </c>
    </row>
    <row r="47" spans="3:8">
      <c r="C47" s="217" t="str">
        <f>+IF(Índice!$D$2=1,"Fonte: Secretaria Regional das Finanças","Source: Regional Finance Secretariat")</f>
        <v>Source: Regional Finance Secretariat</v>
      </c>
    </row>
    <row r="48" spans="3:8" ht="9" customHeight="1">
      <c r="C48" s="324" t="str">
        <f>+IF(Índice!$D$2=1,"Nota: As Reposições Não Abatidas nos Pagamentos foram contabilizadas em Receitas de Capital, nos termos do Decreto-Lei n.º26/2002 de 14 de fevereiro","Note: Non-Cutdown Payment replacements were accounted for in Capital Revenues pursuant to Decree-Law No. 26/2002 of february 14")</f>
        <v>Note: Non-Cutdown Payment replacements were accounted for in Capital Revenues pursuant to Decree-Law No. 26/2002 of february 14</v>
      </c>
      <c r="D48" s="324"/>
      <c r="E48" s="324"/>
      <c r="F48" s="324"/>
      <c r="G48" s="324"/>
    </row>
    <row r="49" spans="3:7" ht="9" customHeight="1">
      <c r="C49" s="324"/>
      <c r="D49" s="324"/>
      <c r="E49" s="324"/>
      <c r="F49" s="324"/>
      <c r="G49" s="324"/>
    </row>
    <row r="50" spans="3:7" ht="9" customHeight="1">
      <c r="C50" s="324"/>
      <c r="D50" s="324"/>
      <c r="E50" s="324"/>
      <c r="F50" s="324"/>
      <c r="G50" s="324"/>
    </row>
    <row r="51" spans="3:7" ht="9" customHeight="1">
      <c r="C51" s="324" t="str">
        <f>+IF(Índice!$D$2=1,"As transferências de outros subsetores das AP compreendem transferências da Administração Central, da Administração Local e da Segurança Social","Transfers from other AP sub-sectors include transfers from the Central Administration, Local Administration and Social Security")</f>
        <v>Transfers from other AP sub-sectors include transfers from the Central Administration, Local Administration and Social Security</v>
      </c>
      <c r="D51" s="324"/>
      <c r="E51" s="324"/>
      <c r="F51" s="324"/>
      <c r="G51" s="324"/>
    </row>
    <row r="52" spans="3:7" ht="9" customHeight="1">
      <c r="C52" s="324"/>
      <c r="D52" s="324"/>
      <c r="E52" s="324"/>
      <c r="F52" s="324"/>
      <c r="G52" s="324"/>
    </row>
    <row r="53" spans="3:7" ht="9" customHeight="1">
      <c r="C53" s="324"/>
      <c r="D53" s="324"/>
      <c r="E53" s="324"/>
      <c r="F53" s="324"/>
      <c r="G53" s="324"/>
    </row>
  </sheetData>
  <mergeCells count="2">
    <mergeCell ref="C48:G50"/>
    <mergeCell ref="C51:G53"/>
  </mergeCells>
  <hyperlinks>
    <hyperlink ref="J2" location="Índice!A1" display="índice" xr:uid="{A8D30D46-41C7-485C-914C-766CF4822047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olha6">
    <tabColor theme="6" tint="-0.499984740745262"/>
    <pageSetUpPr fitToPage="1"/>
  </sheetPr>
  <dimension ref="B2:AC39"/>
  <sheetViews>
    <sheetView showGridLines="0" zoomScale="120" zoomScaleNormal="120" workbookViewId="0">
      <selection activeCell="M12" sqref="M12"/>
    </sheetView>
  </sheetViews>
  <sheetFormatPr defaultColWidth="8.85546875" defaultRowHeight="12"/>
  <cols>
    <col min="1" max="1" width="2.140625" style="8" customWidth="1"/>
    <col min="2" max="2" width="3.140625" style="8" customWidth="1"/>
    <col min="3" max="3" width="31.7109375" style="8" customWidth="1"/>
    <col min="4" max="4" width="13.140625" style="8" bestFit="1" customWidth="1"/>
    <col min="5" max="5" width="9.140625" style="8" bestFit="1" customWidth="1"/>
    <col min="6" max="7" width="8.85546875" style="8"/>
    <col min="8" max="8" width="9.7109375" style="8" bestFit="1" customWidth="1"/>
    <col min="9" max="9" width="10.42578125" style="23" bestFit="1" customWidth="1"/>
    <col min="10" max="10" width="12" style="24" customWidth="1"/>
    <col min="11" max="11" width="17.7109375" style="24" customWidth="1"/>
    <col min="12" max="12" width="32.28515625" style="8" bestFit="1" customWidth="1"/>
    <col min="13" max="16" width="8.85546875" style="8"/>
    <col min="17" max="17" width="0" style="8" hidden="1" customWidth="1"/>
    <col min="18" max="25" width="8.85546875" style="8"/>
    <col min="26" max="26" width="9.140625" style="8" customWidth="1"/>
    <col min="27" max="29" width="9.140625" style="7" customWidth="1"/>
    <col min="30" max="16384" width="8.85546875" style="8"/>
  </cols>
  <sheetData>
    <row r="2" spans="2:29" ht="12.75">
      <c r="B2" s="16"/>
      <c r="C2" s="218" t="str">
        <f>+IF(Índice!$D$2=1,"QUADRO II - Execução orçamental do Gov. Regional (janeiro-julho)","TABLE II - Regional Gov. budget execution (january-july)")</f>
        <v>TABLE II - Regional Gov. budget execution (january-july)</v>
      </c>
      <c r="D2" s="219"/>
      <c r="E2" s="220"/>
      <c r="F2" s="49" t="str">
        <f>+IF(Índice!$D$2=1,"€ Milhares","€ Thousands")</f>
        <v>€ Thousands</v>
      </c>
      <c r="G2"/>
      <c r="H2" s="173" t="str">
        <f>+IF(Índice!$D$2=1,"índice","Index")</f>
        <v>Index</v>
      </c>
      <c r="K2" s="18"/>
      <c r="Z2" s="7"/>
      <c r="AC2" s="8"/>
    </row>
    <row r="3" spans="2:29" ht="35.1" customHeight="1">
      <c r="C3" s="129"/>
      <c r="D3" s="156">
        <v>2025</v>
      </c>
      <c r="E3" s="156">
        <v>2026</v>
      </c>
      <c r="F3" s="221" t="str">
        <f>+IF(Índice!$D$2=1,"VH (%)","yoy variation (%)")</f>
        <v>yoy variation (%)</v>
      </c>
      <c r="G3"/>
      <c r="H3" s="23"/>
      <c r="Z3" s="7"/>
      <c r="AC3" s="8"/>
    </row>
    <row r="4" spans="2:29" ht="6.75" customHeight="1">
      <c r="C4" s="222"/>
      <c r="D4" s="223"/>
      <c r="E4" s="224"/>
      <c r="F4" s="222"/>
      <c r="G4"/>
      <c r="H4" s="23"/>
      <c r="I4" s="24"/>
      <c r="Z4" s="7"/>
      <c r="AC4" s="8"/>
    </row>
    <row r="5" spans="2:29" ht="11.25" customHeight="1">
      <c r="C5" s="57" t="str">
        <f>+IF(Índice!$D$2=1,"Receita corrente","Current revenue")</f>
        <v>Current revenue</v>
      </c>
      <c r="D5" s="220">
        <v>869300.3812200001</v>
      </c>
      <c r="E5" s="220">
        <v>893233.32491999993</v>
      </c>
      <c r="F5" s="220">
        <v>2.7531270222626247</v>
      </c>
      <c r="G5" s="39"/>
      <c r="H5" s="23"/>
      <c r="I5" s="25"/>
      <c r="J5" s="25"/>
      <c r="Z5" s="7"/>
      <c r="AC5" s="8"/>
    </row>
    <row r="6" spans="2:29" ht="12.75">
      <c r="C6" s="225" t="str">
        <f>+IF(Índice!$D$2=1,"Receitas fiscais","Tax revenues")</f>
        <v>Tax revenues</v>
      </c>
      <c r="D6" s="226">
        <v>642520.67081000004</v>
      </c>
      <c r="E6" s="226">
        <v>645866.10360999987</v>
      </c>
      <c r="F6" s="226">
        <v>0.52067317862043438</v>
      </c>
      <c r="G6"/>
      <c r="H6" s="23"/>
      <c r="I6" s="24"/>
      <c r="Z6" s="7"/>
      <c r="AC6" s="8"/>
    </row>
    <row r="7" spans="2:29" ht="12.75">
      <c r="C7" s="69" t="str">
        <f>+IF(Índice!$D$2=1,"Impostos diretos","Direct taxes")</f>
        <v>Direct taxes</v>
      </c>
      <c r="D7" s="226">
        <v>195670.14759000001</v>
      </c>
      <c r="E7" s="226">
        <v>165820.16215000002</v>
      </c>
      <c r="F7" s="226">
        <v>-15.255257793614252</v>
      </c>
      <c r="G7"/>
      <c r="H7" s="23"/>
      <c r="I7" s="24"/>
      <c r="Z7" s="7"/>
      <c r="AC7" s="8"/>
    </row>
    <row r="8" spans="2:29" ht="12.75">
      <c r="C8" s="69" t="str">
        <f>+IF(Índice!$D$2=1,"Impostos indiretos","Indirect taxes")</f>
        <v>Indirect taxes</v>
      </c>
      <c r="D8" s="226">
        <v>446850.52322000003</v>
      </c>
      <c r="E8" s="226">
        <v>480045.94145999989</v>
      </c>
      <c r="F8" s="226">
        <v>7.4287522370554804</v>
      </c>
      <c r="G8"/>
      <c r="H8" s="23"/>
      <c r="I8" s="24"/>
      <c r="Z8" s="7"/>
      <c r="AC8" s="8"/>
    </row>
    <row r="9" spans="2:29" ht="12.75">
      <c r="C9" s="68" t="str">
        <f>+IF(Índice!$D$2=1,"Outras receitas correntes","Other current revenues")</f>
        <v>Other current revenues</v>
      </c>
      <c r="D9" s="226">
        <v>226779.71041</v>
      </c>
      <c r="E9" s="226">
        <v>247367.22131000002</v>
      </c>
      <c r="F9" s="226">
        <v>9.0781978964429513</v>
      </c>
      <c r="G9"/>
      <c r="H9" s="23"/>
      <c r="I9" s="24"/>
      <c r="Z9" s="7"/>
      <c r="AC9" s="8"/>
    </row>
    <row r="10" spans="2:29" ht="12.75">
      <c r="C10" s="220" t="str">
        <f>+IF(Índice!$D$2=1,"Receita de capital","Capital revenue")</f>
        <v>Capital revenue</v>
      </c>
      <c r="D10" s="227">
        <v>102218.38600999999</v>
      </c>
      <c r="E10" s="227">
        <v>62324.314689999999</v>
      </c>
      <c r="F10" s="227">
        <v>-39.028273559413442</v>
      </c>
      <c r="G10"/>
      <c r="H10" s="23"/>
      <c r="Z10" s="7"/>
      <c r="AC10" s="8"/>
    </row>
    <row r="11" spans="2:29" ht="3.75" customHeight="1">
      <c r="C11" s="220"/>
      <c r="D11" s="227"/>
      <c r="E11" s="227"/>
      <c r="F11" s="227"/>
      <c r="G11"/>
      <c r="H11" s="23"/>
      <c r="I11" s="24"/>
      <c r="Z11" s="7"/>
      <c r="AC11" s="8"/>
    </row>
    <row r="12" spans="2:29" ht="12.75">
      <c r="C12" s="220" t="str">
        <f>+IF(Índice!$D$2=1,"Receita efetiva","Effective revenue")</f>
        <v>Effective revenue</v>
      </c>
      <c r="D12" s="227">
        <v>971518.76723000011</v>
      </c>
      <c r="E12" s="227">
        <v>955557.63960999995</v>
      </c>
      <c r="F12" s="227">
        <v>-1.642904713566018</v>
      </c>
      <c r="G12" s="39"/>
      <c r="H12" s="23"/>
      <c r="Z12" s="7"/>
      <c r="AC12" s="8"/>
    </row>
    <row r="13" spans="2:29" ht="12.75">
      <c r="C13" s="220"/>
      <c r="D13" s="226"/>
      <c r="E13" s="226"/>
      <c r="F13" s="226"/>
      <c r="G13"/>
      <c r="H13" s="23"/>
      <c r="I13" s="24"/>
      <c r="L13" s="37"/>
      <c r="M13" s="38"/>
      <c r="Z13" s="7"/>
      <c r="AC13" s="8"/>
    </row>
    <row r="14" spans="2:29" ht="11.25" customHeight="1">
      <c r="C14" s="220" t="str">
        <f>+IF(Índice!$D$2=1,"Despesa corrente","Current expenditure")</f>
        <v>Current expenditure</v>
      </c>
      <c r="D14" s="227">
        <v>809499.63927999919</v>
      </c>
      <c r="E14" s="227">
        <v>872831.66264000011</v>
      </c>
      <c r="F14" s="227">
        <v>7.8236011836065655</v>
      </c>
      <c r="G14"/>
      <c r="H14" s="23"/>
      <c r="K14" s="23"/>
      <c r="M14" s="163">
        <v>0</v>
      </c>
      <c r="N14" s="11"/>
      <c r="O14" s="11"/>
      <c r="P14" s="11"/>
      <c r="Z14" s="7"/>
      <c r="AC14" s="8"/>
    </row>
    <row r="15" spans="2:29" ht="12.75">
      <c r="C15" s="225" t="str">
        <f>+IF(Índice!$D$2=1,"Despesas com o pessoal","Compensation of employees")</f>
        <v>Compensation of employees</v>
      </c>
      <c r="D15" s="226">
        <v>276637.14818999945</v>
      </c>
      <c r="E15" s="226">
        <v>290288.37154999987</v>
      </c>
      <c r="F15" s="226">
        <v>4.9347036178324366</v>
      </c>
      <c r="G15"/>
      <c r="H15" s="23"/>
      <c r="N15" s="11"/>
      <c r="O15" s="11"/>
      <c r="Z15" s="7"/>
      <c r="AC15" s="8"/>
    </row>
    <row r="16" spans="2:29" ht="12.75">
      <c r="C16" s="225" t="str">
        <f>+IF(Índice!$D$2=1,"Aquisição de bens e serviços","Purchase of goods and services")</f>
        <v>Purchase of goods and services</v>
      </c>
      <c r="D16" s="226">
        <v>76386.499210000009</v>
      </c>
      <c r="E16" s="226">
        <v>94336.985970000082</v>
      </c>
      <c r="F16" s="226">
        <v>23.49955416944951</v>
      </c>
      <c r="G16"/>
      <c r="H16" s="23"/>
      <c r="I16" s="24"/>
      <c r="N16" s="11"/>
      <c r="O16" s="11"/>
      <c r="Z16" s="7"/>
      <c r="AC16" s="8"/>
    </row>
    <row r="17" spans="3:29" ht="12.75">
      <c r="C17" s="225" t="str">
        <f>+IF(Índice!$D$2=1,"Juros e outros encargos","Interests and other charges")</f>
        <v>Interests and other charges</v>
      </c>
      <c r="D17" s="226">
        <v>83592.843750000044</v>
      </c>
      <c r="E17" s="226">
        <v>80552.640040000013</v>
      </c>
      <c r="F17" s="226">
        <v>-3.6369186327627867</v>
      </c>
      <c r="G17"/>
      <c r="H17" s="23"/>
      <c r="I17" s="24"/>
      <c r="N17" s="11"/>
      <c r="O17" s="11"/>
      <c r="Z17" s="7"/>
      <c r="AC17" s="8"/>
    </row>
    <row r="18" spans="3:29" ht="12.75">
      <c r="C18" s="225" t="str">
        <f>+IF(Índice!$D$2=1,"Transferências correntes","Current transfers")</f>
        <v>Current transfers</v>
      </c>
      <c r="D18" s="226">
        <v>371183.52674999979</v>
      </c>
      <c r="E18" s="226">
        <v>400684.16039000027</v>
      </c>
      <c r="F18" s="226">
        <v>7.9477216832065434</v>
      </c>
      <c r="G18"/>
      <c r="H18" s="23"/>
      <c r="I18" s="24"/>
      <c r="N18" s="11"/>
      <c r="O18" s="11"/>
      <c r="Z18" s="15"/>
      <c r="AA18" s="15"/>
      <c r="AB18" s="15"/>
      <c r="AC18" s="8"/>
    </row>
    <row r="19" spans="3:29" ht="12.75">
      <c r="C19" s="228" t="str">
        <f>+IF(Índice!$D$2=1,"Administrações Públicas","Public Administrations")</f>
        <v>Public Administrations</v>
      </c>
      <c r="D19" s="226">
        <v>329123.74642999977</v>
      </c>
      <c r="E19" s="226">
        <v>357762.40703000023</v>
      </c>
      <c r="F19" s="226">
        <v>8.701487179410039</v>
      </c>
      <c r="G19"/>
      <c r="H19" s="23"/>
      <c r="I19" s="24"/>
      <c r="N19" s="11"/>
      <c r="O19" s="11"/>
      <c r="Z19" s="7"/>
      <c r="AC19" s="8"/>
    </row>
    <row r="20" spans="3:29" ht="12.75">
      <c r="C20" s="228" t="str">
        <f>+IF(Índice!$D$2=1,"Outras","Other")</f>
        <v>Other</v>
      </c>
      <c r="D20" s="226">
        <v>42059.780320000013</v>
      </c>
      <c r="E20" s="226">
        <v>42921.753360000017</v>
      </c>
      <c r="F20" s="226">
        <v>2.0493997672881958</v>
      </c>
      <c r="G20"/>
      <c r="H20" s="23"/>
      <c r="I20" s="24"/>
      <c r="N20" s="11"/>
      <c r="O20" s="11"/>
      <c r="Z20" s="7"/>
      <c r="AC20" s="8"/>
    </row>
    <row r="21" spans="3:29" ht="12.75">
      <c r="C21" s="225" t="str">
        <f>+IF(Índice!$D$2=1,"Subsídios","Subsidies")</f>
        <v>Subsidies</v>
      </c>
      <c r="D21" s="226">
        <v>1207.6956400000001</v>
      </c>
      <c r="E21" s="226">
        <v>6269.2172999999984</v>
      </c>
      <c r="F21" s="226">
        <v>419.10573263309931</v>
      </c>
      <c r="G21"/>
      <c r="H21" s="23"/>
      <c r="I21" s="24"/>
      <c r="N21" s="11"/>
      <c r="O21" s="11"/>
      <c r="Z21" s="7"/>
      <c r="AC21" s="8"/>
    </row>
    <row r="22" spans="3:29" ht="12.75">
      <c r="C22" s="225" t="str">
        <f>+IF(Índice!$D$2=1,"Outras despesas correntes","Other current expenditures")</f>
        <v>Other current expenditures</v>
      </c>
      <c r="D22" s="226">
        <v>491.92574000000008</v>
      </c>
      <c r="E22" s="226">
        <v>700.28738999999985</v>
      </c>
      <c r="F22" s="226">
        <v>42.356321911514485</v>
      </c>
      <c r="G22"/>
      <c r="H22" s="23"/>
      <c r="I22" s="24"/>
      <c r="Z22" s="7"/>
      <c r="AC22" s="8"/>
    </row>
    <row r="23" spans="3:29" ht="11.25" customHeight="1">
      <c r="C23" s="220" t="str">
        <f>+IF(Índice!$D$2=1,"Despesa de capital","Capital expenditure")</f>
        <v>Capital expenditure</v>
      </c>
      <c r="D23" s="227">
        <v>72089.801489999954</v>
      </c>
      <c r="E23" s="227">
        <v>54001.741409999988</v>
      </c>
      <c r="F23" s="227">
        <v>-25.091011080824078</v>
      </c>
      <c r="G23"/>
      <c r="H23" s="23"/>
      <c r="Z23" s="7"/>
      <c r="AC23" s="8"/>
    </row>
    <row r="24" spans="3:29" ht="12.75">
      <c r="C24" s="225" t="str">
        <f>+IF(Índice!$D$2=1,"Investimento","Investment")</f>
        <v>Investment</v>
      </c>
      <c r="D24" s="226">
        <v>36427.195279999964</v>
      </c>
      <c r="E24" s="226">
        <v>25607.12857999999</v>
      </c>
      <c r="F24" s="226">
        <v>-29.703265971565585</v>
      </c>
      <c r="G24"/>
      <c r="H24" s="23"/>
      <c r="Z24" s="7"/>
      <c r="AC24" s="8"/>
    </row>
    <row r="25" spans="3:29" ht="12.75">
      <c r="C25" s="225" t="str">
        <f>+IF(Índice!$D$2=1,"Transferências capital","Capital transfers")</f>
        <v>Capital transfers</v>
      </c>
      <c r="D25" s="226">
        <v>35662.606209999998</v>
      </c>
      <c r="E25" s="226">
        <v>28394.612829999998</v>
      </c>
      <c r="F25" s="226">
        <v>-20.379871670629647</v>
      </c>
      <c r="G25"/>
      <c r="H25" s="23"/>
      <c r="Z25" s="7"/>
      <c r="AC25" s="8"/>
    </row>
    <row r="26" spans="3:29" ht="12.75">
      <c r="C26" s="228" t="str">
        <f>+IF(Índice!$D$2=1,"Administrações Públicas","Public Administrations")</f>
        <v>Public Administrations</v>
      </c>
      <c r="D26" s="226">
        <v>29295.771720000001</v>
      </c>
      <c r="E26" s="226">
        <v>11895.670269999997</v>
      </c>
      <c r="F26" s="226">
        <v>-59.39458300093554</v>
      </c>
      <c r="G26"/>
      <c r="H26" s="23"/>
      <c r="Z26" s="7"/>
      <c r="AC26" s="8"/>
    </row>
    <row r="27" spans="3:29" ht="12.75">
      <c r="C27" s="228" t="str">
        <f>+IF(Índice!$D$2=1,"Outras","Other")</f>
        <v>Other</v>
      </c>
      <c r="D27" s="226">
        <v>6366.8344899999993</v>
      </c>
      <c r="E27" s="226">
        <v>16498.94256</v>
      </c>
      <c r="F27" s="226">
        <v>159.13886384063991</v>
      </c>
      <c r="G27"/>
      <c r="H27" s="23"/>
      <c r="Z27" s="7"/>
      <c r="AC27" s="8"/>
    </row>
    <row r="28" spans="3:29" ht="4.5" customHeight="1">
      <c r="C28" s="18"/>
      <c r="D28" s="226"/>
      <c r="E28" s="226"/>
      <c r="F28" s="226"/>
      <c r="G28"/>
      <c r="H28" s="23"/>
      <c r="I28" s="24"/>
      <c r="Z28" s="7"/>
      <c r="AC28" s="8"/>
    </row>
    <row r="29" spans="3:29" ht="12.75">
      <c r="C29" s="229" t="str">
        <f>+IF(Índice!$D$2=1,"Despesa efetiva","Effective expenditure")</f>
        <v>Effective expenditure</v>
      </c>
      <c r="D29" s="230">
        <v>881589.44076999917</v>
      </c>
      <c r="E29" s="230">
        <v>926833.40405000013</v>
      </c>
      <c r="F29" s="230">
        <v>5.1320899715500135</v>
      </c>
      <c r="G29" s="39"/>
      <c r="H29" s="23"/>
      <c r="Z29" s="7"/>
      <c r="AC29" s="8"/>
    </row>
    <row r="30" spans="3:29" ht="12.75">
      <c r="C30" s="18"/>
      <c r="D30" s="18"/>
      <c r="E30" s="18"/>
      <c r="F30" s="18"/>
      <c r="G30"/>
      <c r="H30" s="23"/>
      <c r="I30" s="24"/>
      <c r="Z30" s="7"/>
      <c r="AC30" s="8"/>
    </row>
    <row r="31" spans="3:29" ht="17.25" customHeight="1">
      <c r="C31" s="138" t="str">
        <f>+IF(Índice!$D$2=1,"Saldo global","Overall balance")</f>
        <v>Overall balance</v>
      </c>
      <c r="D31" s="139">
        <v>89929.326460000942</v>
      </c>
      <c r="E31" s="139">
        <v>28724.235559999826</v>
      </c>
      <c r="F31" s="139">
        <v>-68.059100750881441</v>
      </c>
      <c r="G31" s="18"/>
      <c r="H31" s="23"/>
      <c r="J31" s="27"/>
      <c r="Z31" s="7"/>
      <c r="AC31" s="8"/>
    </row>
    <row r="32" spans="3:29" ht="12.75">
      <c r="C32" s="231" t="str">
        <f>+IF(Índice!$D$2=1,"Por memória:","By memory:")</f>
        <v>By memory:</v>
      </c>
      <c r="D32" s="18"/>
      <c r="E32" s="18"/>
      <c r="F32" s="18"/>
      <c r="G32"/>
      <c r="H32" s="28"/>
      <c r="I32" s="24"/>
      <c r="Z32" s="7"/>
      <c r="AC32" s="8"/>
    </row>
    <row r="33" spans="3:29">
      <c r="C33" s="69" t="str">
        <f>+IF(Índice!$D$2=1,"Saldo corrente","Current balance")</f>
        <v>Current balance</v>
      </c>
      <c r="D33" s="19">
        <v>59800.741940000909</v>
      </c>
      <c r="E33" s="19">
        <v>20401.662279999815</v>
      </c>
      <c r="F33" s="19">
        <v>-65.883931171842065</v>
      </c>
      <c r="G33" s="18"/>
      <c r="H33" s="26"/>
      <c r="K33" s="8"/>
      <c r="L33" s="18"/>
      <c r="Z33" s="7"/>
      <c r="AC33" s="8"/>
    </row>
    <row r="34" spans="3:29">
      <c r="C34" s="69" t="str">
        <f>+IF(Índice!$D$2=1,"Saldo de capital","Capital balance")</f>
        <v>Capital balance</v>
      </c>
      <c r="D34" s="19">
        <v>30128.584520000033</v>
      </c>
      <c r="E34" s="19">
        <v>8322.5732800000114</v>
      </c>
      <c r="F34" s="19">
        <v>-72.376487602743836</v>
      </c>
      <c r="G34" s="18"/>
      <c r="H34" s="26"/>
      <c r="J34" s="23"/>
      <c r="K34" s="8"/>
      <c r="L34" s="18"/>
      <c r="Z34" s="7"/>
      <c r="AC34" s="8"/>
    </row>
    <row r="35" spans="3:29">
      <c r="C35" s="69" t="str">
        <f>+IF(Índice!$D$2=1,"Saldo primário","Primary balance")</f>
        <v>Primary balance</v>
      </c>
      <c r="D35" s="19">
        <v>173522.170210001</v>
      </c>
      <c r="E35" s="19">
        <v>109276.87559999984</v>
      </c>
      <c r="F35" s="19">
        <v>-37.024257207162549</v>
      </c>
      <c r="G35" s="18"/>
      <c r="H35" s="26"/>
      <c r="J35" s="23"/>
      <c r="K35" s="8"/>
      <c r="L35" s="18"/>
      <c r="Z35" s="7"/>
      <c r="AC35" s="8"/>
    </row>
    <row r="36" spans="3:29">
      <c r="C36" s="232" t="str">
        <f>+IF(Índice!$D$2=1,"Ativos financeiros líquidos de reembolsos","Financial assets net of reimbursements")</f>
        <v>Financial assets net of reimbursements</v>
      </c>
      <c r="D36" s="106">
        <v>39835.067080000001</v>
      </c>
      <c r="E36" s="106">
        <v>5576.9230800000005</v>
      </c>
      <c r="F36" s="106">
        <v>-85.999965636307394</v>
      </c>
      <c r="G36" s="18"/>
      <c r="H36" s="26"/>
      <c r="K36" s="8"/>
      <c r="L36" s="18"/>
      <c r="Z36" s="7"/>
      <c r="AC36" s="8"/>
    </row>
    <row r="37" spans="3:29" ht="12.75">
      <c r="C37" s="217" t="str">
        <f>+IF(Índice!$D$2=1,"Fonte: Secretaria Regional das Finanças","Source: Regional Finance Secretariat")</f>
        <v>Source: Regional Finance Secretariat</v>
      </c>
      <c r="D37" s="18"/>
      <c r="E37" s="18"/>
      <c r="F37" s="18"/>
      <c r="G37"/>
      <c r="H37" s="20"/>
    </row>
    <row r="38" spans="3:29" ht="33.75" customHeight="1">
      <c r="C38" s="325"/>
      <c r="D38" s="325"/>
      <c r="E38" s="325"/>
      <c r="F38" s="325"/>
      <c r="G38" s="46"/>
      <c r="H38" s="46"/>
    </row>
    <row r="39" spans="3:29">
      <c r="C39" s="18"/>
      <c r="D39" s="18"/>
      <c r="E39" s="18"/>
      <c r="F39" s="18"/>
    </row>
  </sheetData>
  <customSheetViews>
    <customSheetView guid="{DB1D3FDB-E0D5-4FD7-BD6E-EC28675EBF68}" showPageBreaks="1" showGridLines="0" zeroValues="0" fitToPage="1" printArea="1">
      <selection activeCell="B2" sqref="B2"/>
      <pageMargins left="0.7" right="0.7" top="0.75" bottom="0.75" header="0.3" footer="0.3"/>
      <printOptions horizontalCentered="1" verticalCentered="1"/>
      <pageSetup paperSize="9" orientation="portrait"/>
      <headerFooter alignWithMargins="0"/>
    </customSheetView>
    <customSheetView guid="{43AB44CB-B133-4B3C-9B24-AA3B4A5A58A7}" showPageBreaks="1" showGridLines="0" zeroValues="0" fitToPage="1" printArea="1">
      <selection activeCell="D8" sqref="D8"/>
      <pageMargins left="0.7" right="0.7" top="0.75" bottom="0.75" header="0.3" footer="0.3"/>
      <printOptions horizontalCentered="1" verticalCentered="1"/>
      <pageSetup paperSize="9" orientation="portrait"/>
      <headerFooter alignWithMargins="0"/>
    </customSheetView>
    <customSheetView guid="{995CCCB8-BF97-4653-A7C0-86012B807DB5}" showPageBreaks="1" showGridLines="0" zeroValues="0" fitToPage="1" printArea="1">
      <selection activeCell="C35" sqref="C35"/>
      <pageMargins left="0.7" right="0.7" top="0.75" bottom="0.75" header="0.3" footer="0.3"/>
      <printOptions horizontalCentered="1" verticalCentered="1"/>
      <pageSetup paperSize="9" orientation="portrait"/>
      <headerFooter alignWithMargins="0"/>
    </customSheetView>
    <customSheetView guid="{B22C7842-6BF9-4A1C-B06C-2AD9B9A784D4}" showPageBreaks="1" showGridLines="0" zeroValues="0" fitToPage="1" printArea="1">
      <selection activeCell="B2" sqref="B2"/>
      <pageMargins left="0.7" right="0.7" top="0.75" bottom="0.75" header="0.3" footer="0.3"/>
      <printOptions horizontalCentered="1" verticalCentered="1"/>
      <pageSetup paperSize="9" orientation="portrait"/>
      <headerFooter alignWithMargins="0"/>
    </customSheetView>
    <customSheetView guid="{60062E94-E9B0-4825-A812-182FE1DB6021}" showPageBreaks="1" showGridLines="0" zeroValues="0" fitToPage="1" printArea="1">
      <selection activeCell="C35" sqref="C35"/>
      <pageMargins left="0.7" right="0.7" top="0.75" bottom="0.75" header="0.3" footer="0.3"/>
      <printOptions horizontalCentered="1" verticalCentered="1"/>
      <pageSetup paperSize="9" orientation="portrait"/>
      <headerFooter alignWithMargins="0"/>
    </customSheetView>
    <customSheetView guid="{397AD331-8EE9-49A3-85C5-CAAF9519E963}" showPageBreaks="1" showGridLines="0" zeroValues="0" fitToPage="1" printArea="1">
      <selection activeCell="B2" sqref="B2"/>
      <pageMargins left="0.7" right="0.7" top="0.75" bottom="0.75" header="0.3" footer="0.3"/>
      <printOptions horizontalCentered="1" verticalCentered="1"/>
      <pageSetup paperSize="9" orientation="portrait"/>
      <headerFooter alignWithMargins="0"/>
    </customSheetView>
    <customSheetView guid="{EBA68B69-6D6E-44F8-8C51-9491A55275C5}" showPageBreaks="1" showGridLines="0" zeroValues="0" fitToPage="1" printArea="1">
      <selection activeCell="B2" sqref="B2"/>
      <pageMargins left="0.7" right="0.7" top="0.75" bottom="0.75" header="0.3" footer="0.3"/>
      <printOptions horizontalCentered="1" verticalCentered="1"/>
      <pageSetup paperSize="9" orientation="portrait"/>
      <headerFooter alignWithMargins="0"/>
    </customSheetView>
    <customSheetView guid="{2EA2D52B-13B2-48C6-A647-E974628AB287}" showPageBreaks="1" showGridLines="0" zeroValues="0" fitToPage="1" printArea="1">
      <selection activeCell="B2" sqref="B2"/>
      <pageMargins left="0.7" right="0.7" top="0.75" bottom="0.75" header="0.3" footer="0.3"/>
      <printOptions horizontalCentered="1" verticalCentered="1"/>
      <pageSetup paperSize="9" orientation="portrait"/>
      <headerFooter alignWithMargins="0"/>
    </customSheetView>
    <customSheetView guid="{409D0809-DA86-4C14-803D-2162A19A44FF}" showPageBreaks="1" showGridLines="0" zeroValues="0" fitToPage="1" printArea="1" topLeftCell="A2">
      <selection activeCell="J13" sqref="J13"/>
      <pageMargins left="0.7" right="0.7" top="0.75" bottom="0.75" header="0.3" footer="0.3"/>
      <printOptions horizontalCentered="1" verticalCentered="1"/>
      <pageSetup paperSize="9" orientation="portrait"/>
      <headerFooter alignWithMargins="0"/>
    </customSheetView>
    <customSheetView guid="{0011D0C0-6BC7-4DE9-8F83-86F2D0A38DF4}" showPageBreaks="1" showGridLines="0" zeroValues="0" fitToPage="1" printArea="1" topLeftCell="A2">
      <selection activeCell="J13" sqref="J13"/>
      <pageMargins left="0.7" right="0.7" top="0.75" bottom="0.75" header="0.3" footer="0.3"/>
      <printOptions horizontalCentered="1" verticalCentered="1"/>
      <pageSetup paperSize="9" orientation="portrait"/>
      <headerFooter alignWithMargins="0"/>
    </customSheetView>
    <customSheetView guid="{9C8E7FE3-A7A1-4D36-A156-3751861446D4}" showPageBreaks="1" showGridLines="0" zeroValues="0" fitToPage="1" printArea="1">
      <selection activeCell="C35" sqref="C35"/>
      <pageMargins left="0.7" right="0.7" top="0.75" bottom="0.75" header="0.3" footer="0.3"/>
      <printOptions horizontalCentered="1" verticalCentered="1"/>
      <pageSetup paperSize="9" orientation="portrait"/>
      <headerFooter alignWithMargins="0"/>
    </customSheetView>
  </customSheetViews>
  <mergeCells count="1">
    <mergeCell ref="C38:F38"/>
  </mergeCells>
  <phoneticPr fontId="0" type="noConversion"/>
  <hyperlinks>
    <hyperlink ref="H2" location="Índice!A1" display="índice" xr:uid="{05A184AC-EFA7-4B4F-AB0E-5F5EBA5A8074}"/>
  </hyperlinks>
  <printOptions horizontalCentered="1"/>
  <pageMargins left="0.74803149606299213" right="0.74803149606299213" top="0.39370078740157483" bottom="0.39370078740157483" header="0" footer="0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53477-8866-4470-864B-50404DFD9D0B}">
  <sheetPr codeName="Folha4">
    <tabColor theme="6" tint="-0.499984740745262"/>
    <pageSetUpPr fitToPage="1"/>
  </sheetPr>
  <dimension ref="B2:AC33"/>
  <sheetViews>
    <sheetView showGridLines="0" zoomScale="130" zoomScaleNormal="130" workbookViewId="0">
      <selection activeCell="M12" sqref="M12"/>
    </sheetView>
  </sheetViews>
  <sheetFormatPr defaultColWidth="8.85546875" defaultRowHeight="12"/>
  <cols>
    <col min="1" max="1" width="2.140625" style="18" customWidth="1"/>
    <col min="2" max="2" width="3.140625" style="18" customWidth="1"/>
    <col min="3" max="3" width="31.7109375" style="18" customWidth="1"/>
    <col min="4" max="4" width="13.140625" style="18" bestFit="1" customWidth="1"/>
    <col min="5" max="5" width="7.85546875" style="18" bestFit="1" customWidth="1"/>
    <col min="6" max="7" width="8.85546875" style="18"/>
    <col min="8" max="8" width="9.7109375" style="18" bestFit="1" customWidth="1"/>
    <col min="9" max="9" width="10.42578125" style="23" bestFit="1" customWidth="1"/>
    <col min="10" max="10" width="12" style="24" customWidth="1"/>
    <col min="11" max="11" width="17.7109375" style="24" customWidth="1"/>
    <col min="12" max="12" width="32.28515625" style="18" bestFit="1" customWidth="1"/>
    <col min="13" max="16" width="8.85546875" style="18"/>
    <col min="17" max="17" width="0" style="18" hidden="1" customWidth="1"/>
    <col min="18" max="25" width="8.85546875" style="18"/>
    <col min="26" max="26" width="9.140625" style="18" customWidth="1"/>
    <col min="27" max="29" width="9.140625" style="7" customWidth="1"/>
    <col min="30" max="16384" width="8.85546875" style="18"/>
  </cols>
  <sheetData>
    <row r="2" spans="2:29" ht="12.75">
      <c r="B2" s="16"/>
      <c r="C2" s="218" t="str">
        <f>+IF(Índice!$D$2=1,"QUADRO III - Execução orçamental do Gov. Regional (julho)","TABLE III - Regional Gov. budget execution (july)")</f>
        <v>TABLE III - Regional Gov. budget execution (july)</v>
      </c>
      <c r="D2" s="219"/>
      <c r="E2" s="220"/>
      <c r="F2" s="49" t="str">
        <f>+IF(Índice!$D$2=1,"€ Milhares","€ Thousands")</f>
        <v>€ Thousands</v>
      </c>
      <c r="G2"/>
      <c r="H2" s="285" t="str">
        <f>+IF(Índice!$D$2=1,"índice","Index")</f>
        <v>Index</v>
      </c>
      <c r="K2" s="18"/>
      <c r="Z2" s="7"/>
      <c r="AC2" s="18"/>
    </row>
    <row r="3" spans="2:29" ht="35.1" customHeight="1">
      <c r="C3" s="286"/>
      <c r="D3" s="287">
        <v>2025</v>
      </c>
      <c r="E3" s="287">
        <v>2026</v>
      </c>
      <c r="F3" s="287" t="s">
        <v>101</v>
      </c>
      <c r="G3"/>
      <c r="H3" s="23"/>
      <c r="Z3" s="7"/>
      <c r="AC3" s="18"/>
    </row>
    <row r="4" spans="2:29" ht="6.75" customHeight="1">
      <c r="C4" s="101"/>
      <c r="D4" s="288"/>
      <c r="E4" s="289"/>
      <c r="F4" s="101"/>
      <c r="G4"/>
      <c r="H4" s="23"/>
      <c r="I4" s="24"/>
      <c r="Z4" s="7"/>
      <c r="AC4" s="18"/>
    </row>
    <row r="5" spans="2:29" ht="11.25" customHeight="1">
      <c r="C5" s="57" t="str">
        <f>+IF(Índice!$D$2=1,"Receita corrente","Current revenue")</f>
        <v>Current revenue</v>
      </c>
      <c r="D5" s="220">
        <v>214481.16798000006</v>
      </c>
      <c r="E5" s="220">
        <v>196950.90581999984</v>
      </c>
      <c r="F5" s="220">
        <v>-8.1733339691785307</v>
      </c>
      <c r="G5" s="39"/>
      <c r="H5" s="23"/>
      <c r="I5" s="25"/>
      <c r="J5" s="25"/>
      <c r="Z5" s="7"/>
      <c r="AC5" s="18"/>
    </row>
    <row r="6" spans="2:29" ht="12.75">
      <c r="C6" s="225" t="str">
        <f>+IF(Índice!$D$2=1,"Receitas fiscais","Tax revenues")</f>
        <v>Tax revenues</v>
      </c>
      <c r="D6" s="226">
        <v>145199.23854000008</v>
      </c>
      <c r="E6" s="226">
        <v>119350.97090999983</v>
      </c>
      <c r="F6" s="226">
        <v>-17.801930567893066</v>
      </c>
      <c r="G6"/>
      <c r="H6" s="23"/>
      <c r="I6" s="24"/>
      <c r="Z6" s="7"/>
      <c r="AC6" s="18"/>
    </row>
    <row r="7" spans="2:29" ht="12.75">
      <c r="C7" s="69" t="str">
        <f>+IF(Índice!$D$2=1,"Impostos diretos","Direct taxes")</f>
        <v>Direct taxes</v>
      </c>
      <c r="D7" s="226">
        <v>78478.580860000016</v>
      </c>
      <c r="E7" s="226">
        <v>43086.273110000002</v>
      </c>
      <c r="F7" s="226">
        <v>-45.098047597391286</v>
      </c>
      <c r="G7"/>
      <c r="H7" s="23"/>
      <c r="I7" s="24"/>
      <c r="Z7" s="7"/>
      <c r="AC7" s="18"/>
    </row>
    <row r="8" spans="2:29" ht="12.75">
      <c r="C8" s="69" t="str">
        <f>+IF(Índice!$D$2=1,"Impostos indiretos","Indirect taxes")</f>
        <v>Indirect taxes</v>
      </c>
      <c r="D8" s="226">
        <v>66720.657680000062</v>
      </c>
      <c r="E8" s="226">
        <v>76264.697799999834</v>
      </c>
      <c r="F8" s="226">
        <v>14.30447548310163</v>
      </c>
      <c r="G8"/>
      <c r="H8" s="23"/>
      <c r="I8" s="24"/>
      <c r="Z8" s="7"/>
      <c r="AC8" s="18"/>
    </row>
    <row r="9" spans="2:29" ht="12.75">
      <c r="C9" s="68" t="str">
        <f>+IF(Índice!$D$2=1,"Outras receitas correntes","Other current revenues")</f>
        <v>Other current revenues</v>
      </c>
      <c r="D9" s="226">
        <v>69281.929439999978</v>
      </c>
      <c r="E9" s="226">
        <v>77599.934910000011</v>
      </c>
      <c r="F9" s="226">
        <v>12.006024568359708</v>
      </c>
      <c r="G9"/>
      <c r="H9" s="23"/>
      <c r="I9" s="24"/>
      <c r="Z9" s="7"/>
      <c r="AC9" s="18"/>
    </row>
    <row r="10" spans="2:29" ht="12.75">
      <c r="C10" s="220" t="str">
        <f>+IF(Índice!$D$2=1,"Receita de capital","Capital revenue")</f>
        <v>Capital revenue</v>
      </c>
      <c r="D10" s="227">
        <v>29883.115540000028</v>
      </c>
      <c r="E10" s="227">
        <v>20291.356219999994</v>
      </c>
      <c r="F10" s="227">
        <v>-32.097588041517923</v>
      </c>
      <c r="G10"/>
      <c r="H10" s="23"/>
      <c r="Z10" s="7"/>
      <c r="AC10" s="18"/>
    </row>
    <row r="11" spans="2:29" ht="3.75" customHeight="1">
      <c r="C11" s="220"/>
      <c r="D11" s="227"/>
      <c r="E11" s="227"/>
      <c r="F11" s="227"/>
      <c r="G11"/>
      <c r="H11" s="23"/>
      <c r="I11" s="24"/>
      <c r="Z11" s="7"/>
      <c r="AC11" s="18"/>
    </row>
    <row r="12" spans="2:29" ht="12.75">
      <c r="C12" s="220" t="str">
        <f>+IF(Índice!$D$2=1,"Receita efetiva","Effective revenue")</f>
        <v>Effective revenue</v>
      </c>
      <c r="D12" s="227">
        <v>244364.28352000008</v>
      </c>
      <c r="E12" s="227">
        <v>217242.26203999983</v>
      </c>
      <c r="F12" s="227">
        <v>-11.099012134390108</v>
      </c>
      <c r="G12" s="39"/>
      <c r="H12" s="23"/>
      <c r="Z12" s="7"/>
      <c r="AC12" s="18"/>
    </row>
    <row r="13" spans="2:29" ht="12.75">
      <c r="C13" s="220"/>
      <c r="D13" s="226"/>
      <c r="E13" s="226"/>
      <c r="F13" s="226"/>
      <c r="G13"/>
      <c r="H13" s="23"/>
      <c r="I13" s="24"/>
      <c r="L13" s="290"/>
      <c r="M13" s="291"/>
      <c r="Z13" s="7"/>
      <c r="AC13" s="18"/>
    </row>
    <row r="14" spans="2:29" ht="11.25" customHeight="1">
      <c r="C14" s="220" t="str">
        <f>+IF(Índice!$D$2=1,"Despesa corrente","Current expenditure")</f>
        <v>Current expenditure</v>
      </c>
      <c r="D14" s="227">
        <v>128663.52081999947</v>
      </c>
      <c r="E14" s="227">
        <v>131389.7857799996</v>
      </c>
      <c r="F14" s="227">
        <v>2.1189105836876498</v>
      </c>
      <c r="G14"/>
      <c r="H14" s="23"/>
      <c r="K14" s="23"/>
      <c r="M14" s="292">
        <v>0</v>
      </c>
      <c r="N14" s="293"/>
      <c r="O14" s="293"/>
      <c r="P14" s="293"/>
      <c r="Z14" s="7"/>
      <c r="AC14" s="18"/>
    </row>
    <row r="15" spans="2:29" ht="12.75">
      <c r="C15" s="225" t="str">
        <f>+IF(Índice!$D$2=1,"Despesas com o pessoal","Compensation of employees")</f>
        <v>Compensation of employees</v>
      </c>
      <c r="D15" s="226">
        <v>40238.242729999809</v>
      </c>
      <c r="E15" s="226">
        <v>38647.959769999834</v>
      </c>
      <c r="F15" s="226">
        <v>-3.9521680175519491</v>
      </c>
      <c r="G15"/>
      <c r="H15" s="23"/>
      <c r="N15" s="293"/>
      <c r="O15" s="293"/>
      <c r="Z15" s="7"/>
      <c r="AC15" s="18"/>
    </row>
    <row r="16" spans="2:29" ht="12.75">
      <c r="C16" s="225" t="str">
        <f>+IF(Índice!$D$2=1,"Aquisição de bens e serviços","Purchase of goods and services")</f>
        <v>Purchase of goods and services</v>
      </c>
      <c r="D16" s="226">
        <v>6122.5772800000159</v>
      </c>
      <c r="E16" s="226">
        <v>9015.613670000017</v>
      </c>
      <c r="F16" s="226">
        <v>47.251937504331408</v>
      </c>
      <c r="G16"/>
      <c r="H16" s="23"/>
      <c r="I16" s="24"/>
      <c r="N16" s="293"/>
      <c r="O16" s="293"/>
      <c r="Z16" s="7"/>
      <c r="AC16" s="18"/>
    </row>
    <row r="17" spans="3:29" ht="12.75">
      <c r="C17" s="225" t="str">
        <f>+IF(Índice!$D$2=1,"Juros e outros encargos","Interests and other charges")</f>
        <v>Interests and other charges</v>
      </c>
      <c r="D17" s="226">
        <v>30717.993190000048</v>
      </c>
      <c r="E17" s="226">
        <v>22149.979500000001</v>
      </c>
      <c r="F17" s="226">
        <v>-27.892491664427098</v>
      </c>
      <c r="G17"/>
      <c r="H17" s="23"/>
      <c r="I17" s="24"/>
      <c r="N17" s="293"/>
      <c r="O17" s="293"/>
      <c r="Z17" s="7"/>
      <c r="AC17" s="18"/>
    </row>
    <row r="18" spans="3:29" ht="12.75">
      <c r="C18" s="225" t="str">
        <f>+IF(Índice!$D$2=1,"Transferências correntes","Current transfers")</f>
        <v>Current transfers</v>
      </c>
      <c r="D18" s="226">
        <v>51438.077299999597</v>
      </c>
      <c r="E18" s="226">
        <v>61493.681519999744</v>
      </c>
      <c r="F18" s="226">
        <v>19.548950403712361</v>
      </c>
      <c r="G18"/>
      <c r="H18" s="23"/>
      <c r="I18" s="24"/>
      <c r="N18" s="293"/>
      <c r="O18" s="293"/>
      <c r="Z18" s="15"/>
      <c r="AA18" s="15"/>
      <c r="AB18" s="15"/>
      <c r="AC18" s="18"/>
    </row>
    <row r="19" spans="3:29" ht="12.75">
      <c r="C19" s="225" t="str">
        <f>+IF(Índice!$D$2=1,"Subsídios","Subsidies")</f>
        <v>Subsidies</v>
      </c>
      <c r="D19" s="226">
        <v>94.393989999999988</v>
      </c>
      <c r="E19" s="226">
        <v>0</v>
      </c>
      <c r="F19" s="226">
        <v>-100</v>
      </c>
      <c r="G19"/>
      <c r="H19" s="23"/>
      <c r="I19" s="24"/>
      <c r="N19" s="293"/>
      <c r="O19" s="293"/>
      <c r="Z19" s="7"/>
      <c r="AC19" s="18"/>
    </row>
    <row r="20" spans="3:29" ht="12.75">
      <c r="C20" s="225" t="str">
        <f>+IF(Índice!$D$2=1,"Outras despesas correntes","Other current expenditures")</f>
        <v>Other current expenditures</v>
      </c>
      <c r="D20" s="226">
        <v>52.236330000000017</v>
      </c>
      <c r="E20" s="226">
        <v>82.551320000000175</v>
      </c>
      <c r="F20" s="226">
        <v>58.034302945861917</v>
      </c>
      <c r="G20"/>
      <c r="H20" s="23"/>
      <c r="I20" s="24"/>
      <c r="Z20" s="7"/>
      <c r="AC20" s="18"/>
    </row>
    <row r="21" spans="3:29" ht="11.25" customHeight="1">
      <c r="C21" s="220" t="str">
        <f>+IF(Índice!$D$2=1,"Despesa de capital","Capital expenditure")</f>
        <v>Capital expenditure</v>
      </c>
      <c r="D21" s="227">
        <v>21934.551999999978</v>
      </c>
      <c r="E21" s="227">
        <v>14085.923219999995</v>
      </c>
      <c r="F21" s="227">
        <v>-35.782033660865245</v>
      </c>
      <c r="G21"/>
      <c r="H21" s="23"/>
      <c r="Z21" s="7"/>
      <c r="AC21" s="18"/>
    </row>
    <row r="22" spans="3:29" ht="12.75">
      <c r="C22" s="225" t="str">
        <f>+IF(Índice!$D$2=1,"Investimento","Investment")</f>
        <v>Investment</v>
      </c>
      <c r="D22" s="226">
        <v>8370.7092499999708</v>
      </c>
      <c r="E22" s="226">
        <v>6275.3218000000006</v>
      </c>
      <c r="F22" s="226">
        <v>-25.032376438113381</v>
      </c>
      <c r="G22"/>
      <c r="H22" s="23"/>
      <c r="Z22" s="7"/>
      <c r="AC22" s="18"/>
    </row>
    <row r="23" spans="3:29" ht="12.75">
      <c r="C23" s="225" t="str">
        <f>+IF(Índice!$D$2=1,"Transferências capital","Capital transfers")</f>
        <v>Capital transfers</v>
      </c>
      <c r="D23" s="226">
        <v>13563.842750000007</v>
      </c>
      <c r="E23" s="226">
        <v>7810.6014199999945</v>
      </c>
      <c r="F23" s="226">
        <v>-42.416013190657267</v>
      </c>
      <c r="G23"/>
      <c r="H23" s="23"/>
      <c r="Z23" s="7"/>
      <c r="AC23" s="18"/>
    </row>
    <row r="24" spans="3:29" ht="4.5" customHeight="1">
      <c r="D24" s="226"/>
      <c r="E24" s="226"/>
      <c r="F24" s="226"/>
      <c r="G24"/>
      <c r="H24" s="23"/>
      <c r="I24" s="24"/>
      <c r="Z24" s="7"/>
      <c r="AC24" s="18"/>
    </row>
    <row r="25" spans="3:29" ht="12.75">
      <c r="C25" s="219" t="str">
        <f>+IF(Índice!$D$2=1,"Despesa efetiva","Effective expenditure")</f>
        <v>Effective expenditure</v>
      </c>
      <c r="D25" s="294">
        <v>150598.07281999945</v>
      </c>
      <c r="E25" s="294">
        <v>145475.7089999996</v>
      </c>
      <c r="F25" s="294">
        <v>-3.4013475232995138</v>
      </c>
      <c r="G25" s="39"/>
      <c r="H25" s="23"/>
      <c r="Z25" s="7"/>
      <c r="AC25" s="18"/>
    </row>
    <row r="26" spans="3:29" ht="12.75">
      <c r="G26"/>
      <c r="H26" s="23"/>
      <c r="I26" s="24"/>
      <c r="Z26" s="7"/>
      <c r="AC26" s="18"/>
    </row>
    <row r="27" spans="3:29" ht="17.25" customHeight="1">
      <c r="C27" s="280" t="str">
        <f>+IF(Índice!$D$2=1,"Saldo global","Overall balance")</f>
        <v>Overall balance</v>
      </c>
      <c r="D27" s="281">
        <v>93766.210700000636</v>
      </c>
      <c r="E27" s="281">
        <v>71766.553040000232</v>
      </c>
      <c r="F27" s="281">
        <v>-23.462244550317802</v>
      </c>
      <c r="H27" s="23"/>
      <c r="J27" s="27"/>
      <c r="Z27" s="7"/>
      <c r="AC27" s="18"/>
    </row>
    <row r="28" spans="3:29" ht="12.75">
      <c r="C28" s="231" t="str">
        <f>+IF(Índice!$D$2=1,"Por memória:","By memory:")</f>
        <v>By memory:</v>
      </c>
      <c r="G28"/>
      <c r="H28" s="28"/>
      <c r="I28" s="24"/>
      <c r="Z28" s="7"/>
      <c r="AC28" s="18"/>
    </row>
    <row r="29" spans="3:29">
      <c r="C29" s="69" t="str">
        <f>+IF(Índice!$D$2=1,"Saldo corrente","Current balance")</f>
        <v>Current balance</v>
      </c>
      <c r="D29" s="19">
        <v>85817.64716000059</v>
      </c>
      <c r="E29" s="19">
        <v>65561.120040000242</v>
      </c>
      <c r="F29" s="19">
        <v>-23.604151116184259</v>
      </c>
      <c r="H29" s="26"/>
      <c r="K29" s="18"/>
      <c r="Z29" s="7"/>
      <c r="AC29" s="18"/>
    </row>
    <row r="30" spans="3:29">
      <c r="C30" s="69" t="str">
        <f>+IF(Índice!$D$2=1,"Saldo de capital","Capital balance")</f>
        <v>Capital balance</v>
      </c>
      <c r="D30" s="19">
        <v>7948.5635400000501</v>
      </c>
      <c r="E30" s="19">
        <v>6205.4329999999991</v>
      </c>
      <c r="F30" s="19">
        <v>-21.930132799819578</v>
      </c>
      <c r="H30" s="26"/>
      <c r="J30" s="23"/>
      <c r="K30" s="18"/>
      <c r="Z30" s="7"/>
      <c r="AC30" s="18"/>
    </row>
    <row r="31" spans="3:29">
      <c r="C31" s="232" t="str">
        <f>+IF(Índice!$D$2=1,"Saldo primário","Primary balance")</f>
        <v>Primary balance</v>
      </c>
      <c r="D31" s="19">
        <v>124484.20389000069</v>
      </c>
      <c r="E31" s="19">
        <v>93916.532540000233</v>
      </c>
      <c r="F31" s="19">
        <v>-24.555461974124281</v>
      </c>
      <c r="H31" s="26"/>
      <c r="J31" s="23"/>
      <c r="K31" s="18"/>
      <c r="Z31" s="7"/>
      <c r="AC31" s="18"/>
    </row>
    <row r="32" spans="3:29" ht="12.75">
      <c r="C32" s="295" t="str">
        <f>+IF(Índice!$D$2=1,"Fonte: Secretaria Regional das Finanças","Source: Regional Finance Secretariat")</f>
        <v>Source: Regional Finance Secretariat</v>
      </c>
      <c r="D32" s="101"/>
      <c r="E32" s="101"/>
      <c r="F32" s="101"/>
      <c r="G32"/>
      <c r="H32" s="296"/>
    </row>
    <row r="33" spans="3:8" ht="27" customHeight="1">
      <c r="C33" s="325" t="str">
        <f>+IF(Índice!$D$2=1,"A execução calculada tem por referência o orçamento retificado, à data, após os respetivos reforços e anulações.","The calculated execution is based on the rectified budget, to date, after reinforcements and cancellations.")</f>
        <v>The calculated execution is based on the rectified budget, to date, after reinforcements and cancellations.</v>
      </c>
      <c r="D33" s="325"/>
      <c r="E33" s="325"/>
      <c r="F33" s="325"/>
      <c r="G33" s="297"/>
      <c r="H33" s="297"/>
    </row>
  </sheetData>
  <mergeCells count="1">
    <mergeCell ref="C33:F33"/>
  </mergeCells>
  <hyperlinks>
    <hyperlink ref="H2" location="Índice!A1" display="índice" xr:uid="{93082F4D-E450-4956-96B2-1AF35C0DAE55}"/>
  </hyperlinks>
  <printOptions horizontalCentered="1"/>
  <pageMargins left="0.74803149606299213" right="0.74803149606299213" top="0.39370078740157483" bottom="0.39370078740157483" header="0" footer="0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olha7">
    <tabColor theme="6" tint="-0.499984740745262"/>
    <pageSetUpPr fitToPage="1"/>
  </sheetPr>
  <dimension ref="A1:AC58"/>
  <sheetViews>
    <sheetView showGridLines="0" zoomScale="120" zoomScaleNormal="120" zoomScaleSheetLayoutView="100" zoomScalePageLayoutView="150" workbookViewId="0">
      <selection activeCell="M12" sqref="M12"/>
    </sheetView>
  </sheetViews>
  <sheetFormatPr defaultColWidth="8.85546875" defaultRowHeight="12.75"/>
  <cols>
    <col min="1" max="1" width="2.140625" style="8" customWidth="1"/>
    <col min="2" max="2" width="3.140625" style="8" customWidth="1"/>
    <col min="3" max="3" width="34.5703125" style="1" customWidth="1"/>
    <col min="4" max="4" width="9.42578125" style="1" customWidth="1"/>
    <col min="5" max="5" width="9.140625" style="1" bestFit="1" customWidth="1"/>
    <col min="6" max="6" width="11.7109375" style="1" customWidth="1"/>
    <col min="7" max="7" width="9" style="1" customWidth="1"/>
    <col min="8" max="8" width="7.5703125" customWidth="1"/>
    <col min="9" max="9" width="15.28515625" style="1" bestFit="1" customWidth="1"/>
    <col min="10" max="10" width="9.140625" bestFit="1" customWidth="1"/>
    <col min="11" max="12" width="9.42578125" style="1" customWidth="1"/>
    <col min="13" max="13" width="13.140625" style="1" customWidth="1"/>
    <col min="14" max="14" width="11.7109375" style="1" customWidth="1"/>
    <col min="15" max="15" width="6.28515625" style="1" hidden="1" customWidth="1"/>
    <col min="16" max="16" width="14.42578125" style="1" customWidth="1"/>
    <col min="17" max="18" width="12" style="1" customWidth="1"/>
    <col min="19" max="24" width="11.7109375" style="1" bestFit="1" customWidth="1"/>
    <col min="25" max="26" width="11.42578125" style="1" customWidth="1"/>
    <col min="27" max="29" width="9.140625" style="7" customWidth="1"/>
    <col min="30" max="30" width="11.42578125" style="1" customWidth="1"/>
    <col min="31" max="16384" width="8.85546875" style="1"/>
  </cols>
  <sheetData>
    <row r="1" spans="2:29">
      <c r="J1" s="1"/>
      <c r="N1"/>
      <c r="O1"/>
      <c r="P1"/>
      <c r="Q1"/>
      <c r="R1" s="14"/>
      <c r="S1" s="14"/>
      <c r="T1" s="14"/>
      <c r="U1" s="14"/>
      <c r="V1" s="14"/>
      <c r="W1" s="14"/>
      <c r="X1" s="14"/>
    </row>
    <row r="2" spans="2:29">
      <c r="B2" s="16"/>
      <c r="C2" s="233" t="str">
        <f>+IF(Índice!$D$2=1,"QUADRO IV - Execução orçamental da receita fiscal do Gov. Reg. (janeiro-julho)","TABLE IV - Regional Gov. tax revenue budget execution (january-july)")</f>
        <v>TABLE IV - Regional Gov. tax revenue budget execution (january-july)</v>
      </c>
      <c r="D2" s="234"/>
      <c r="E2" s="234"/>
      <c r="F2" s="51"/>
      <c r="G2" s="51" t="str">
        <f>+IF(Índice!$D$2=1,"€ Milhares","€ Thousands")</f>
        <v>€ Thousands</v>
      </c>
      <c r="I2" s="173" t="str">
        <f>+IF(Índice!$D$2=1,"índice","Index")</f>
        <v>Index</v>
      </c>
      <c r="J2" s="51"/>
      <c r="K2" s="51"/>
      <c r="L2" s="51"/>
      <c r="M2" s="51"/>
      <c r="N2"/>
      <c r="O2"/>
      <c r="P2"/>
      <c r="Q2"/>
      <c r="R2"/>
      <c r="S2" s="14"/>
      <c r="T2" s="14"/>
      <c r="U2" s="14"/>
      <c r="V2" s="14"/>
      <c r="W2" s="14"/>
      <c r="X2" s="14"/>
    </row>
    <row r="3" spans="2:29" ht="35.1" customHeight="1">
      <c r="C3" s="140"/>
      <c r="D3" s="156">
        <v>2025</v>
      </c>
      <c r="E3" s="156">
        <v>2026</v>
      </c>
      <c r="F3" s="235" t="str">
        <f>+IF(Índice!$D$2=1,"Grau de Execução (%)","Execution level (%)")</f>
        <v>Execution level (%)</v>
      </c>
      <c r="G3" s="235" t="str">
        <f>+IF(Índice!$D$2=1,"VH (%)","yoy change (%)")</f>
        <v>yoy change (%)</v>
      </c>
      <c r="I3" s="155"/>
      <c r="J3" s="155"/>
      <c r="K3" s="155"/>
      <c r="L3" s="155"/>
      <c r="M3" s="155"/>
      <c r="N3"/>
      <c r="O3"/>
      <c r="P3"/>
      <c r="Q3"/>
      <c r="R3"/>
      <c r="T3" s="7"/>
      <c r="U3" s="7"/>
      <c r="V3" s="7"/>
      <c r="AA3" s="1"/>
      <c r="AB3" s="1"/>
      <c r="AC3" s="1"/>
    </row>
    <row r="4" spans="2:29">
      <c r="C4" s="236"/>
      <c r="D4" s="237"/>
      <c r="E4" s="237"/>
      <c r="F4" s="237"/>
      <c r="G4" s="237"/>
      <c r="I4" s="162"/>
      <c r="J4" s="162"/>
      <c r="K4" s="162"/>
      <c r="L4" s="162"/>
      <c r="M4" s="162"/>
      <c r="N4"/>
      <c r="O4"/>
      <c r="P4"/>
      <c r="Q4"/>
      <c r="R4"/>
      <c r="T4" s="7"/>
      <c r="U4" s="7"/>
      <c r="V4" s="7"/>
      <c r="AA4" s="1"/>
      <c r="AB4" s="1"/>
      <c r="AC4" s="1"/>
    </row>
    <row r="5" spans="2:29">
      <c r="C5" s="238" t="str">
        <f>+IF(Índice!$D$2=1,"Receitas fiscais","Tax revenue")</f>
        <v>Tax revenue</v>
      </c>
      <c r="D5" s="33">
        <v>642520.67081000004</v>
      </c>
      <c r="E5" s="33">
        <v>645866.10360999987</v>
      </c>
      <c r="F5" s="265">
        <v>0.47973866780527241</v>
      </c>
      <c r="G5" s="265">
        <v>5.2067317862043438E-3</v>
      </c>
      <c r="I5" s="33"/>
      <c r="J5" s="33"/>
      <c r="K5" s="33"/>
      <c r="L5" s="33"/>
      <c r="M5" s="33"/>
      <c r="N5"/>
      <c r="O5"/>
      <c r="P5"/>
      <c r="Q5"/>
      <c r="R5"/>
      <c r="T5" s="7"/>
      <c r="U5" s="7"/>
      <c r="V5" s="7"/>
      <c r="AA5" s="1"/>
      <c r="AB5" s="1"/>
      <c r="AC5" s="1"/>
    </row>
    <row r="6" spans="2:29">
      <c r="C6" s="238"/>
      <c r="D6" s="33"/>
      <c r="E6" s="33"/>
      <c r="F6" s="265"/>
      <c r="G6" s="265"/>
      <c r="I6" s="33"/>
      <c r="J6" s="33"/>
      <c r="K6" s="33"/>
      <c r="L6" s="33"/>
      <c r="M6" s="33"/>
      <c r="N6"/>
      <c r="O6"/>
      <c r="P6"/>
      <c r="Q6"/>
      <c r="R6"/>
      <c r="T6" s="7"/>
      <c r="U6" s="7"/>
      <c r="V6" s="7"/>
      <c r="AA6" s="1"/>
      <c r="AB6" s="1"/>
      <c r="AC6" s="1"/>
    </row>
    <row r="7" spans="2:29">
      <c r="C7" s="239" t="str">
        <f>+IF(Índice!$D$2=1,"Impostos diretos","Direct taxes")</f>
        <v>Direct taxes</v>
      </c>
      <c r="D7" s="70">
        <v>195670.14759000001</v>
      </c>
      <c r="E7" s="70">
        <v>165820.16215000002</v>
      </c>
      <c r="F7" s="266">
        <v>0.34101332867039574</v>
      </c>
      <c r="G7" s="266">
        <v>-0.15255257793614252</v>
      </c>
      <c r="I7" s="70"/>
      <c r="J7" s="70"/>
      <c r="K7" s="70"/>
      <c r="L7" s="70"/>
      <c r="M7" s="70"/>
      <c r="N7"/>
      <c r="O7"/>
      <c r="P7"/>
      <c r="Q7"/>
      <c r="R7"/>
      <c r="T7" s="7"/>
      <c r="U7" s="7"/>
      <c r="V7" s="7"/>
      <c r="AA7" s="1"/>
      <c r="AB7" s="1"/>
      <c r="AC7" s="1"/>
    </row>
    <row r="8" spans="2:29">
      <c r="C8" s="240" t="str">
        <f>+IF(Índice!$D$2=1,"IRS","Personal income tax (IRS)")</f>
        <v>Personal income tax (IRS)</v>
      </c>
      <c r="D8" s="70">
        <v>105082.29837999999</v>
      </c>
      <c r="E8" s="70">
        <v>99123.366220000011</v>
      </c>
      <c r="F8" s="266">
        <v>0.37031098098663767</v>
      </c>
      <c r="G8" s="266">
        <v>-5.6707288019635982E-2</v>
      </c>
      <c r="I8" s="70"/>
      <c r="J8" s="70"/>
      <c r="K8" s="70"/>
      <c r="L8" s="70"/>
      <c r="M8" s="70"/>
      <c r="N8"/>
      <c r="O8"/>
      <c r="P8"/>
      <c r="Q8"/>
      <c r="R8"/>
      <c r="T8" s="7"/>
      <c r="U8" s="7"/>
      <c r="V8" s="7"/>
      <c r="AA8" s="1"/>
      <c r="AB8" s="1"/>
      <c r="AC8" s="1"/>
    </row>
    <row r="9" spans="2:29">
      <c r="C9" s="240" t="str">
        <f>+IF(Índice!$D$2=1,"IRC","Corporate income tax (IRC)")</f>
        <v>Corporate income tax (IRC)</v>
      </c>
      <c r="D9" s="70">
        <v>90587.849210000015</v>
      </c>
      <c r="E9" s="70">
        <v>66696.795929999993</v>
      </c>
      <c r="F9" s="266">
        <v>0.30513521268566296</v>
      </c>
      <c r="G9" s="266">
        <v>-0.26373353036140612</v>
      </c>
      <c r="I9" s="70"/>
      <c r="J9" s="70"/>
      <c r="K9" s="70"/>
      <c r="L9" s="70"/>
      <c r="M9" s="70"/>
      <c r="N9"/>
      <c r="O9"/>
      <c r="P9"/>
      <c r="Q9"/>
      <c r="R9"/>
      <c r="T9" s="7"/>
      <c r="U9" s="7"/>
      <c r="V9" s="7"/>
      <c r="AA9" s="1"/>
      <c r="AB9" s="1"/>
      <c r="AC9" s="1"/>
    </row>
    <row r="10" spans="2:29">
      <c r="C10" s="240" t="str">
        <f>+IF(Índice!$D$2=1,"Outras","Other")</f>
        <v>Other</v>
      </c>
      <c r="D10" s="70">
        <v>0</v>
      </c>
      <c r="E10" s="70">
        <v>0</v>
      </c>
      <c r="F10" s="266">
        <v>0</v>
      </c>
      <c r="G10" s="266">
        <v>0</v>
      </c>
      <c r="I10" s="70"/>
      <c r="J10" s="70"/>
      <c r="K10" s="70"/>
      <c r="L10" s="70"/>
      <c r="M10" s="70"/>
      <c r="N10"/>
      <c r="O10"/>
      <c r="P10"/>
      <c r="Q10"/>
      <c r="R10"/>
      <c r="T10" s="7"/>
      <c r="U10" s="7"/>
      <c r="V10" s="7"/>
      <c r="AA10" s="1"/>
      <c r="AB10" s="1"/>
      <c r="AC10" s="1"/>
    </row>
    <row r="11" spans="2:29">
      <c r="C11" s="239" t="str">
        <f>+IF(Índice!$D$2=1,"Impostos indiretos","Indirect taxes")</f>
        <v>Indirect taxes</v>
      </c>
      <c r="D11" s="70">
        <v>446850.52322000003</v>
      </c>
      <c r="E11" s="70">
        <v>480045.94145999989</v>
      </c>
      <c r="F11" s="266">
        <v>0.55817333539330727</v>
      </c>
      <c r="G11" s="266">
        <v>7.4287522370554804E-2</v>
      </c>
      <c r="I11" s="70"/>
      <c r="J11" s="70"/>
      <c r="K11" s="70"/>
      <c r="L11" s="70"/>
      <c r="M11" s="70"/>
      <c r="N11"/>
      <c r="O11"/>
      <c r="P11"/>
      <c r="Q11"/>
      <c r="R11"/>
      <c r="T11" s="7"/>
      <c r="U11" s="7"/>
      <c r="V11" s="7"/>
      <c r="AA11" s="1"/>
      <c r="AB11" s="1"/>
      <c r="AC11" s="1"/>
    </row>
    <row r="12" spans="2:29">
      <c r="C12" s="240" t="str">
        <f>+IF(Índice!$D$2=1,"ISP","Tax on oil and energy products (ISP)")</f>
        <v>Tax on oil and energy products (ISP)</v>
      </c>
      <c r="D12" s="70">
        <v>25649.22107</v>
      </c>
      <c r="E12" s="70">
        <v>31663.61634</v>
      </c>
      <c r="F12" s="266">
        <v>0.50661786143999998</v>
      </c>
      <c r="G12" s="266">
        <v>0.23448646855925759</v>
      </c>
      <c r="I12" s="70"/>
      <c r="J12" s="70"/>
      <c r="K12" s="70"/>
      <c r="L12" s="70"/>
      <c r="M12" s="70"/>
      <c r="N12"/>
      <c r="O12"/>
      <c r="P12"/>
      <c r="Q12"/>
      <c r="R12"/>
      <c r="T12" s="7"/>
      <c r="U12" s="7"/>
      <c r="V12" s="7"/>
      <c r="AA12" s="1"/>
      <c r="AB12" s="1"/>
      <c r="AC12" s="1"/>
    </row>
    <row r="13" spans="2:29">
      <c r="C13" s="240" t="str">
        <f>+IF(Índice!$D$2=1,"IVA","Value-added tax (IVA)")</f>
        <v>Value-added tax (IVA)</v>
      </c>
      <c r="D13" s="70">
        <v>350632.95944999997</v>
      </c>
      <c r="E13" s="70">
        <v>374437.84587000002</v>
      </c>
      <c r="F13" s="266">
        <v>0.57672811630432275</v>
      </c>
      <c r="G13" s="266">
        <v>6.7891183011831613E-2</v>
      </c>
      <c r="I13" s="70"/>
      <c r="J13" s="70"/>
      <c r="K13" s="70"/>
      <c r="L13" s="70"/>
      <c r="M13" s="70"/>
      <c r="N13"/>
      <c r="O13"/>
      <c r="P13"/>
      <c r="Q13"/>
      <c r="R13"/>
      <c r="T13" s="7"/>
      <c r="U13" s="7"/>
      <c r="V13" s="7"/>
      <c r="AA13" s="1"/>
      <c r="AB13" s="1"/>
      <c r="AC13" s="1"/>
    </row>
    <row r="14" spans="2:29">
      <c r="C14" s="240" t="str">
        <f>+IF(Índice!$D$2=1,"ISV","Tax on vehicles (ISV)")</f>
        <v>Tax on vehicles (ISV)</v>
      </c>
      <c r="D14" s="70">
        <v>3793.9084700000003</v>
      </c>
      <c r="E14" s="70">
        <v>3392.7231299999999</v>
      </c>
      <c r="F14" s="266">
        <v>0.45990553477023177</v>
      </c>
      <c r="G14" s="266">
        <v>-0.10574460168776834</v>
      </c>
      <c r="I14" s="70"/>
      <c r="J14" s="70"/>
      <c r="K14" s="70"/>
      <c r="L14" s="70"/>
      <c r="M14" s="70"/>
      <c r="N14"/>
      <c r="O14"/>
      <c r="P14"/>
      <c r="Q14"/>
      <c r="R14"/>
      <c r="T14" s="7"/>
      <c r="U14" s="7"/>
      <c r="V14" s="7"/>
      <c r="AA14" s="1"/>
      <c r="AB14" s="1"/>
      <c r="AC14" s="1"/>
    </row>
    <row r="15" spans="2:29">
      <c r="C15" s="240" t="str">
        <f>+IF(Índice!$D$2=1,"Imposto de consumo sobre o tabaco","Tax on tobacco")</f>
        <v>Tax on tobacco</v>
      </c>
      <c r="D15" s="70">
        <v>23784.724840000003</v>
      </c>
      <c r="E15" s="70">
        <v>24944.661179999999</v>
      </c>
      <c r="F15" s="266">
        <v>0.47859309447072512</v>
      </c>
      <c r="G15" s="266">
        <v>4.8768121044195256E-2</v>
      </c>
      <c r="I15" s="70"/>
      <c r="J15" s="70"/>
      <c r="K15" s="70"/>
      <c r="L15" s="70"/>
      <c r="M15" s="70"/>
      <c r="N15"/>
      <c r="O15"/>
      <c r="P15"/>
      <c r="Q15"/>
      <c r="R15"/>
      <c r="T15" s="7"/>
      <c r="U15" s="7"/>
      <c r="V15" s="7"/>
      <c r="AA15" s="1"/>
      <c r="AB15" s="1"/>
      <c r="AC15" s="1"/>
    </row>
    <row r="16" spans="2:29">
      <c r="C16" s="240" t="str">
        <f>+IF(Índice!$D$2=1,"IABA","Tax on alcoholic beverages (IABA)")</f>
        <v>Tax on alcoholic beverages (IABA)</v>
      </c>
      <c r="D16" s="70">
        <v>5503.5632299999997</v>
      </c>
      <c r="E16" s="70">
        <v>4748.5038299999997</v>
      </c>
      <c r="F16" s="266">
        <v>0.3982687238569525</v>
      </c>
      <c r="G16" s="266">
        <v>-0.13719464435043838</v>
      </c>
      <c r="I16" s="70"/>
      <c r="J16" s="70"/>
      <c r="K16" s="70"/>
      <c r="L16" s="70"/>
      <c r="M16" s="70"/>
      <c r="N16"/>
      <c r="O16"/>
      <c r="P16"/>
      <c r="Q16"/>
      <c r="R16"/>
      <c r="T16" s="7"/>
      <c r="U16" s="7"/>
      <c r="V16" s="7"/>
      <c r="AA16" s="1"/>
      <c r="AB16" s="1"/>
      <c r="AC16" s="1"/>
    </row>
    <row r="17" spans="3:29">
      <c r="C17" s="240" t="str">
        <f>+IF(Índice!$D$2=1,"Outras","Other")</f>
        <v>Other</v>
      </c>
      <c r="D17" s="70">
        <v>37486.146160000004</v>
      </c>
      <c r="E17" s="70">
        <v>40858.591110000001</v>
      </c>
      <c r="F17" s="266">
        <v>0.53156611268611842</v>
      </c>
      <c r="G17" s="266">
        <v>8.9965101656638291E-2</v>
      </c>
      <c r="I17" s="70"/>
      <c r="J17" s="70"/>
      <c r="K17" s="70"/>
      <c r="L17" s="70"/>
      <c r="M17" s="70"/>
      <c r="N17"/>
      <c r="O17"/>
      <c r="P17"/>
      <c r="Q17"/>
      <c r="R17"/>
      <c r="T17" s="7"/>
      <c r="U17" s="7"/>
      <c r="V17" s="7"/>
      <c r="AA17" s="1"/>
      <c r="AB17" s="1"/>
      <c r="AC17" s="1"/>
    </row>
    <row r="18" spans="3:29">
      <c r="C18" s="241" t="str">
        <f>+IF(Índice!$D$2=1,"Imposto de Selo","Stamp tax")</f>
        <v>Stamp tax</v>
      </c>
      <c r="D18" s="70">
        <v>21299.431940000002</v>
      </c>
      <c r="E18" s="70">
        <v>21475.317490000001</v>
      </c>
      <c r="F18" s="266">
        <v>0.48889652143031143</v>
      </c>
      <c r="G18" s="266">
        <v>8.2577577888209852E-3</v>
      </c>
      <c r="I18" s="70"/>
      <c r="J18" s="70"/>
      <c r="K18" s="70"/>
      <c r="L18" s="70"/>
      <c r="M18" s="70"/>
      <c r="N18"/>
      <c r="O18"/>
      <c r="P18"/>
      <c r="Q18"/>
      <c r="R18"/>
      <c r="T18" s="7"/>
      <c r="U18" s="7"/>
      <c r="V18" s="7"/>
      <c r="AA18" s="1"/>
      <c r="AB18" s="1"/>
      <c r="AC18" s="1"/>
    </row>
    <row r="19" spans="3:29">
      <c r="C19" s="241" t="str">
        <f>+IF(Índice!$D$2=1,"IUC","Tax on vehicle circulation (IUC)")</f>
        <v>Tax on vehicle circulation (IUC)</v>
      </c>
      <c r="D19" s="70">
        <v>5017.3814000000002</v>
      </c>
      <c r="E19" s="70">
        <v>5689.4377800000002</v>
      </c>
      <c r="F19" s="266">
        <v>0.56357851057928532</v>
      </c>
      <c r="G19" s="266">
        <v>0.13394564343862725</v>
      </c>
      <c r="I19" s="70"/>
      <c r="J19" s="70"/>
      <c r="K19" s="70"/>
      <c r="L19" s="70"/>
      <c r="M19" s="70"/>
      <c r="N19"/>
      <c r="O19"/>
      <c r="P19"/>
      <c r="Q19"/>
      <c r="R19"/>
      <c r="T19" s="7"/>
      <c r="U19" s="7"/>
      <c r="V19" s="7"/>
      <c r="AA19" s="1"/>
      <c r="AB19" s="1"/>
      <c r="AC19" s="1"/>
    </row>
    <row r="20" spans="3:29">
      <c r="C20" s="53"/>
      <c r="D20" s="53"/>
      <c r="E20" s="53"/>
      <c r="F20" s="267"/>
      <c r="G20" s="267"/>
      <c r="I20" s="53"/>
      <c r="J20" s="53"/>
      <c r="K20" s="53"/>
      <c r="L20" s="53"/>
      <c r="M20" s="53"/>
      <c r="N20"/>
      <c r="O20"/>
      <c r="P20"/>
      <c r="Q20"/>
      <c r="R20"/>
      <c r="T20" s="7"/>
      <c r="U20" s="7"/>
      <c r="V20" s="7"/>
      <c r="AA20" s="1"/>
      <c r="AB20" s="1"/>
      <c r="AC20" s="1"/>
    </row>
    <row r="21" spans="3:29">
      <c r="C21" s="48" t="str">
        <f>+IF(Índice!$D$2=1,"Receita não fiscal","Non-tax revenue")</f>
        <v>Non-tax revenue</v>
      </c>
      <c r="D21" s="33">
        <v>328998.09641999996</v>
      </c>
      <c r="E21" s="33">
        <v>309691.53600000002</v>
      </c>
      <c r="F21" s="265">
        <v>0.43129450379025891</v>
      </c>
      <c r="G21" s="265">
        <v>-5.8682894004812525E-2</v>
      </c>
      <c r="I21" s="33"/>
      <c r="J21" s="33"/>
      <c r="K21" s="33"/>
      <c r="L21" s="33"/>
      <c r="M21" s="33"/>
      <c r="N21"/>
      <c r="O21"/>
      <c r="P21"/>
      <c r="Q21"/>
      <c r="R21"/>
      <c r="T21" s="7"/>
      <c r="U21" s="7"/>
      <c r="V21" s="7"/>
      <c r="AA21" s="1"/>
      <c r="AB21" s="1"/>
      <c r="AC21" s="1"/>
    </row>
    <row r="22" spans="3:29">
      <c r="C22" s="67"/>
      <c r="D22" s="73"/>
      <c r="E22" s="73"/>
      <c r="F22" s="268"/>
      <c r="G22" s="268"/>
      <c r="I22" s="70"/>
      <c r="J22" s="70"/>
      <c r="K22" s="70"/>
      <c r="L22" s="70"/>
      <c r="M22" s="70"/>
      <c r="N22"/>
      <c r="O22"/>
      <c r="P22"/>
      <c r="Q22"/>
      <c r="R22"/>
      <c r="T22" s="7"/>
      <c r="U22" s="7"/>
      <c r="V22" s="7"/>
      <c r="AA22" s="1"/>
      <c r="AB22" s="1"/>
      <c r="AC22" s="1"/>
    </row>
    <row r="23" spans="3:29" ht="17.25" customHeight="1">
      <c r="C23" s="274" t="str">
        <f>+IF(Índice!$D$2=1,"Receita efetiva","Effective revenue")</f>
        <v>Effective revenue</v>
      </c>
      <c r="D23" s="139">
        <v>971518.76723</v>
      </c>
      <c r="E23" s="139">
        <v>955557.63960999995</v>
      </c>
      <c r="F23" s="269">
        <v>0.46288804513527854</v>
      </c>
      <c r="G23" s="269">
        <v>-1.6429047135660069E-2</v>
      </c>
      <c r="I23" s="41"/>
      <c r="J23" s="41"/>
      <c r="K23" s="41"/>
      <c r="L23" s="41"/>
      <c r="M23" s="41"/>
      <c r="N23"/>
      <c r="O23"/>
      <c r="P23"/>
      <c r="Q23"/>
      <c r="R23"/>
      <c r="T23" s="7"/>
      <c r="U23" s="7"/>
      <c r="V23" s="7"/>
      <c r="AA23" s="1"/>
      <c r="AB23" s="1"/>
      <c r="AC23" s="1"/>
    </row>
    <row r="24" spans="3:29" ht="24" customHeight="1">
      <c r="C24" s="217" t="str">
        <f>+IF(Índice!$D$2=1,"Fonte: Secretaria Regional das Finanças","Source: Regional Finance Secretariat")</f>
        <v>Source: Regional Finance Secretariat</v>
      </c>
      <c r="D24" s="88"/>
      <c r="E24" s="88"/>
      <c r="F24" s="88"/>
      <c r="G24" s="88"/>
      <c r="I24" s="170"/>
      <c r="J24" s="170"/>
      <c r="K24" s="170"/>
      <c r="L24" s="170"/>
      <c r="M24" s="170"/>
      <c r="N24"/>
      <c r="O24"/>
      <c r="P24"/>
      <c r="Q24"/>
      <c r="S24" s="7"/>
      <c r="T24" s="7"/>
      <c r="U24" s="7"/>
      <c r="AA24" s="1"/>
      <c r="AB24" s="1"/>
      <c r="AC24" s="1"/>
    </row>
    <row r="25" spans="3:29">
      <c r="C25" s="53"/>
      <c r="D25" s="53"/>
      <c r="E25" s="53"/>
      <c r="F25" s="53"/>
      <c r="G25" s="2"/>
      <c r="I25" s="2"/>
      <c r="J25" s="2"/>
      <c r="K25" s="2"/>
      <c r="L25" s="2"/>
      <c r="M25" s="2"/>
    </row>
    <row r="26" spans="3:29">
      <c r="C26" s="53"/>
      <c r="D26" s="53"/>
      <c r="E26" s="53"/>
      <c r="F26" s="53"/>
      <c r="G26" s="2"/>
      <c r="I26" s="2"/>
      <c r="J26" s="2"/>
      <c r="K26" s="2"/>
      <c r="L26" s="2"/>
      <c r="M26" s="2"/>
    </row>
    <row r="27" spans="3:29">
      <c r="C27" s="53"/>
      <c r="D27" s="53"/>
      <c r="E27" s="53"/>
      <c r="F27" s="53"/>
      <c r="G27" s="2"/>
      <c r="I27" s="2"/>
      <c r="J27" s="2"/>
      <c r="K27" s="2"/>
      <c r="L27" s="2"/>
      <c r="M27" s="2"/>
    </row>
    <row r="28" spans="3:29">
      <c r="C28" s="53"/>
      <c r="D28" s="53"/>
      <c r="E28" s="53"/>
      <c r="F28" s="53"/>
      <c r="G28" s="2"/>
      <c r="I28" s="2"/>
      <c r="J28" s="2"/>
      <c r="K28" s="2"/>
      <c r="L28" s="2"/>
      <c r="M28" s="2"/>
    </row>
    <row r="29" spans="3:29">
      <c r="C29" s="53"/>
      <c r="D29" s="53"/>
      <c r="E29" s="53"/>
      <c r="F29" s="53"/>
      <c r="G29" s="2"/>
      <c r="I29" s="2"/>
      <c r="J29" s="2"/>
      <c r="K29" s="2"/>
      <c r="L29" s="2"/>
      <c r="M29" s="2"/>
    </row>
    <row r="30" spans="3:29">
      <c r="C30" s="53"/>
      <c r="D30" s="53"/>
      <c r="E30" s="53"/>
      <c r="F30" s="53"/>
      <c r="G30" s="2"/>
      <c r="I30" s="2"/>
      <c r="J30" s="2"/>
      <c r="K30" s="2"/>
      <c r="L30" s="2"/>
      <c r="M30" s="2"/>
    </row>
    <row r="31" spans="3:29">
      <c r="C31" s="53"/>
      <c r="D31" s="53"/>
      <c r="E31" s="53"/>
      <c r="F31" s="53"/>
      <c r="G31" s="2"/>
      <c r="I31" s="2"/>
      <c r="J31" s="2"/>
      <c r="K31" s="2"/>
      <c r="L31" s="2"/>
      <c r="M31" s="2"/>
    </row>
    <row r="32" spans="3:29">
      <c r="C32" s="53"/>
      <c r="D32" s="53"/>
      <c r="E32" s="53"/>
      <c r="F32" s="53"/>
      <c r="G32" s="2"/>
      <c r="I32" s="2"/>
      <c r="J32" s="2"/>
      <c r="K32" s="2"/>
      <c r="L32" s="2"/>
      <c r="M32" s="2"/>
    </row>
    <row r="33" spans="3:13">
      <c r="C33" s="53"/>
      <c r="D33" s="53"/>
      <c r="E33" s="53"/>
      <c r="F33" s="53"/>
      <c r="G33" s="2"/>
      <c r="I33" s="2"/>
      <c r="J33" s="2"/>
      <c r="K33" s="2"/>
      <c r="L33" s="2"/>
      <c r="M33" s="2"/>
    </row>
    <row r="34" spans="3:13">
      <c r="C34" s="53"/>
      <c r="D34" s="53"/>
      <c r="E34" s="53"/>
      <c r="F34" s="53"/>
      <c r="G34" s="2"/>
      <c r="I34" s="2"/>
      <c r="J34" s="2"/>
      <c r="K34" s="2"/>
      <c r="L34" s="2"/>
      <c r="M34" s="2"/>
    </row>
    <row r="35" spans="3:13">
      <c r="C35" s="53"/>
      <c r="D35" s="53"/>
      <c r="E35" s="53"/>
      <c r="F35" s="53"/>
      <c r="G35" s="2"/>
      <c r="I35" s="2"/>
      <c r="J35" s="2"/>
      <c r="K35" s="2"/>
      <c r="L35" s="2"/>
      <c r="M35" s="2"/>
    </row>
    <row r="36" spans="3:13">
      <c r="C36" s="53"/>
      <c r="D36" s="53"/>
      <c r="E36" s="53"/>
      <c r="F36" s="53"/>
      <c r="G36" s="2"/>
      <c r="I36" s="2"/>
      <c r="J36" s="2"/>
      <c r="K36" s="2"/>
      <c r="L36" s="2"/>
      <c r="M36" s="2"/>
    </row>
    <row r="37" spans="3:13">
      <c r="C37" s="53"/>
      <c r="D37" s="53"/>
      <c r="E37" s="53"/>
      <c r="F37" s="53"/>
      <c r="G37" s="2"/>
      <c r="I37" s="2"/>
      <c r="J37" s="2"/>
      <c r="K37" s="2"/>
      <c r="L37" s="2"/>
      <c r="M37" s="2"/>
    </row>
    <row r="38" spans="3:13">
      <c r="C38" s="53"/>
      <c r="D38" s="53"/>
      <c r="E38" s="53"/>
      <c r="F38" s="53"/>
      <c r="G38" s="2"/>
      <c r="I38" s="2"/>
      <c r="J38" s="2"/>
      <c r="K38" s="2"/>
      <c r="L38" s="2"/>
      <c r="M38" s="2"/>
    </row>
    <row r="39" spans="3:13">
      <c r="C39" s="53"/>
      <c r="D39" s="53"/>
      <c r="E39" s="53"/>
      <c r="F39" s="53"/>
      <c r="G39" s="2"/>
      <c r="I39" s="2"/>
      <c r="J39" s="2"/>
      <c r="K39" s="2"/>
      <c r="L39" s="2"/>
      <c r="M39" s="2"/>
    </row>
    <row r="40" spans="3:13">
      <c r="C40" s="53"/>
      <c r="D40" s="53"/>
      <c r="E40" s="53"/>
      <c r="F40" s="53"/>
      <c r="G40" s="2"/>
      <c r="I40" s="2"/>
      <c r="J40" s="2"/>
      <c r="K40" s="2"/>
      <c r="L40" s="2"/>
      <c r="M40" s="2"/>
    </row>
    <row r="41" spans="3:13">
      <c r="C41" s="53"/>
      <c r="D41" s="53"/>
      <c r="E41" s="53"/>
      <c r="F41" s="53"/>
      <c r="G41" s="2"/>
      <c r="I41" s="2"/>
      <c r="J41" s="2"/>
      <c r="K41" s="2"/>
      <c r="L41" s="2"/>
      <c r="M41" s="2"/>
    </row>
    <row r="42" spans="3:13">
      <c r="G42" s="2"/>
      <c r="I42" s="2"/>
      <c r="J42" s="2"/>
      <c r="K42" s="2"/>
      <c r="L42" s="2"/>
      <c r="M42" s="2"/>
    </row>
    <row r="43" spans="3:13">
      <c r="G43" s="2"/>
      <c r="I43" s="2"/>
      <c r="J43" s="2"/>
      <c r="K43" s="2"/>
      <c r="L43" s="2"/>
      <c r="M43" s="2"/>
    </row>
    <row r="44" spans="3:13">
      <c r="G44" s="2"/>
      <c r="I44" s="2"/>
      <c r="J44" s="2"/>
      <c r="K44" s="2"/>
      <c r="L44" s="2"/>
      <c r="M44" s="2"/>
    </row>
    <row r="45" spans="3:13">
      <c r="G45" s="2"/>
      <c r="I45" s="2"/>
      <c r="J45" s="2"/>
      <c r="K45" s="2"/>
      <c r="L45" s="2"/>
      <c r="M45" s="2"/>
    </row>
    <row r="46" spans="3:13">
      <c r="G46" s="2"/>
      <c r="I46" s="2"/>
      <c r="J46" s="2"/>
      <c r="K46" s="2"/>
      <c r="L46" s="2"/>
      <c r="M46" s="2"/>
    </row>
    <row r="47" spans="3:13">
      <c r="G47" s="2"/>
      <c r="I47" s="2"/>
      <c r="J47" s="2"/>
      <c r="K47" s="2"/>
      <c r="L47" s="2"/>
      <c r="M47" s="2"/>
    </row>
    <row r="48" spans="3:13">
      <c r="G48" s="2"/>
      <c r="I48" s="2"/>
      <c r="J48" s="2"/>
      <c r="K48" s="2"/>
      <c r="L48" s="2"/>
      <c r="M48" s="2"/>
    </row>
    <row r="49" spans="7:13">
      <c r="G49" s="2"/>
      <c r="I49" s="2"/>
      <c r="J49" s="2"/>
      <c r="K49" s="2"/>
      <c r="L49" s="2"/>
      <c r="M49" s="2"/>
    </row>
    <row r="50" spans="7:13">
      <c r="G50" s="2"/>
      <c r="I50" s="2"/>
      <c r="J50" s="2"/>
      <c r="K50" s="2"/>
      <c r="L50" s="2"/>
      <c r="M50" s="2"/>
    </row>
    <row r="51" spans="7:13">
      <c r="G51" s="2"/>
      <c r="I51" s="2"/>
      <c r="J51" s="2"/>
      <c r="K51" s="2"/>
      <c r="L51" s="2"/>
      <c r="M51" s="2"/>
    </row>
    <row r="52" spans="7:13">
      <c r="G52" s="2"/>
      <c r="I52" s="2"/>
      <c r="J52" s="2"/>
      <c r="K52" s="2"/>
      <c r="L52" s="2"/>
      <c r="M52" s="2"/>
    </row>
    <row r="53" spans="7:13">
      <c r="G53" s="2"/>
      <c r="I53" s="2"/>
      <c r="J53" s="2"/>
      <c r="K53" s="2"/>
      <c r="L53" s="2"/>
      <c r="M53" s="2"/>
    </row>
    <row r="54" spans="7:13">
      <c r="G54" s="2"/>
      <c r="I54" s="2"/>
      <c r="J54" s="2"/>
      <c r="K54" s="2"/>
      <c r="L54" s="2"/>
      <c r="M54" s="2"/>
    </row>
    <row r="55" spans="7:13">
      <c r="G55" s="2"/>
      <c r="I55" s="2"/>
      <c r="J55" s="2"/>
      <c r="K55" s="2"/>
      <c r="L55" s="2"/>
      <c r="M55" s="2"/>
    </row>
    <row r="56" spans="7:13">
      <c r="G56" s="2"/>
      <c r="I56" s="2"/>
      <c r="J56" s="2"/>
      <c r="K56" s="2"/>
      <c r="L56" s="2"/>
      <c r="M56" s="2"/>
    </row>
    <row r="57" spans="7:13">
      <c r="G57" s="2"/>
      <c r="I57" s="2"/>
      <c r="J57" s="2"/>
      <c r="K57" s="2"/>
      <c r="L57" s="2"/>
      <c r="M57" s="2"/>
    </row>
    <row r="58" spans="7:13">
      <c r="G58" s="2"/>
      <c r="I58" s="2"/>
      <c r="J58" s="2"/>
      <c r="K58" s="2"/>
      <c r="L58" s="2"/>
      <c r="M58" s="2"/>
    </row>
  </sheetData>
  <customSheetViews>
    <customSheetView guid="{DB1D3FDB-E0D5-4FD7-BD6E-EC28675EBF68}" showPageBreaks="1" showGridLines="0" fitToPage="1" printArea="1" hiddenColumns="1">
      <selection activeCell="M39" sqref="M39"/>
      <pageMargins left="0.7" right="0.7" top="0.75" bottom="0.75" header="0.3" footer="0.3"/>
      <printOptions horizontalCentered="1" verticalCentered="1"/>
      <pageSetup paperSize="9" scale="83" orientation="portrait"/>
      <headerFooter alignWithMargins="0"/>
    </customSheetView>
    <customSheetView guid="{43AB44CB-B133-4B3C-9B24-AA3B4A5A58A7}" showPageBreaks="1" showGridLines="0" fitToPage="1" printArea="1" topLeftCell="A3">
      <selection activeCell="G7" sqref="G7:H7"/>
      <pageMargins left="0.7" right="0.7" top="0.75" bottom="0.75" header="0.3" footer="0.3"/>
      <printOptions horizontalCentered="1" verticalCentered="1"/>
      <pageSetup paperSize="9" scale="75" orientation="portrait"/>
      <headerFooter alignWithMargins="0"/>
    </customSheetView>
    <customSheetView guid="{995CCCB8-BF97-4653-A7C0-86012B807DB5}" showPageBreaks="1" showGridLines="0" fitToPage="1" printArea="1" hiddenColumns="1">
      <selection activeCell="C58" sqref="C58"/>
      <pageMargins left="0.7" right="0.7" top="0.75" bottom="0.75" header="0.3" footer="0.3"/>
      <printOptions horizontalCentered="1" verticalCentered="1"/>
      <pageSetup paperSize="9" scale="83" orientation="portrait"/>
      <headerFooter alignWithMargins="0"/>
    </customSheetView>
    <customSheetView guid="{B22C7842-6BF9-4A1C-B06C-2AD9B9A784D4}" showPageBreaks="1" showGridLines="0" fitToPage="1" printArea="1" hiddenColumns="1">
      <selection activeCell="M39" sqref="M39"/>
      <pageMargins left="0.7" right="0.7" top="0.75" bottom="0.75" header="0.3" footer="0.3"/>
      <printOptions horizontalCentered="1" verticalCentered="1"/>
      <pageSetup paperSize="9" scale="83" orientation="portrait"/>
      <headerFooter alignWithMargins="0"/>
    </customSheetView>
    <customSheetView guid="{60062E94-E9B0-4825-A812-182FE1DB6021}" showPageBreaks="1" showGridLines="0" fitToPage="1" printArea="1" hiddenColumns="1">
      <selection activeCell="C58" sqref="C58"/>
      <pageMargins left="0.7" right="0.7" top="0.75" bottom="0.75" header="0.3" footer="0.3"/>
      <printOptions horizontalCentered="1" verticalCentered="1"/>
      <pageSetup paperSize="9" scale="83" orientation="portrait"/>
      <headerFooter alignWithMargins="0"/>
    </customSheetView>
    <customSheetView guid="{397AD331-8EE9-49A3-85C5-CAAF9519E963}" showPageBreaks="1" showGridLines="0" fitToPage="1" printArea="1" hiddenColumns="1">
      <selection activeCell="L2" sqref="L2"/>
      <pageMargins left="0.7" right="0.7" top="0.75" bottom="0.75" header="0.3" footer="0.3"/>
      <printOptions horizontalCentered="1" verticalCentered="1"/>
      <pageSetup paperSize="9" scale="83" orientation="portrait"/>
      <headerFooter alignWithMargins="0"/>
    </customSheetView>
    <customSheetView guid="{EBA68B69-6D6E-44F8-8C51-9491A55275C5}" showPageBreaks="1" showGridLines="0" fitToPage="1" printArea="1" hiddenColumns="1">
      <selection activeCell="B2" sqref="B2"/>
      <pageMargins left="0.7" right="0.7" top="0.75" bottom="0.75" header="0.3" footer="0.3"/>
      <printOptions horizontalCentered="1" verticalCentered="1"/>
      <pageSetup paperSize="9" scale="83" orientation="portrait"/>
      <headerFooter alignWithMargins="0"/>
    </customSheetView>
    <customSheetView guid="{2EA2D52B-13B2-48C6-A647-E974628AB287}" showPageBreaks="1" showGridLines="0" fitToPage="1" printArea="1" hiddenColumns="1" topLeftCell="A22">
      <selection activeCell="C60" sqref="C60"/>
      <pageMargins left="0.7" right="0.7" top="0.75" bottom="0.75" header="0.3" footer="0.3"/>
      <printOptions horizontalCentered="1" verticalCentered="1"/>
      <pageSetup paperSize="9" scale="83" orientation="portrait"/>
      <headerFooter alignWithMargins="0"/>
    </customSheetView>
    <customSheetView guid="{409D0809-DA86-4C14-803D-2162A19A44FF}" showPageBreaks="1" showGridLines="0" fitToPage="1" printArea="1" hiddenColumns="1">
      <selection activeCell="F48" sqref="F48"/>
      <pageMargins left="0.7" right="0.7" top="0.75" bottom="0.75" header="0.3" footer="0.3"/>
      <printOptions horizontalCentered="1" verticalCentered="1"/>
      <pageSetup paperSize="9" scale="83" orientation="portrait"/>
      <headerFooter alignWithMargins="0"/>
    </customSheetView>
    <customSheetView guid="{0011D0C0-6BC7-4DE9-8F83-86F2D0A38DF4}" showPageBreaks="1" showGridLines="0" fitToPage="1" printArea="1" hiddenColumns="1">
      <selection activeCell="F48" sqref="F48"/>
      <pageMargins left="0.7" right="0.7" top="0.75" bottom="0.75" header="0.3" footer="0.3"/>
      <printOptions horizontalCentered="1" verticalCentered="1"/>
      <pageSetup paperSize="9" scale="83" orientation="portrait"/>
      <headerFooter alignWithMargins="0"/>
    </customSheetView>
    <customSheetView guid="{9C8E7FE3-A7A1-4D36-A156-3751861446D4}" showPageBreaks="1" showGridLines="0" fitToPage="1" printArea="1" hiddenColumns="1" topLeftCell="A16">
      <selection activeCell="C58" sqref="C58"/>
      <pageMargins left="0.7" right="0.7" top="0.75" bottom="0.75" header="0.3" footer="0.3"/>
      <printOptions horizontalCentered="1" verticalCentered="1"/>
      <pageSetup paperSize="9" scale="83" orientation="portrait"/>
      <headerFooter alignWithMargins="0"/>
    </customSheetView>
  </customSheetViews>
  <phoneticPr fontId="0" type="noConversion"/>
  <hyperlinks>
    <hyperlink ref="I2" location="Índice!A1" display="índice" xr:uid="{9BD5F60A-E4D1-4A4F-89B1-0DE83DA1E6D8}"/>
  </hyperlinks>
  <printOptions horizontalCentered="1"/>
  <pageMargins left="0.15748031496062992" right="0.15748031496062992" top="0.59055118110236227" bottom="0.39370078740157483" header="0" footer="0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588EB-AAD8-4E5B-91A7-43347A55A94B}">
  <sheetPr codeName="Folha5">
    <tabColor theme="6" tint="-0.499984740745262"/>
    <pageSetUpPr fitToPage="1"/>
  </sheetPr>
  <dimension ref="A1:R36"/>
  <sheetViews>
    <sheetView showGridLines="0" zoomScale="120" zoomScaleNormal="120" zoomScaleSheetLayoutView="100" zoomScalePageLayoutView="150" workbookViewId="0">
      <selection activeCell="M12" sqref="M12"/>
    </sheetView>
  </sheetViews>
  <sheetFormatPr defaultColWidth="8.85546875" defaultRowHeight="12"/>
  <cols>
    <col min="1" max="1" width="2.140625" style="8" customWidth="1"/>
    <col min="2" max="2" width="3.140625" style="8" customWidth="1"/>
    <col min="3" max="3" width="34.5703125" style="1" customWidth="1"/>
    <col min="4" max="4" width="9.42578125" style="1" customWidth="1"/>
    <col min="5" max="5" width="9.140625" style="1" bestFit="1" customWidth="1"/>
    <col min="6" max="6" width="9.5703125" style="1" bestFit="1" customWidth="1"/>
    <col min="7" max="7" width="12" style="1" customWidth="1"/>
    <col min="8" max="13" width="11.7109375" style="1" bestFit="1" customWidth="1"/>
    <col min="14" max="15" width="11.42578125" style="1" customWidth="1"/>
    <col min="16" max="18" width="9.140625" style="7" customWidth="1"/>
    <col min="19" max="19" width="11.42578125" style="1" customWidth="1"/>
    <col min="20" max="16384" width="8.85546875" style="1"/>
  </cols>
  <sheetData>
    <row r="1" spans="2:18">
      <c r="C1" s="53"/>
      <c r="D1" s="53"/>
      <c r="E1" s="53"/>
      <c r="F1" s="53"/>
    </row>
    <row r="2" spans="2:18" ht="12.75">
      <c r="B2" s="16"/>
      <c r="C2" s="41" t="str">
        <f>+IF(Índice!$D$2=1,"QUADRO V - Execução orçamental da receita não fiscal do Gov. Reg. (janeiro-julho)","TABLE V - Regional Gov. non-tax revenue budget execution (january-july)")</f>
        <v>TABLE V - Regional Gov. non-tax revenue budget execution (january-july)</v>
      </c>
      <c r="D2" s="238"/>
      <c r="E2" s="238"/>
      <c r="F2" s="49"/>
      <c r="G2" s="49" t="str">
        <f>+IF(Índice!$D$2=1,"€ Milhares","€ Thousands")</f>
        <v>€ Thousands</v>
      </c>
      <c r="I2" s="173" t="str">
        <f>+IF(Índice!$D$2=1,"índice","Index")</f>
        <v>Index</v>
      </c>
      <c r="O2" s="7"/>
      <c r="R2" s="1"/>
    </row>
    <row r="3" spans="2:18" ht="35.1" customHeight="1">
      <c r="C3" s="154"/>
      <c r="D3" s="156">
        <v>2025</v>
      </c>
      <c r="E3" s="156">
        <v>2026</v>
      </c>
      <c r="F3" s="221" t="str">
        <f>+IF(Índice!$D$2=1,"Grau de Execução (%)","Execution level (%)")</f>
        <v>Execution level (%)</v>
      </c>
      <c r="G3" s="221" t="str">
        <f>+IF(Índice!$D$2=1,"VH (%)","yoy change (%)")</f>
        <v>yoy change (%)</v>
      </c>
      <c r="O3" s="7"/>
      <c r="R3" s="1"/>
    </row>
    <row r="4" spans="2:18">
      <c r="C4" s="140"/>
      <c r="D4" s="242"/>
      <c r="E4" s="242"/>
      <c r="F4" s="243"/>
      <c r="G4" s="243"/>
      <c r="L4" s="7"/>
      <c r="M4" s="7"/>
      <c r="N4" s="7"/>
      <c r="P4" s="1"/>
      <c r="Q4" s="1"/>
      <c r="R4" s="1"/>
    </row>
    <row r="5" spans="2:18">
      <c r="C5" s="238" t="str">
        <f>+IF(Índice!$D$2=1,"Receitas fiscais","Tax revenue")</f>
        <v>Tax revenue</v>
      </c>
      <c r="D5" s="41">
        <v>642520.67081000004</v>
      </c>
      <c r="E5" s="41">
        <v>645866.10360999987</v>
      </c>
      <c r="F5" s="270">
        <v>0.47973866780527241</v>
      </c>
      <c r="G5" s="42">
        <v>5.2067317862043438E-3</v>
      </c>
      <c r="L5" s="7"/>
      <c r="M5" s="7"/>
      <c r="N5" s="7"/>
      <c r="P5" s="1"/>
      <c r="Q5" s="1"/>
      <c r="R5" s="1"/>
    </row>
    <row r="6" spans="2:18">
      <c r="C6" s="244"/>
      <c r="D6" s="47"/>
      <c r="E6" s="47"/>
      <c r="F6" s="271"/>
      <c r="G6" s="47"/>
      <c r="L6" s="7"/>
      <c r="M6" s="7"/>
      <c r="N6" s="7"/>
      <c r="P6" s="1"/>
      <c r="Q6" s="1"/>
      <c r="R6" s="1"/>
    </row>
    <row r="7" spans="2:18">
      <c r="C7" s="238" t="str">
        <f>+IF(Índice!$D$2=1,"Receita não fiscal","Non-tax revenue")</f>
        <v>Non-tax revenue</v>
      </c>
      <c r="D7" s="41">
        <v>328998.09641999996</v>
      </c>
      <c r="E7" s="41">
        <v>309691.53600000002</v>
      </c>
      <c r="F7" s="270">
        <v>0.43129450379025891</v>
      </c>
      <c r="G7" s="42">
        <v>-5.8682894004812525E-2</v>
      </c>
      <c r="L7" s="7"/>
      <c r="M7" s="7"/>
      <c r="N7" s="7"/>
      <c r="P7" s="1"/>
      <c r="Q7" s="1"/>
      <c r="R7" s="1"/>
    </row>
    <row r="8" spans="2:18">
      <c r="C8" s="245" t="str">
        <f>+IF(Índice!$D$2=1,"Receita corrente","Current revenue")</f>
        <v>Current revenue</v>
      </c>
      <c r="D8" s="41">
        <v>226779.71041</v>
      </c>
      <c r="E8" s="41">
        <v>247367.22131000002</v>
      </c>
      <c r="F8" s="270">
        <v>0.5080154363221332</v>
      </c>
      <c r="G8" s="42">
        <v>9.0781978964429522E-2</v>
      </c>
      <c r="L8" s="7"/>
      <c r="M8" s="7"/>
      <c r="N8" s="7"/>
      <c r="P8" s="1"/>
      <c r="Q8" s="1"/>
      <c r="R8" s="1"/>
    </row>
    <row r="9" spans="2:18">
      <c r="C9" s="246" t="str">
        <f>+IF(Índice!$D$2=1,"Contribuições para Segurança Social, CGA e ADSE","Social Security, CGA and ADSE contributions")</f>
        <v>Social Security, CGA and ADSE contributions</v>
      </c>
      <c r="D9" s="71">
        <v>0</v>
      </c>
      <c r="E9" s="71">
        <v>0</v>
      </c>
      <c r="F9" s="272">
        <v>0</v>
      </c>
      <c r="G9" s="43">
        <v>0</v>
      </c>
      <c r="L9" s="7"/>
      <c r="M9" s="7"/>
      <c r="N9" s="7"/>
      <c r="P9" s="1"/>
      <c r="Q9" s="1"/>
      <c r="R9" s="1"/>
    </row>
    <row r="10" spans="2:18">
      <c r="C10" s="246" t="str">
        <f>+IF(Índice!$D$2=1,"Taxas, Multas e Outras Penalidades","Fees, fines and other penalties")</f>
        <v>Fees, fines and other penalties</v>
      </c>
      <c r="D10" s="71">
        <v>16238.17193</v>
      </c>
      <c r="E10" s="71">
        <v>12896.819599999997</v>
      </c>
      <c r="F10" s="272">
        <v>0.26769187634185093</v>
      </c>
      <c r="G10" s="43">
        <v>-0.20577145902900928</v>
      </c>
      <c r="L10" s="7"/>
      <c r="M10" s="7"/>
      <c r="N10" s="7"/>
      <c r="P10" s="1"/>
      <c r="Q10" s="1"/>
      <c r="R10" s="1"/>
    </row>
    <row r="11" spans="2:18">
      <c r="C11" s="246" t="str">
        <f>+IF(Índice!$D$2=1,"Rendimentos da Propriedade","Property income")</f>
        <v>Property income</v>
      </c>
      <c r="D11" s="71">
        <v>3028.2043799999997</v>
      </c>
      <c r="E11" s="71">
        <v>7027.3350799999998</v>
      </c>
      <c r="F11" s="272">
        <v>1.152489563800138</v>
      </c>
      <c r="G11" s="43">
        <v>1.3206277378147115</v>
      </c>
      <c r="L11" s="7"/>
      <c r="M11" s="7"/>
      <c r="N11" s="7"/>
      <c r="P11" s="1"/>
      <c r="Q11" s="1"/>
      <c r="R11" s="1"/>
    </row>
    <row r="12" spans="2:18">
      <c r="C12" s="246" t="str">
        <f>+IF(Índice!$D$2=1,"Transferências correntes","Current transfers")</f>
        <v>Current transfers</v>
      </c>
      <c r="D12" s="71">
        <v>198458.98105999999</v>
      </c>
      <c r="E12" s="71">
        <v>218774.19250999999</v>
      </c>
      <c r="F12" s="272">
        <v>0.52898586416402393</v>
      </c>
      <c r="G12" s="43">
        <v>0.102364787632655</v>
      </c>
      <c r="L12" s="7"/>
      <c r="M12" s="7"/>
      <c r="N12" s="7"/>
      <c r="P12" s="1"/>
      <c r="Q12" s="1"/>
      <c r="R12" s="1"/>
    </row>
    <row r="13" spans="2:18">
      <c r="C13" s="246" t="str">
        <f>+IF(Índice!$D$2=1,"Venda de Bens e Serviços Correntes","Sale of current goods and services")</f>
        <v>Sale of current goods and services</v>
      </c>
      <c r="D13" s="47">
        <v>7427.2353499999999</v>
      </c>
      <c r="E13" s="47">
        <v>6669.0609799999993</v>
      </c>
      <c r="F13" s="272">
        <v>0.4031038275715419</v>
      </c>
      <c r="G13" s="43">
        <v>-0.10208029425107701</v>
      </c>
      <c r="L13" s="7"/>
      <c r="M13" s="7"/>
      <c r="N13" s="7"/>
      <c r="P13" s="1"/>
      <c r="Q13" s="1"/>
      <c r="R13" s="1"/>
    </row>
    <row r="14" spans="2:18">
      <c r="C14" s="246" t="str">
        <f>+IF(Índice!$D$2=1,"Outras receitas correntes","Other current revenue")</f>
        <v>Other current revenue</v>
      </c>
      <c r="D14" s="71">
        <v>1627.11769</v>
      </c>
      <c r="E14" s="71">
        <v>1999.81314</v>
      </c>
      <c r="F14" s="272">
        <v>0.78855523576652953</v>
      </c>
      <c r="G14" s="43">
        <v>0.22905254628508143</v>
      </c>
      <c r="L14" s="7"/>
      <c r="M14" s="7"/>
      <c r="N14" s="7"/>
      <c r="P14" s="1"/>
      <c r="Q14" s="1"/>
      <c r="R14" s="1"/>
    </row>
    <row r="15" spans="2:18">
      <c r="C15" s="246" t="str">
        <f>+IF(Índice!$D$2=1,"Recursos Próprios Comunitários","Community own resources")</f>
        <v>Community own resources</v>
      </c>
      <c r="D15" s="71">
        <v>0</v>
      </c>
      <c r="E15" s="71">
        <v>0</v>
      </c>
      <c r="F15" s="272">
        <v>0</v>
      </c>
      <c r="G15" s="43">
        <v>0</v>
      </c>
      <c r="L15" s="7"/>
      <c r="M15" s="7"/>
      <c r="N15" s="7"/>
      <c r="P15" s="1"/>
      <c r="Q15" s="1"/>
      <c r="R15" s="1"/>
    </row>
    <row r="16" spans="2:18">
      <c r="C16" s="244"/>
      <c r="D16" s="244"/>
      <c r="E16" s="244"/>
      <c r="F16" s="273"/>
      <c r="G16" s="244"/>
      <c r="L16" s="7"/>
      <c r="M16" s="7"/>
      <c r="N16" s="7"/>
      <c r="P16" s="1"/>
      <c r="Q16" s="1"/>
      <c r="R16" s="1"/>
    </row>
    <row r="17" spans="3:18">
      <c r="C17" s="245" t="str">
        <f>+IF(Índice!$D$2=1,"Receita de capital","Capital revenue")</f>
        <v>Capital revenue</v>
      </c>
      <c r="D17" s="41">
        <v>102218.38600999999</v>
      </c>
      <c r="E17" s="41">
        <v>62324.314689999999</v>
      </c>
      <c r="F17" s="270">
        <v>0.26965905547975139</v>
      </c>
      <c r="G17" s="42">
        <v>-0.3902827355941344</v>
      </c>
      <c r="L17" s="7"/>
      <c r="M17" s="7"/>
      <c r="N17" s="7"/>
      <c r="P17" s="1"/>
      <c r="Q17" s="1"/>
      <c r="R17" s="1"/>
    </row>
    <row r="18" spans="3:18">
      <c r="C18" s="246" t="str">
        <f>+IF(Índice!$D$2=1,"Venda de bens de investimento","Sale of investment goods")</f>
        <v>Sale of investment goods</v>
      </c>
      <c r="D18" s="71">
        <v>1457.8468400000002</v>
      </c>
      <c r="E18" s="71">
        <v>397.48302000000001</v>
      </c>
      <c r="F18" s="272">
        <v>4.350697865330571E-2</v>
      </c>
      <c r="G18" s="43">
        <v>-0.72734925981662113</v>
      </c>
      <c r="L18" s="7"/>
      <c r="M18" s="7"/>
      <c r="N18" s="7"/>
      <c r="P18" s="1"/>
      <c r="Q18" s="1"/>
      <c r="R18" s="1"/>
    </row>
    <row r="19" spans="3:18">
      <c r="C19" s="246" t="str">
        <f>+IF(Índice!$D$2=1,"Transferências capital","Capital transfers")</f>
        <v>Capital transfers</v>
      </c>
      <c r="D19" s="44">
        <v>98085.049169999998</v>
      </c>
      <c r="E19" s="44">
        <v>57765.170160000001</v>
      </c>
      <c r="F19" s="272">
        <v>0.26520718572586544</v>
      </c>
      <c r="G19" s="43">
        <v>-0.41107058977069988</v>
      </c>
      <c r="L19" s="7"/>
      <c r="M19" s="7"/>
      <c r="N19" s="7"/>
      <c r="P19" s="1"/>
      <c r="Q19" s="1"/>
      <c r="R19" s="1"/>
    </row>
    <row r="20" spans="3:18">
      <c r="C20" s="246" t="str">
        <f>+IF(Índice!$D$2=1,"Outras receitas de capital","Other capital revenue")</f>
        <v>Other capital revenue</v>
      </c>
      <c r="D20" s="71">
        <v>12.79744</v>
      </c>
      <c r="E20" s="71">
        <v>21.006130000000002</v>
      </c>
      <c r="F20" s="272">
        <v>0.9389053770169401</v>
      </c>
      <c r="G20" s="43">
        <v>0.64143219268853779</v>
      </c>
      <c r="L20" s="7"/>
      <c r="M20" s="7"/>
      <c r="N20" s="7"/>
      <c r="P20" s="1"/>
      <c r="Q20" s="1"/>
      <c r="R20" s="1"/>
    </row>
    <row r="21" spans="3:18">
      <c r="C21" s="45" t="str">
        <f>+IF(Índice!$D$2=1,"Reposições Não Abatidas nos Pagamentos","Refunds not deducted from payments")</f>
        <v>Refunds not deducted from payments</v>
      </c>
      <c r="D21" s="47">
        <v>2662.6925599999995</v>
      </c>
      <c r="E21" s="47">
        <v>4140.6553800000002</v>
      </c>
      <c r="F21" s="272">
        <v>0.9970954871232498</v>
      </c>
      <c r="G21" s="43">
        <v>0.55506326272981399</v>
      </c>
      <c r="L21" s="7"/>
      <c r="M21" s="7"/>
      <c r="N21" s="7"/>
      <c r="P21" s="1"/>
      <c r="Q21" s="1"/>
      <c r="R21" s="1"/>
    </row>
    <row r="22" spans="3:18">
      <c r="C22" s="67"/>
      <c r="D22" s="30"/>
      <c r="E22" s="71"/>
      <c r="F22" s="71"/>
      <c r="G22" s="71"/>
      <c r="L22" s="7"/>
      <c r="M22" s="7"/>
      <c r="N22" s="7"/>
      <c r="P22" s="1"/>
      <c r="Q22" s="1"/>
      <c r="R22" s="1"/>
    </row>
    <row r="23" spans="3:18" ht="17.25" customHeight="1">
      <c r="C23" s="280" t="str">
        <f>+IF(Índice!$D$2=1,"Receita efetiva","Effective revenue")</f>
        <v>Effective revenue</v>
      </c>
      <c r="D23" s="281">
        <v>971518.76723</v>
      </c>
      <c r="E23" s="281">
        <v>955557.63960999995</v>
      </c>
      <c r="F23" s="282">
        <v>0.46288804513527854</v>
      </c>
      <c r="G23" s="282">
        <v>-1.6429047135660069E-2</v>
      </c>
      <c r="L23" s="7"/>
      <c r="M23" s="7"/>
      <c r="N23" s="7"/>
      <c r="P23" s="1"/>
      <c r="Q23" s="1"/>
      <c r="R23" s="1"/>
    </row>
    <row r="24" spans="3:18">
      <c r="C24" s="217" t="str">
        <f>+IF(Índice!$D$2=1,"Fonte: Secretaria Regional das Finanças","Source: Regional Finance Secretariat")</f>
        <v>Source: Regional Finance Secretariat</v>
      </c>
      <c r="D24" s="244"/>
      <c r="E24" s="244"/>
      <c r="F24" s="244"/>
      <c r="G24" s="244"/>
      <c r="L24" s="7"/>
      <c r="M24" s="7"/>
      <c r="N24" s="7"/>
      <c r="P24" s="1"/>
      <c r="Q24" s="1"/>
      <c r="R24" s="1"/>
    </row>
    <row r="25" spans="3:18" ht="22.5" customHeight="1">
      <c r="C25" s="53"/>
      <c r="D25" s="53"/>
      <c r="E25" s="53"/>
      <c r="F25" s="53"/>
      <c r="L25" s="7"/>
      <c r="M25" s="7"/>
      <c r="N25" s="7"/>
      <c r="P25" s="1"/>
      <c r="Q25" s="1"/>
      <c r="R25" s="1"/>
    </row>
    <row r="26" spans="3:18">
      <c r="C26" s="53"/>
      <c r="D26" s="53"/>
      <c r="E26" s="53"/>
      <c r="F26" s="53"/>
    </row>
    <row r="27" spans="3:18">
      <c r="C27" s="53"/>
      <c r="D27" s="53"/>
      <c r="E27" s="53"/>
      <c r="F27" s="53"/>
    </row>
    <row r="28" spans="3:18">
      <c r="C28" s="53"/>
      <c r="D28" s="53"/>
      <c r="E28" s="53"/>
      <c r="F28" s="53"/>
    </row>
    <row r="29" spans="3:18">
      <c r="C29" s="53"/>
      <c r="D29" s="53"/>
      <c r="E29" s="53"/>
      <c r="F29" s="53"/>
    </row>
    <row r="30" spans="3:18">
      <c r="C30" s="53"/>
      <c r="D30" s="53"/>
      <c r="E30" s="53"/>
      <c r="F30" s="53"/>
    </row>
    <row r="31" spans="3:18">
      <c r="C31" s="53"/>
      <c r="D31" s="53"/>
      <c r="E31" s="53"/>
      <c r="F31" s="53"/>
    </row>
    <row r="32" spans="3:18">
      <c r="C32" s="53"/>
      <c r="D32" s="53"/>
      <c r="E32" s="53"/>
      <c r="F32" s="53"/>
    </row>
    <row r="33" spans="3:6">
      <c r="C33" s="53"/>
      <c r="D33" s="53"/>
      <c r="E33" s="53"/>
      <c r="F33" s="53"/>
    </row>
    <row r="34" spans="3:6">
      <c r="C34" s="53"/>
      <c r="D34" s="53"/>
      <c r="E34" s="53"/>
      <c r="F34" s="53"/>
    </row>
    <row r="35" spans="3:6">
      <c r="C35" s="53"/>
      <c r="D35" s="53"/>
      <c r="E35" s="53"/>
      <c r="F35" s="53"/>
    </row>
    <row r="36" spans="3:6">
      <c r="C36" s="53"/>
      <c r="D36" s="53"/>
      <c r="E36" s="53"/>
      <c r="F36" s="53"/>
    </row>
  </sheetData>
  <hyperlinks>
    <hyperlink ref="I2" location="Índice!A1" display="índice" xr:uid="{2EE637F6-3F37-4DA5-A620-B6134E1A5DDF}"/>
  </hyperlinks>
  <printOptions horizontalCentered="1"/>
  <pageMargins left="0.15748031496062992" right="0.15748031496062992" top="0.59055118110236227" bottom="0.39370078740157483" header="0" footer="0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olha8">
    <tabColor theme="6" tint="-0.499984740745262"/>
    <pageSetUpPr autoPageBreaks="0"/>
  </sheetPr>
  <dimension ref="A1:O101"/>
  <sheetViews>
    <sheetView showGridLines="0" zoomScale="120" zoomScaleNormal="120" workbookViewId="0">
      <selection activeCell="M12" sqref="M12"/>
    </sheetView>
  </sheetViews>
  <sheetFormatPr defaultColWidth="8.85546875" defaultRowHeight="12"/>
  <cols>
    <col min="1" max="1" width="2.140625" style="8" customWidth="1"/>
    <col min="2" max="2" width="3.140625" style="8" customWidth="1"/>
    <col min="3" max="3" width="34.7109375" style="3" customWidth="1"/>
    <col min="4" max="4" width="11.85546875" style="5" customWidth="1"/>
    <col min="5" max="5" width="9.140625" style="3" bestFit="1" customWidth="1"/>
    <col min="6" max="7" width="8.140625" style="3" customWidth="1"/>
    <col min="8" max="8" width="9.140625" style="3" bestFit="1" customWidth="1"/>
    <col min="9" max="9" width="9.5703125" style="3" customWidth="1"/>
    <col min="10" max="12" width="9.140625" style="7" customWidth="1"/>
    <col min="13" max="16384" width="8.85546875" style="3"/>
  </cols>
  <sheetData>
    <row r="1" spans="1:15" ht="12" customHeight="1">
      <c r="D1" s="4"/>
      <c r="E1" s="4"/>
      <c r="F1" s="4"/>
      <c r="G1" s="4"/>
      <c r="H1" s="4"/>
    </row>
    <row r="2" spans="1:15" ht="22.5">
      <c r="B2" s="16"/>
      <c r="C2" s="247" t="str">
        <f>+IF(Índice!$D$2=1,"QUADRO VI - Execução orçamental das despesas do Governo Regional (janeiro-julho)","TABLE VI - Regional Gov. expenditure budget execution (january-july)")</f>
        <v>TABLE VI - Regional Gov. expenditure budget execution (january-july)</v>
      </c>
      <c r="D2" s="200"/>
      <c r="E2" s="200"/>
      <c r="F2" s="200"/>
      <c r="G2" s="54"/>
      <c r="H2" s="52" t="str">
        <f>+IF(Índice!$D$2=1,"€ Milhares","€ Thousands")</f>
        <v>€ Thousands</v>
      </c>
      <c r="J2" s="173" t="str">
        <f>+IF(Índice!$D$2=1,"índice","Index")</f>
        <v>Index</v>
      </c>
    </row>
    <row r="3" spans="1:15" ht="24.95" customHeight="1">
      <c r="C3" s="89"/>
      <c r="D3" s="327">
        <v>2025</v>
      </c>
      <c r="E3" s="329">
        <v>2026</v>
      </c>
      <c r="F3" s="153">
        <v>2025</v>
      </c>
      <c r="G3" s="153">
        <v>2026</v>
      </c>
      <c r="H3" s="330" t="str">
        <f>+IF(Índice!$D$2=1,"VH (%)","yoy change (%)")</f>
        <v>yoy change (%)</v>
      </c>
    </row>
    <row r="4" spans="1:15" ht="12" customHeight="1">
      <c r="C4" s="132"/>
      <c r="D4" s="328"/>
      <c r="E4" s="328"/>
      <c r="F4" s="326" t="str">
        <f>+IF(Índice!$D$2=1,"Grau de Execução (%)","Execution level (%)")</f>
        <v>Execution level (%)</v>
      </c>
      <c r="G4" s="326" t="str">
        <f>+IF(Índice!$D$2="PT","Grau de Execução (%)","Execution Level (%)")</f>
        <v>Execution Level (%)</v>
      </c>
      <c r="H4" s="331" t="str">
        <f>+IF(Índice!$D$2="PT","VH (%)","HV (%)")</f>
        <v>HV (%)</v>
      </c>
    </row>
    <row r="5" spans="1:15" s="4" customFormat="1" ht="19.5" customHeight="1">
      <c r="A5" s="8"/>
      <c r="B5" s="8"/>
      <c r="C5" s="248" t="str">
        <f>+IF(Índice!$D$2=1,"Despesa corrente","Current expenditure")</f>
        <v>Current expenditure</v>
      </c>
      <c r="D5" s="248">
        <v>809499.63927999919</v>
      </c>
      <c r="E5" s="248">
        <v>872831.66264000011</v>
      </c>
      <c r="F5" s="248">
        <v>48.407647705633522</v>
      </c>
      <c r="G5" s="248">
        <v>47.736933956178042</v>
      </c>
      <c r="H5" s="248">
        <v>7.82360118360657</v>
      </c>
      <c r="I5" s="13"/>
      <c r="J5" s="7"/>
      <c r="K5" s="7"/>
      <c r="L5" s="7"/>
      <c r="M5" s="13"/>
      <c r="N5" s="13"/>
      <c r="O5" s="13"/>
    </row>
    <row r="6" spans="1:15" ht="11.25" customHeight="1">
      <c r="C6" s="104" t="str">
        <f>+IF(Índice!$D$2=1,"Despesas com o pessoal","Compensation of employees")</f>
        <v>Compensation of employees</v>
      </c>
      <c r="D6" s="75">
        <v>276637.14818999945</v>
      </c>
      <c r="E6" s="74">
        <v>290288.37154999987</v>
      </c>
      <c r="F6" s="74">
        <v>54.509003979710513</v>
      </c>
      <c r="G6" s="74">
        <v>54.261538488167758</v>
      </c>
      <c r="H6" s="249">
        <v>4.9347036178324473</v>
      </c>
      <c r="I6" s="13"/>
      <c r="M6" s="13"/>
      <c r="N6" s="13"/>
      <c r="O6" s="13"/>
    </row>
    <row r="7" spans="1:15" ht="15" customHeight="1">
      <c r="C7" s="109" t="str">
        <f>+IF(Índice!$D$2=1,"Remunerações Certas e Permanentes","Certain and permanent wages")</f>
        <v>Certain and permanent wages</v>
      </c>
      <c r="D7" s="75">
        <v>218246.95091999968</v>
      </c>
      <c r="E7" s="75">
        <v>226487.06937999986</v>
      </c>
      <c r="F7" s="75">
        <v>55.102098386399589</v>
      </c>
      <c r="G7" s="75">
        <v>53.973211582452642</v>
      </c>
      <c r="H7" s="249">
        <v>3.7755938514901222</v>
      </c>
      <c r="I7" s="13"/>
      <c r="M7" s="13"/>
      <c r="N7" s="13"/>
      <c r="O7" s="13"/>
    </row>
    <row r="8" spans="1:15" ht="15" customHeight="1">
      <c r="C8" s="109" t="str">
        <f>+IF(Índice!$D$2=1,"Abonos Variáveis ou Eventuais","Variable or contingent bonuses")</f>
        <v>Variable or contingent bonuses</v>
      </c>
      <c r="D8" s="75">
        <v>11122.649190000002</v>
      </c>
      <c r="E8" s="75">
        <v>11619.504779999999</v>
      </c>
      <c r="F8" s="75">
        <v>75.294996661272734</v>
      </c>
      <c r="G8" s="75">
        <v>72.188588361572883</v>
      </c>
      <c r="H8" s="249">
        <v>4.4670615921852814</v>
      </c>
      <c r="I8" s="13"/>
      <c r="M8" s="13"/>
      <c r="N8" s="13"/>
      <c r="O8" s="13"/>
    </row>
    <row r="9" spans="1:15" ht="15" customHeight="1">
      <c r="C9" s="109" t="str">
        <f>+IF(Índice!$D$2=1,"Segurança social","Social security")</f>
        <v>Social security</v>
      </c>
      <c r="D9" s="75">
        <v>47267.548079999986</v>
      </c>
      <c r="E9" s="75">
        <v>52181.79739</v>
      </c>
      <c r="F9" s="75">
        <v>48.901964198015314</v>
      </c>
      <c r="G9" s="75">
        <v>52.57332301838219</v>
      </c>
      <c r="H9" s="249">
        <v>10.396666443714581</v>
      </c>
      <c r="I9" s="13"/>
      <c r="M9" s="13"/>
      <c r="N9" s="13"/>
      <c r="O9" s="13"/>
    </row>
    <row r="10" spans="1:15" ht="11.25" customHeight="1">
      <c r="C10" s="104" t="str">
        <f>IF(Índice!$D$2=1,"Aquisição de bens e serviços","Purchase of goods and services")</f>
        <v>Purchase of goods and services</v>
      </c>
      <c r="D10" s="75">
        <v>76386.499210000009</v>
      </c>
      <c r="E10" s="75">
        <v>94336.985970000082</v>
      </c>
      <c r="F10" s="75">
        <v>34.234754445068283</v>
      </c>
      <c r="G10" s="75">
        <v>40.348101200205775</v>
      </c>
      <c r="H10" s="249">
        <v>23.499554169449507</v>
      </c>
      <c r="I10" s="13"/>
      <c r="M10" s="13"/>
      <c r="N10" s="13"/>
      <c r="O10" s="13"/>
    </row>
    <row r="11" spans="1:15" ht="11.25" customHeight="1">
      <c r="C11" s="104" t="str">
        <f>+IF(Índice!$D$2=1,"Juros e outros encargos","Interests and other charges")</f>
        <v>Interests and other charges</v>
      </c>
      <c r="D11" s="75">
        <v>83592.843750000044</v>
      </c>
      <c r="E11" s="75">
        <v>80552.640040000013</v>
      </c>
      <c r="F11" s="75">
        <v>60.681304204259057</v>
      </c>
      <c r="G11" s="75">
        <v>45.96223503639925</v>
      </c>
      <c r="H11" s="249">
        <v>-3.6369186327627827</v>
      </c>
      <c r="I11" s="13"/>
      <c r="M11" s="13"/>
      <c r="N11" s="13"/>
      <c r="O11" s="13"/>
    </row>
    <row r="12" spans="1:15" ht="11.25" customHeight="1">
      <c r="C12" s="104" t="str">
        <f>+IF(Índice!$D$2=1,"Transferências correntes","Current transfers")</f>
        <v>Current transfers</v>
      </c>
      <c r="D12" s="74">
        <v>371183.52674999979</v>
      </c>
      <c r="E12" s="74">
        <v>400684.16039000027</v>
      </c>
      <c r="F12" s="74">
        <v>47.385347111322922</v>
      </c>
      <c r="G12" s="74">
        <v>46.240940192913506</v>
      </c>
      <c r="H12" s="249">
        <v>7.9477216832065389</v>
      </c>
      <c r="I12" s="13"/>
      <c r="M12" s="13"/>
      <c r="N12" s="13"/>
      <c r="O12" s="13"/>
    </row>
    <row r="13" spans="1:15" ht="15" customHeight="1">
      <c r="C13" s="196" t="str">
        <f>IF(Índice!$D$2=1,"Administração Pública","Public Administration")</f>
        <v>Public Administration</v>
      </c>
      <c r="D13" s="74">
        <v>329123.74642999977</v>
      </c>
      <c r="E13" s="74">
        <v>357762.40703000023</v>
      </c>
      <c r="F13" s="74">
        <v>51.235732732994499</v>
      </c>
      <c r="G13" s="74">
        <v>48.366460557388422</v>
      </c>
      <c r="H13" s="249">
        <v>8.7014871794100479</v>
      </c>
      <c r="I13" s="13"/>
      <c r="M13" s="13"/>
      <c r="N13" s="13"/>
      <c r="O13" s="13"/>
    </row>
    <row r="14" spans="1:15" ht="15" customHeight="1">
      <c r="C14" s="250" t="str">
        <f>IF(Índice!$D$2=1,"Administração Central","Central Administration")</f>
        <v>Central Administration</v>
      </c>
      <c r="D14" s="75">
        <v>0</v>
      </c>
      <c r="E14" s="75">
        <v>0</v>
      </c>
      <c r="F14" s="74">
        <v>0</v>
      </c>
      <c r="G14" s="74">
        <v>0</v>
      </c>
      <c r="H14" s="249">
        <v>0</v>
      </c>
      <c r="I14" s="13"/>
      <c r="M14" s="13"/>
      <c r="N14" s="13"/>
      <c r="O14" s="13"/>
    </row>
    <row r="15" spans="1:15" ht="15" customHeight="1">
      <c r="C15" s="250" t="str">
        <f>IF(Índice!$D$2=1,"Administração Regional","Regional Administration")</f>
        <v>Regional Administration</v>
      </c>
      <c r="D15" s="75">
        <v>329123.74642999977</v>
      </c>
      <c r="E15" s="75">
        <v>357762.40703000023</v>
      </c>
      <c r="F15" s="75">
        <v>51.267014740790565</v>
      </c>
      <c r="G15" s="75">
        <v>48.44397840403208</v>
      </c>
      <c r="H15" s="249">
        <v>8.7014871794100479</v>
      </c>
      <c r="I15" s="13"/>
      <c r="M15" s="13"/>
      <c r="N15" s="13"/>
      <c r="O15" s="13"/>
    </row>
    <row r="16" spans="1:15" ht="15" customHeight="1">
      <c r="C16" s="250" t="str">
        <f>IF(Índice!$D$2=1,"Administração Local","Local Administration")</f>
        <v>Local Administration</v>
      </c>
      <c r="D16" s="75">
        <v>0</v>
      </c>
      <c r="E16" s="75">
        <v>0</v>
      </c>
      <c r="F16" s="75">
        <v>0</v>
      </c>
      <c r="G16" s="75">
        <v>0</v>
      </c>
      <c r="H16" s="249" t="s">
        <v>102</v>
      </c>
      <c r="I16" s="13"/>
      <c r="M16" s="13"/>
      <c r="N16" s="13"/>
      <c r="O16" s="13"/>
    </row>
    <row r="17" spans="1:15" ht="15" customHeight="1">
      <c r="C17" s="177" t="str">
        <f>+IF(Índice!$D$2=1,"Segurança social","Social security")</f>
        <v>Social security</v>
      </c>
      <c r="D17" s="72">
        <v>0</v>
      </c>
      <c r="E17" s="72">
        <v>0</v>
      </c>
      <c r="F17" s="72">
        <v>0</v>
      </c>
      <c r="G17" s="72">
        <v>0</v>
      </c>
      <c r="H17" s="77" t="s">
        <v>102</v>
      </c>
      <c r="I17" s="13"/>
      <c r="M17" s="13"/>
      <c r="N17" s="13"/>
      <c r="O17" s="13"/>
    </row>
    <row r="18" spans="1:15" ht="15" customHeight="1">
      <c r="C18" s="61" t="str">
        <f>+IF(Índice!$D$2=1,"Outras transferências correntes","Other current transfers")</f>
        <v>Other current transfers</v>
      </c>
      <c r="D18" s="75">
        <v>42059.780320000013</v>
      </c>
      <c r="E18" s="75">
        <v>42921.753360000017</v>
      </c>
      <c r="F18" s="72">
        <v>29.838464676269876</v>
      </c>
      <c r="G18" s="72">
        <v>33.843887332403526</v>
      </c>
      <c r="H18" s="77">
        <v>2.0493997672881905</v>
      </c>
      <c r="I18" s="13"/>
      <c r="J18" s="15"/>
      <c r="K18" s="15"/>
      <c r="L18" s="15"/>
      <c r="M18" s="13"/>
      <c r="N18" s="13"/>
      <c r="O18" s="13"/>
    </row>
    <row r="19" spans="1:15" ht="11.25" customHeight="1">
      <c r="C19" s="62" t="str">
        <f>+IF(Índice!$D$2=1,"Subsídios","Subsidies")</f>
        <v>Subsidies</v>
      </c>
      <c r="D19" s="72">
        <v>1207.6956400000001</v>
      </c>
      <c r="E19" s="72">
        <v>6269.2172999999984</v>
      </c>
      <c r="F19" s="72">
        <v>8.417106085749273</v>
      </c>
      <c r="G19" s="72">
        <v>54.032390903429203</v>
      </c>
      <c r="H19" s="77">
        <v>419.10573263309931</v>
      </c>
      <c r="I19" s="13"/>
      <c r="M19" s="13"/>
      <c r="N19" s="13"/>
      <c r="O19" s="13"/>
    </row>
    <row r="20" spans="1:15" ht="11.25" customHeight="1">
      <c r="C20" s="62" t="str">
        <f>+IF(Índice!$D$2=1,"Outras despesas correntes","Other current expenditures")</f>
        <v>Other current expenditures</v>
      </c>
      <c r="D20" s="72">
        <v>491.92574000000008</v>
      </c>
      <c r="E20" s="72">
        <v>700.28738999999985</v>
      </c>
      <c r="F20" s="72">
        <v>7.9499295387698385</v>
      </c>
      <c r="G20" s="72">
        <v>11.191333376375647</v>
      </c>
      <c r="H20" s="77">
        <v>42.356321911514478</v>
      </c>
      <c r="I20" s="13"/>
      <c r="M20" s="13"/>
      <c r="N20" s="13"/>
      <c r="O20" s="13"/>
    </row>
    <row r="21" spans="1:15" ht="4.5" customHeight="1">
      <c r="C21" s="58"/>
      <c r="D21" s="59"/>
      <c r="E21" s="59"/>
      <c r="F21" s="59"/>
      <c r="G21" s="59"/>
      <c r="H21" s="77"/>
      <c r="I21" s="13"/>
      <c r="M21" s="13"/>
      <c r="N21" s="13"/>
      <c r="O21" s="13"/>
    </row>
    <row r="22" spans="1:15" s="4" customFormat="1" ht="11.25" customHeight="1">
      <c r="A22" s="8"/>
      <c r="B22" s="8"/>
      <c r="C22" s="36" t="str">
        <f>+IF(Índice!$D$2=1,"Despesa corrente primária","Primary current expenditure")</f>
        <v>Primary current expenditure</v>
      </c>
      <c r="D22" s="78">
        <v>725906.79552999919</v>
      </c>
      <c r="E22" s="78">
        <v>792279.02260000014</v>
      </c>
      <c r="F22" s="78">
        <v>47.30579971338878</v>
      </c>
      <c r="G22" s="78">
        <v>47.925076921981677</v>
      </c>
      <c r="H22" s="76">
        <v>9.1433538683903972</v>
      </c>
      <c r="I22" s="13"/>
      <c r="J22" s="7"/>
      <c r="K22" s="7"/>
      <c r="L22" s="7"/>
      <c r="M22" s="13"/>
      <c r="N22" s="13"/>
      <c r="O22" s="13"/>
    </row>
    <row r="23" spans="1:15" ht="6.75" customHeight="1">
      <c r="C23" s="58"/>
      <c r="D23" s="72"/>
      <c r="E23" s="72"/>
      <c r="F23" s="72"/>
      <c r="G23" s="72"/>
      <c r="H23" s="77"/>
      <c r="I23" s="13"/>
      <c r="M23" s="13"/>
      <c r="N23" s="13"/>
      <c r="O23" s="13"/>
    </row>
    <row r="24" spans="1:15" s="4" customFormat="1" ht="18" customHeight="1">
      <c r="A24" s="8"/>
      <c r="B24" s="8"/>
      <c r="C24" s="36" t="str">
        <f>+IF(Índice!$D$2=1,"Despesa de capital","Capital expenditure")</f>
        <v>Capital expenditure</v>
      </c>
      <c r="D24" s="78">
        <v>72089.801489999954</v>
      </c>
      <c r="E24" s="78">
        <v>54001.741409999988</v>
      </c>
      <c r="F24" s="78">
        <v>22.356964972955922</v>
      </c>
      <c r="G24" s="78">
        <v>14.01289312484526</v>
      </c>
      <c r="H24" s="76">
        <v>-25.091011080824071</v>
      </c>
      <c r="I24" s="13"/>
      <c r="J24" s="7"/>
      <c r="K24" s="7"/>
      <c r="L24" s="7"/>
      <c r="M24" s="13"/>
      <c r="N24" s="13"/>
      <c r="O24" s="13"/>
    </row>
    <row r="25" spans="1:15" ht="11.25" customHeight="1">
      <c r="C25" s="62" t="str">
        <f>+IF(Índice!$D$2=1,"Investimento","Investment")</f>
        <v>Investment</v>
      </c>
      <c r="D25" s="72">
        <v>36427.195279999964</v>
      </c>
      <c r="E25" s="72">
        <v>25607.12857999999</v>
      </c>
      <c r="F25" s="72">
        <v>22.27887238648719</v>
      </c>
      <c r="G25" s="72">
        <v>12.791846894285595</v>
      </c>
      <c r="H25" s="77">
        <v>-29.703265971565585</v>
      </c>
      <c r="I25" s="13"/>
      <c r="M25" s="13"/>
      <c r="N25" s="13"/>
      <c r="O25" s="13"/>
    </row>
    <row r="26" spans="1:15" ht="11.25" customHeight="1">
      <c r="C26" s="62" t="str">
        <f>+IF(Índice!$D$2=1,"Transferências capital","Capital transfers")</f>
        <v>Capital transfers</v>
      </c>
      <c r="D26" s="59">
        <v>35662.606209999998</v>
      </c>
      <c r="E26" s="59">
        <v>28394.612829999998</v>
      </c>
      <c r="F26" s="59">
        <v>22.478601150841698</v>
      </c>
      <c r="G26" s="59">
        <v>15.357024525353843</v>
      </c>
      <c r="H26" s="77">
        <v>-20.379871670629651</v>
      </c>
      <c r="I26" s="13"/>
      <c r="M26" s="13"/>
      <c r="N26" s="13"/>
      <c r="O26" s="13"/>
    </row>
    <row r="27" spans="1:15" ht="15" hidden="1" customHeight="1">
      <c r="C27" s="61" t="s">
        <v>1</v>
      </c>
      <c r="D27" s="59">
        <v>29295.771720000001</v>
      </c>
      <c r="E27" s="59">
        <v>11895.670269999997</v>
      </c>
      <c r="F27" s="59">
        <v>27.369151245232743</v>
      </c>
      <c r="G27" s="59">
        <v>11.057492747943702</v>
      </c>
      <c r="H27" s="77">
        <v>-59.39458300093554</v>
      </c>
      <c r="I27" s="13"/>
      <c r="M27" s="13"/>
      <c r="N27" s="13"/>
      <c r="O27" s="13"/>
    </row>
    <row r="28" spans="1:15" ht="15" hidden="1" customHeight="1">
      <c r="C28" s="63" t="s">
        <v>2</v>
      </c>
      <c r="D28" s="72">
        <v>4154.4570699999995</v>
      </c>
      <c r="E28" s="72">
        <v>1899.1076699999999</v>
      </c>
      <c r="F28" s="72">
        <v>33.503650923591763</v>
      </c>
      <c r="G28" s="72">
        <v>19.550450273124586</v>
      </c>
      <c r="H28" s="77">
        <v>-54.287464330447385</v>
      </c>
      <c r="I28" s="13"/>
      <c r="M28" s="13"/>
      <c r="N28" s="13"/>
      <c r="O28" s="13"/>
    </row>
    <row r="29" spans="1:15" ht="15" hidden="1" customHeight="1">
      <c r="C29" s="63" t="s">
        <v>3</v>
      </c>
      <c r="D29" s="72">
        <v>25141.31465</v>
      </c>
      <c r="E29" s="72">
        <v>9156.5015099999982</v>
      </c>
      <c r="F29" s="72">
        <v>29.43180211990142</v>
      </c>
      <c r="G29" s="72">
        <v>9.656607049664732</v>
      </c>
      <c r="H29" s="77">
        <v>-63.579861922614299</v>
      </c>
      <c r="I29" s="13"/>
      <c r="M29" s="13"/>
      <c r="N29" s="13"/>
      <c r="O29" s="13"/>
    </row>
    <row r="30" spans="1:15" ht="15" hidden="1" customHeight="1">
      <c r="C30" s="63" t="s">
        <v>4</v>
      </c>
      <c r="D30" s="72">
        <v>0</v>
      </c>
      <c r="E30" s="72">
        <v>840.06108999999992</v>
      </c>
      <c r="F30" s="72">
        <v>0</v>
      </c>
      <c r="G30" s="72">
        <v>27.586491811676773</v>
      </c>
      <c r="H30" s="77" t="s">
        <v>102</v>
      </c>
      <c r="I30" s="13"/>
      <c r="M30" s="13"/>
      <c r="N30" s="13"/>
      <c r="O30" s="13"/>
    </row>
    <row r="31" spans="1:15" ht="11.25" customHeight="1">
      <c r="C31" s="62" t="str">
        <f>+IF(Índice!$D$2=1,"Outras despesas de capital","Other capital expenditures")</f>
        <v>Other capital expenditures</v>
      </c>
      <c r="D31" s="75">
        <v>0</v>
      </c>
      <c r="E31" s="75">
        <v>0</v>
      </c>
      <c r="F31" s="75">
        <v>0</v>
      </c>
      <c r="G31" s="75">
        <v>0</v>
      </c>
      <c r="H31" s="77">
        <v>0</v>
      </c>
      <c r="I31" s="13"/>
      <c r="M31" s="13"/>
      <c r="N31" s="13"/>
      <c r="O31" s="13"/>
    </row>
    <row r="32" spans="1:15" ht="6.75" customHeight="1">
      <c r="C32" s="58"/>
      <c r="D32" s="75"/>
      <c r="E32" s="74"/>
      <c r="F32" s="75"/>
      <c r="G32" s="75"/>
      <c r="H32" s="58"/>
      <c r="I32" s="13"/>
      <c r="M32" s="13"/>
      <c r="N32" s="13"/>
      <c r="O32" s="13"/>
    </row>
    <row r="33" spans="1:15" s="4" customFormat="1" ht="17.25" customHeight="1">
      <c r="A33" s="8"/>
      <c r="B33" s="8"/>
      <c r="C33" s="141" t="str">
        <f>+IF(Índice!$D$2=1,"Despesa efetiva","Effective expenditure")</f>
        <v>Effective expenditure</v>
      </c>
      <c r="D33" s="142">
        <v>881589.44076999917</v>
      </c>
      <c r="E33" s="142">
        <v>926833.40405000013</v>
      </c>
      <c r="F33" s="143">
        <v>44.196490113049499</v>
      </c>
      <c r="G33" s="143">
        <v>41.866330080340369</v>
      </c>
      <c r="H33" s="141">
        <v>5.1320899715500117</v>
      </c>
      <c r="I33" s="13"/>
      <c r="J33" s="7"/>
      <c r="K33" s="7"/>
      <c r="L33" s="7"/>
      <c r="M33" s="13"/>
      <c r="N33" s="13"/>
      <c r="O33" s="13"/>
    </row>
    <row r="34" spans="1:15" ht="12" customHeight="1">
      <c r="C34" s="50"/>
      <c r="D34" s="74"/>
      <c r="E34" s="74"/>
      <c r="F34" s="74"/>
      <c r="G34" s="74"/>
      <c r="H34" s="58"/>
      <c r="I34" s="13"/>
      <c r="M34" s="13"/>
      <c r="N34" s="13"/>
      <c r="O34" s="13"/>
    </row>
    <row r="35" spans="1:15" ht="13.5" customHeight="1">
      <c r="C35" s="66" t="str">
        <f>+IF(Índice!$D$2=1,"Por memória:","By memory:")</f>
        <v>By memory:</v>
      </c>
      <c r="D35" s="74"/>
      <c r="E35" s="74"/>
      <c r="F35" s="22"/>
      <c r="G35" s="74"/>
      <c r="H35" s="58"/>
      <c r="I35" s="13"/>
      <c r="M35" s="13"/>
      <c r="N35" s="13"/>
      <c r="O35" s="13"/>
    </row>
    <row r="36" spans="1:15" ht="10.5" customHeight="1">
      <c r="C36" s="149" t="str">
        <f>+IF(Índice!$D$2=1,"Ativos financeiros","Financial assets")</f>
        <v>Financial assets</v>
      </c>
      <c r="D36" s="150">
        <v>39835.067080000001</v>
      </c>
      <c r="E36" s="150">
        <v>5576.9230800000005</v>
      </c>
      <c r="F36" s="150">
        <v>72.278077382065774</v>
      </c>
      <c r="G36" s="150">
        <v>51.270415872517397</v>
      </c>
      <c r="H36" s="128">
        <v>-85.999965636307394</v>
      </c>
      <c r="I36" s="13"/>
      <c r="M36" s="13"/>
      <c r="N36" s="13"/>
      <c r="O36" s="13"/>
    </row>
    <row r="37" spans="1:15" ht="10.5" customHeight="1">
      <c r="C37" s="149" t="str">
        <f>+IF(Índice!$D$2=1,"Passivos financeiros","Financial liabilities")</f>
        <v>Financial liabilities</v>
      </c>
      <c r="D37" s="150">
        <v>393394.63079999998</v>
      </c>
      <c r="E37" s="150">
        <v>141179.64985999998</v>
      </c>
      <c r="F37" s="150">
        <v>84.835820692875103</v>
      </c>
      <c r="G37" s="150">
        <v>60.178773967951592</v>
      </c>
      <c r="H37" s="128">
        <v>-64.112461430167542</v>
      </c>
      <c r="I37" s="13"/>
      <c r="M37" s="13"/>
      <c r="N37" s="13"/>
      <c r="O37" s="13"/>
    </row>
    <row r="38" spans="1:15" ht="6.75" customHeight="1">
      <c r="C38" s="58"/>
      <c r="D38" s="19"/>
      <c r="E38" s="19"/>
      <c r="F38" s="19"/>
      <c r="G38" s="19"/>
      <c r="H38" s="58"/>
      <c r="I38" s="13"/>
      <c r="M38" s="13"/>
      <c r="N38" s="13"/>
      <c r="O38" s="13"/>
    </row>
    <row r="39" spans="1:15" ht="12" customHeight="1">
      <c r="C39" s="275" t="str">
        <f>+IF(Índice!$D$2=1,"Fonte: Secretaria Regional das Finanças","Source: Regional Finance Secretariat")</f>
        <v>Source: Regional Finance Secretariat</v>
      </c>
      <c r="D39" s="89"/>
      <c r="E39" s="89"/>
      <c r="F39" s="89"/>
      <c r="G39" s="89" t="s">
        <v>0</v>
      </c>
      <c r="H39" s="90"/>
      <c r="I39" s="13"/>
      <c r="M39" s="13"/>
      <c r="N39" s="13"/>
      <c r="O39" s="13"/>
    </row>
    <row r="40" spans="1:15">
      <c r="G40" s="5"/>
      <c r="I40" s="13"/>
      <c r="M40" s="13"/>
      <c r="N40" s="13"/>
      <c r="O40" s="13"/>
    </row>
    <row r="41" spans="1:15">
      <c r="E41" s="5"/>
      <c r="F41" s="5"/>
      <c r="G41" s="5"/>
      <c r="H41" s="5"/>
    </row>
    <row r="42" spans="1:15">
      <c r="E42" s="5"/>
      <c r="F42" s="5"/>
      <c r="G42" s="5"/>
      <c r="H42" s="5"/>
    </row>
    <row r="43" spans="1:15">
      <c r="E43" s="5"/>
      <c r="F43" s="5"/>
      <c r="G43" s="5"/>
      <c r="H43" s="5"/>
    </row>
    <row r="44" spans="1:15">
      <c r="E44" s="5"/>
      <c r="F44" s="5"/>
      <c r="G44" s="5"/>
      <c r="H44" s="5"/>
    </row>
    <row r="45" spans="1:15">
      <c r="E45" s="5"/>
      <c r="F45" s="5"/>
      <c r="G45" s="5"/>
      <c r="H45" s="5"/>
    </row>
    <row r="46" spans="1:15">
      <c r="E46" s="5"/>
      <c r="F46" s="5"/>
      <c r="G46" s="5"/>
      <c r="H46" s="5"/>
    </row>
    <row r="47" spans="1:15">
      <c r="E47" s="5"/>
      <c r="F47" s="5"/>
      <c r="G47" s="5"/>
      <c r="H47" s="5"/>
    </row>
    <row r="48" spans="1:15">
      <c r="E48" s="5"/>
      <c r="F48" s="5"/>
      <c r="G48" s="5"/>
      <c r="H48" s="5"/>
    </row>
    <row r="49" spans="5:8">
      <c r="E49" s="5"/>
      <c r="F49" s="5"/>
      <c r="G49" s="5"/>
      <c r="H49" s="5"/>
    </row>
    <row r="50" spans="5:8">
      <c r="E50" s="5"/>
      <c r="F50" s="5"/>
      <c r="G50" s="5"/>
      <c r="H50" s="5"/>
    </row>
    <row r="51" spans="5:8">
      <c r="E51" s="5"/>
      <c r="F51" s="5"/>
      <c r="G51" s="5"/>
      <c r="H51" s="5"/>
    </row>
    <row r="52" spans="5:8">
      <c r="E52" s="5"/>
      <c r="F52" s="5"/>
      <c r="G52" s="5"/>
      <c r="H52" s="5"/>
    </row>
    <row r="53" spans="5:8">
      <c r="E53" s="5"/>
      <c r="F53" s="5"/>
      <c r="G53" s="5"/>
      <c r="H53" s="5"/>
    </row>
    <row r="54" spans="5:8">
      <c r="E54" s="5"/>
      <c r="F54" s="5"/>
      <c r="G54" s="5"/>
      <c r="H54" s="5"/>
    </row>
    <row r="55" spans="5:8">
      <c r="E55" s="5"/>
      <c r="F55" s="5"/>
      <c r="G55" s="5"/>
      <c r="H55" s="5"/>
    </row>
    <row r="56" spans="5:8">
      <c r="E56" s="5"/>
      <c r="F56" s="5"/>
      <c r="G56" s="5"/>
      <c r="H56" s="5"/>
    </row>
    <row r="57" spans="5:8">
      <c r="E57" s="5"/>
      <c r="F57" s="5"/>
      <c r="G57" s="5"/>
      <c r="H57" s="5"/>
    </row>
    <row r="58" spans="5:8">
      <c r="E58" s="5"/>
      <c r="F58" s="5"/>
      <c r="G58" s="5"/>
      <c r="H58" s="5"/>
    </row>
    <row r="59" spans="5:8">
      <c r="E59" s="5"/>
      <c r="F59" s="5"/>
      <c r="G59" s="5"/>
      <c r="H59" s="5"/>
    </row>
    <row r="60" spans="5:8">
      <c r="E60" s="5"/>
      <c r="F60" s="5"/>
      <c r="G60" s="5"/>
      <c r="H60" s="5"/>
    </row>
    <row r="61" spans="5:8">
      <c r="E61" s="5"/>
      <c r="F61" s="5"/>
      <c r="G61" s="5"/>
      <c r="H61" s="5"/>
    </row>
    <row r="62" spans="5:8">
      <c r="E62" s="5"/>
      <c r="F62" s="5"/>
      <c r="G62" s="5"/>
      <c r="H62" s="5"/>
    </row>
    <row r="63" spans="5:8">
      <c r="E63" s="5"/>
      <c r="F63" s="5"/>
      <c r="G63" s="5"/>
      <c r="H63" s="5"/>
    </row>
    <row r="64" spans="5:8">
      <c r="E64" s="5"/>
      <c r="F64" s="5"/>
      <c r="G64" s="5"/>
      <c r="H64" s="5"/>
    </row>
    <row r="65" spans="5:8">
      <c r="E65" s="5"/>
      <c r="F65" s="5"/>
      <c r="G65" s="5"/>
      <c r="H65" s="5"/>
    </row>
    <row r="66" spans="5:8">
      <c r="E66" s="5"/>
      <c r="F66" s="5"/>
      <c r="G66" s="5"/>
      <c r="H66" s="5"/>
    </row>
    <row r="67" spans="5:8">
      <c r="E67" s="5"/>
      <c r="F67" s="5"/>
      <c r="G67" s="5"/>
      <c r="H67" s="5"/>
    </row>
    <row r="68" spans="5:8">
      <c r="E68" s="5"/>
      <c r="F68" s="5"/>
      <c r="G68" s="5"/>
      <c r="H68" s="5"/>
    </row>
    <row r="69" spans="5:8">
      <c r="E69" s="5"/>
      <c r="F69" s="5"/>
      <c r="G69" s="5"/>
      <c r="H69" s="5"/>
    </row>
    <row r="70" spans="5:8">
      <c r="E70" s="5"/>
      <c r="F70" s="5"/>
      <c r="G70" s="5"/>
      <c r="H70" s="5"/>
    </row>
    <row r="71" spans="5:8">
      <c r="E71" s="5"/>
      <c r="F71" s="5"/>
      <c r="G71" s="5"/>
      <c r="H71" s="5"/>
    </row>
    <row r="72" spans="5:8">
      <c r="E72" s="5"/>
      <c r="F72" s="5"/>
      <c r="G72" s="5"/>
      <c r="H72" s="5"/>
    </row>
    <row r="73" spans="5:8">
      <c r="E73" s="5"/>
      <c r="F73" s="5"/>
      <c r="G73" s="5"/>
      <c r="H73" s="5"/>
    </row>
    <row r="74" spans="5:8">
      <c r="E74" s="5"/>
      <c r="F74" s="5"/>
      <c r="G74" s="5"/>
      <c r="H74" s="5"/>
    </row>
    <row r="75" spans="5:8">
      <c r="E75" s="5"/>
      <c r="F75" s="5"/>
      <c r="G75" s="5"/>
      <c r="H75" s="5"/>
    </row>
    <row r="76" spans="5:8">
      <c r="E76" s="5"/>
      <c r="F76" s="5"/>
      <c r="G76" s="5"/>
      <c r="H76" s="5"/>
    </row>
    <row r="77" spans="5:8">
      <c r="E77" s="5"/>
      <c r="F77" s="5"/>
      <c r="G77" s="5"/>
      <c r="H77" s="5"/>
    </row>
    <row r="78" spans="5:8">
      <c r="E78" s="5"/>
      <c r="F78" s="5"/>
      <c r="G78" s="5"/>
      <c r="H78" s="5"/>
    </row>
    <row r="79" spans="5:8">
      <c r="E79" s="5"/>
      <c r="F79" s="5"/>
      <c r="G79" s="5"/>
      <c r="H79" s="5"/>
    </row>
    <row r="80" spans="5:8">
      <c r="E80" s="5"/>
      <c r="F80" s="5"/>
      <c r="G80" s="5"/>
      <c r="H80" s="5"/>
    </row>
    <row r="81" spans="5:8">
      <c r="E81" s="5"/>
      <c r="F81" s="5"/>
      <c r="G81" s="5"/>
      <c r="H81" s="5"/>
    </row>
    <row r="82" spans="5:8">
      <c r="E82" s="5"/>
      <c r="F82" s="5"/>
      <c r="G82" s="5"/>
      <c r="H82" s="5"/>
    </row>
    <row r="83" spans="5:8">
      <c r="E83" s="5"/>
      <c r="F83" s="5"/>
      <c r="G83" s="5"/>
      <c r="H83" s="5"/>
    </row>
    <row r="84" spans="5:8">
      <c r="E84" s="5"/>
      <c r="F84" s="5"/>
      <c r="G84" s="5"/>
      <c r="H84" s="5"/>
    </row>
    <row r="85" spans="5:8">
      <c r="E85" s="5"/>
      <c r="F85" s="5"/>
      <c r="G85" s="5"/>
      <c r="H85" s="5"/>
    </row>
    <row r="86" spans="5:8">
      <c r="E86" s="5"/>
      <c r="F86" s="5"/>
      <c r="G86" s="5"/>
      <c r="H86" s="5"/>
    </row>
    <row r="87" spans="5:8">
      <c r="E87" s="5"/>
      <c r="F87" s="5"/>
      <c r="G87" s="5"/>
      <c r="H87" s="5"/>
    </row>
    <row r="88" spans="5:8">
      <c r="E88" s="5"/>
      <c r="F88" s="5"/>
      <c r="G88" s="5"/>
      <c r="H88" s="5"/>
    </row>
    <row r="89" spans="5:8">
      <c r="E89" s="5"/>
      <c r="F89" s="5"/>
      <c r="G89" s="5"/>
      <c r="H89" s="5"/>
    </row>
    <row r="90" spans="5:8">
      <c r="E90" s="5"/>
      <c r="F90" s="5"/>
      <c r="G90" s="5"/>
      <c r="H90" s="5"/>
    </row>
    <row r="91" spans="5:8">
      <c r="E91" s="5"/>
      <c r="F91" s="5"/>
      <c r="G91" s="5"/>
      <c r="H91" s="5"/>
    </row>
    <row r="92" spans="5:8">
      <c r="E92" s="5"/>
      <c r="F92" s="5"/>
      <c r="G92" s="5"/>
      <c r="H92" s="5"/>
    </row>
    <row r="93" spans="5:8">
      <c r="E93" s="5"/>
      <c r="F93" s="5"/>
      <c r="G93" s="5"/>
      <c r="H93" s="5"/>
    </row>
    <row r="94" spans="5:8">
      <c r="E94" s="5"/>
      <c r="F94" s="5"/>
      <c r="G94" s="5"/>
      <c r="H94" s="5"/>
    </row>
    <row r="95" spans="5:8">
      <c r="E95" s="5"/>
      <c r="F95" s="5"/>
      <c r="G95" s="5"/>
      <c r="H95" s="5"/>
    </row>
    <row r="96" spans="5:8">
      <c r="E96" s="5"/>
      <c r="F96" s="5"/>
      <c r="G96" s="5"/>
      <c r="H96" s="5"/>
    </row>
    <row r="97" spans="5:8">
      <c r="E97" s="5"/>
      <c r="F97" s="5"/>
      <c r="G97" s="5"/>
      <c r="H97" s="5"/>
    </row>
    <row r="98" spans="5:8">
      <c r="E98" s="5"/>
      <c r="F98" s="5"/>
      <c r="G98" s="5"/>
      <c r="H98" s="5"/>
    </row>
    <row r="99" spans="5:8">
      <c r="E99" s="5"/>
      <c r="F99" s="5"/>
      <c r="G99" s="5"/>
      <c r="H99" s="5"/>
    </row>
    <row r="100" spans="5:8">
      <c r="E100" s="5"/>
      <c r="F100" s="5"/>
      <c r="G100" s="5"/>
      <c r="H100" s="5"/>
    </row>
    <row r="101" spans="5:8">
      <c r="E101" s="5"/>
      <c r="F101" s="5"/>
      <c r="G101" s="5"/>
      <c r="H101" s="5"/>
    </row>
  </sheetData>
  <customSheetViews>
    <customSheetView guid="{DB1D3FDB-E0D5-4FD7-BD6E-EC28675EBF68}" showGridLines="0" printArea="1" hiddenColumns="1" topLeftCell="A7">
      <selection activeCell="B2" sqref="B2"/>
      <pageMargins left="0.7" right="0.7" top="0.75" bottom="0.75" header="0.3" footer="0.3"/>
      <printOptions horizontalCentered="1" verticalCentered="1"/>
      <pageSetup paperSize="9" orientation="landscape"/>
      <headerFooter alignWithMargins="0"/>
    </customSheetView>
    <customSheetView guid="{43AB44CB-B133-4B3C-9B24-AA3B4A5A58A7}" showGridLines="0" printArea="1" hiddenColumns="1">
      <selection activeCell="F17" sqref="F17"/>
      <pageMargins left="0.7" right="0.7" top="0.75" bottom="0.75" header="0.3" footer="0.3"/>
      <printOptions horizontalCentered="1" verticalCentered="1"/>
      <pageSetup paperSize="9" orientation="landscape"/>
      <headerFooter alignWithMargins="0"/>
    </customSheetView>
    <customSheetView guid="{995CCCB8-BF97-4653-A7C0-86012B807DB5}" showGridLines="0" printArea="1" hiddenColumns="1">
      <selection activeCell="G7" sqref="G7:H7"/>
      <pageMargins left="0.7" right="0.7" top="0.75" bottom="0.75" header="0.3" footer="0.3"/>
      <printOptions horizontalCentered="1" verticalCentered="1"/>
      <pageSetup paperSize="9" orientation="landscape"/>
      <headerFooter alignWithMargins="0"/>
    </customSheetView>
    <customSheetView guid="{B22C7842-6BF9-4A1C-B06C-2AD9B9A784D4}" showGridLines="0" printArea="1" hiddenColumns="1" topLeftCell="A7">
      <selection activeCell="B2" sqref="B2"/>
      <pageMargins left="0.7" right="0.7" top="0.75" bottom="0.75" header="0.3" footer="0.3"/>
      <printOptions horizontalCentered="1" verticalCentered="1"/>
      <pageSetup paperSize="9" orientation="landscape"/>
      <headerFooter alignWithMargins="0"/>
    </customSheetView>
    <customSheetView guid="{60062E94-E9B0-4825-A812-182FE1DB6021}" showGridLines="0" printArea="1" hiddenColumns="1">
      <selection activeCell="F38" sqref="F38"/>
      <pageMargins left="0.7" right="0.7" top="0.75" bottom="0.75" header="0.3" footer="0.3"/>
      <printOptions horizontalCentered="1" verticalCentered="1"/>
      <pageSetup paperSize="9" orientation="landscape"/>
      <headerFooter alignWithMargins="0"/>
    </customSheetView>
    <customSheetView guid="{397AD331-8EE9-49A3-85C5-CAAF9519E963}" showGridLines="0" printArea="1" hiddenColumns="1">
      <selection activeCell="B2" sqref="B2"/>
      <pageMargins left="0.7" right="0.7" top="0.75" bottom="0.75" header="0.3" footer="0.3"/>
      <printOptions horizontalCentered="1" verticalCentered="1"/>
      <pageSetup paperSize="9" orientation="landscape"/>
      <headerFooter alignWithMargins="0"/>
    </customSheetView>
    <customSheetView guid="{EBA68B69-6D6E-44F8-8C51-9491A55275C5}" showGridLines="0" printArea="1" hiddenColumns="1">
      <selection activeCell="B2" sqref="B2"/>
      <pageMargins left="0.7" right="0.7" top="0.75" bottom="0.75" header="0.3" footer="0.3"/>
      <printOptions horizontalCentered="1" verticalCentered="1"/>
      <pageSetup paperSize="9" orientation="landscape"/>
      <headerFooter alignWithMargins="0"/>
    </customSheetView>
    <customSheetView guid="{2EA2D52B-13B2-48C6-A647-E974628AB287}" showGridLines="0" printArea="1" hiddenColumns="1" topLeftCell="A21">
      <selection activeCell="C46" sqref="C46"/>
      <pageMargins left="0.7" right="0.7" top="0.75" bottom="0.75" header="0.3" footer="0.3"/>
      <printOptions horizontalCentered="1" verticalCentered="1"/>
      <pageSetup paperSize="9" orientation="landscape"/>
      <headerFooter alignWithMargins="0"/>
    </customSheetView>
    <customSheetView guid="{409D0809-DA86-4C14-803D-2162A19A44FF}" showGridLines="0" printArea="1" hiddenColumns="1">
      <selection activeCell="E38" sqref="E38"/>
      <pageMargins left="0.7" right="0.7" top="0.75" bottom="0.75" header="0.3" footer="0.3"/>
      <printOptions horizontalCentered="1" verticalCentered="1"/>
      <pageSetup paperSize="9" orientation="landscape"/>
      <headerFooter alignWithMargins="0"/>
    </customSheetView>
    <customSheetView guid="{0011D0C0-6BC7-4DE9-8F83-86F2D0A38DF4}" showGridLines="0" printArea="1" hiddenColumns="1">
      <selection activeCell="E38" sqref="E38"/>
      <pageMargins left="0.7" right="0.7" top="0.75" bottom="0.75" header="0.3" footer="0.3"/>
      <printOptions horizontalCentered="1" verticalCentered="1"/>
      <pageSetup paperSize="9" orientation="landscape"/>
      <headerFooter alignWithMargins="0"/>
    </customSheetView>
    <customSheetView guid="{9C8E7FE3-A7A1-4D36-A156-3751861446D4}" showGridLines="0" printArea="1" hiddenColumns="1" topLeftCell="A4">
      <selection activeCell="G7" sqref="G7:H7"/>
      <pageMargins left="0.7" right="0.7" top="0.75" bottom="0.75" header="0.3" footer="0.3"/>
      <printOptions horizontalCentered="1" verticalCentered="1"/>
      <pageSetup paperSize="9" orientation="landscape"/>
      <headerFooter alignWithMargins="0"/>
    </customSheetView>
  </customSheetViews>
  <mergeCells count="4">
    <mergeCell ref="F4:G4"/>
    <mergeCell ref="D3:D4"/>
    <mergeCell ref="E3:E4"/>
    <mergeCell ref="H3:H4"/>
  </mergeCells>
  <phoneticPr fontId="0" type="noConversion"/>
  <hyperlinks>
    <hyperlink ref="J2" location="Índice!A1" display="índice" xr:uid="{3FF9E18D-389D-4D16-A8D5-B55EBF05CEC5}"/>
  </hyperlinks>
  <printOptions horizontalCentered="1"/>
  <pageMargins left="0.19685039370078741" right="0.19685039370078741" top="0" bottom="0" header="0" footer="0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olha9">
    <tabColor theme="6" tint="-0.499984740745262"/>
    <pageSetUpPr fitToPage="1"/>
  </sheetPr>
  <dimension ref="B1:Q22"/>
  <sheetViews>
    <sheetView showGridLines="0" zoomScale="120" zoomScaleNormal="120" workbookViewId="0">
      <selection activeCell="M12" sqref="M12"/>
    </sheetView>
  </sheetViews>
  <sheetFormatPr defaultColWidth="8.85546875" defaultRowHeight="12"/>
  <cols>
    <col min="1" max="1" width="3.28515625" style="9" customWidth="1"/>
    <col min="2" max="2" width="4.140625" style="9" customWidth="1"/>
    <col min="3" max="3" width="38.140625" style="9" customWidth="1"/>
    <col min="4" max="4" width="12.7109375" style="9" customWidth="1"/>
    <col min="5" max="5" width="9.140625" style="9" bestFit="1" customWidth="1"/>
    <col min="6" max="6" width="12.42578125" style="9" bestFit="1" customWidth="1"/>
    <col min="7" max="7" width="7.140625" style="9" customWidth="1"/>
    <col min="8" max="8" width="8.85546875" style="9" bestFit="1" customWidth="1"/>
    <col min="9" max="14" width="8.85546875" style="9"/>
    <col min="15" max="17" width="9.140625" style="7" customWidth="1"/>
    <col min="18" max="18" width="9.140625" style="9" customWidth="1"/>
    <col min="19" max="16384" width="8.85546875" style="9"/>
  </cols>
  <sheetData>
    <row r="1" spans="2:17">
      <c r="C1" s="6"/>
      <c r="N1" s="7"/>
      <c r="Q1" s="9"/>
    </row>
    <row r="2" spans="2:17" ht="12.75">
      <c r="B2" s="16"/>
      <c r="C2" s="247" t="str">
        <f>+IF(Índice!$D$2=1,"QUADRO VII - Despesa do Governo Regional, por classificação funcional (janeiro-julho)","TABLE VII - Regional Gov. expenditure by functional classification (january-july)")</f>
        <v>TABLE VII - Regional Gov. expenditure by functional classification (january-july)</v>
      </c>
      <c r="D2" s="200"/>
      <c r="E2" s="200"/>
      <c r="F2" s="52" t="str">
        <f>+IF(Índice!$D$2=1,"€ Milhares","€ Thousands")</f>
        <v>€ Thousands</v>
      </c>
      <c r="H2" s="173" t="str">
        <f>+IF(Índice!$D$2=1,"índice","Index")</f>
        <v>Index</v>
      </c>
      <c r="N2" s="7"/>
      <c r="Q2" s="9"/>
    </row>
    <row r="3" spans="2:17" ht="19.5" customHeight="1">
      <c r="C3" s="133"/>
      <c r="D3" s="329">
        <v>2025</v>
      </c>
      <c r="E3" s="332">
        <v>2026</v>
      </c>
      <c r="F3" s="333" t="str">
        <f>+IF(Índice!$D$2=1,"Peso na estrutura
 em 2026","Weight in 2026 structure")</f>
        <v>Weight in 2026 structure</v>
      </c>
      <c r="M3" s="7"/>
      <c r="N3" s="7"/>
      <c r="P3" s="9"/>
      <c r="Q3" s="9"/>
    </row>
    <row r="4" spans="2:17" ht="13.5" customHeight="1">
      <c r="C4" s="134"/>
      <c r="D4" s="328"/>
      <c r="E4" s="328"/>
      <c r="F4" s="328"/>
      <c r="M4" s="7"/>
      <c r="N4" s="7"/>
      <c r="P4" s="9"/>
      <c r="Q4" s="9"/>
    </row>
    <row r="5" spans="2:17" ht="18" customHeight="1">
      <c r="B5" s="29"/>
      <c r="C5" s="64" t="str">
        <f>+IF(Índice!$D$2=1,"Serviços gerais das administrações públicas","General public administration services")</f>
        <v>General public administration services</v>
      </c>
      <c r="D5" s="34">
        <v>143565.64086000007</v>
      </c>
      <c r="E5" s="34">
        <v>151637.05496999997</v>
      </c>
      <c r="F5" s="34">
        <v>16.360767135430052</v>
      </c>
      <c r="M5" s="7"/>
      <c r="N5" s="7"/>
      <c r="P5" s="9"/>
      <c r="Q5" s="9"/>
    </row>
    <row r="6" spans="2:17">
      <c r="B6" s="29"/>
      <c r="C6" s="64" t="str">
        <f>+IF(Índice!$D$2=1,"Defesa","Defence")</f>
        <v>Defence</v>
      </c>
      <c r="D6" s="34">
        <v>0</v>
      </c>
      <c r="E6" s="34">
        <v>0</v>
      </c>
      <c r="F6" s="34">
        <v>0</v>
      </c>
      <c r="M6" s="7"/>
      <c r="N6" s="7"/>
      <c r="P6" s="9"/>
      <c r="Q6" s="9"/>
    </row>
    <row r="7" spans="2:17">
      <c r="B7" s="29"/>
      <c r="C7" s="64" t="str">
        <f>+IF(Índice!$D$2=1,"Segurança e ordem públicas","Order and public security ")</f>
        <v xml:space="preserve">Order and public security </v>
      </c>
      <c r="D7" s="34">
        <v>7599.4106999999995</v>
      </c>
      <c r="E7" s="34">
        <v>10465.531640000003</v>
      </c>
      <c r="F7" s="34">
        <v>1.1291707435520333</v>
      </c>
      <c r="M7" s="7"/>
      <c r="N7" s="7"/>
      <c r="P7" s="9"/>
      <c r="Q7" s="9"/>
    </row>
    <row r="8" spans="2:17">
      <c r="B8" s="29"/>
      <c r="C8" s="64" t="str">
        <f>+IF(Índice!$D$2=1,"Assuntos económicos","Economic affairs")</f>
        <v>Economic affairs</v>
      </c>
      <c r="D8" s="34">
        <v>122382.07678999998</v>
      </c>
      <c r="E8" s="34">
        <v>127002.24636999998</v>
      </c>
      <c r="F8" s="34">
        <v>13.702812804872602</v>
      </c>
      <c r="M8" s="7"/>
      <c r="N8" s="7"/>
      <c r="P8" s="9"/>
      <c r="Q8" s="9"/>
    </row>
    <row r="9" spans="2:17">
      <c r="B9" s="29"/>
      <c r="C9" s="64" t="str">
        <f>+IF(Índice!$D$2=1,"Proteção do ambiente","Environmental protection")</f>
        <v>Environmental protection</v>
      </c>
      <c r="D9" s="34">
        <v>4865.7923600000004</v>
      </c>
      <c r="E9" s="34">
        <v>883.86145999999997</v>
      </c>
      <c r="F9" s="34">
        <v>9.5363574094090214E-2</v>
      </c>
      <c r="M9" s="7"/>
      <c r="N9" s="7"/>
      <c r="P9" s="9"/>
      <c r="Q9" s="9"/>
    </row>
    <row r="10" spans="2:17" ht="18" customHeight="1">
      <c r="B10" s="29"/>
      <c r="C10" s="64" t="str">
        <f>+IF(Índice!$D$2=1,"Habitação e infraestruturas coletivas","Housing and common infrastructures")</f>
        <v>Housing and common infrastructures</v>
      </c>
      <c r="D10" s="34">
        <v>44981.853900000002</v>
      </c>
      <c r="E10" s="34">
        <v>26016.58455</v>
      </c>
      <c r="F10" s="34">
        <v>2.8070400177976849</v>
      </c>
      <c r="M10" s="7"/>
      <c r="N10" s="7"/>
      <c r="P10" s="9"/>
      <c r="Q10" s="9"/>
    </row>
    <row r="11" spans="2:17">
      <c r="B11" s="29"/>
      <c r="C11" s="64" t="str">
        <f>+IF(Índice!$D$2=1,"Saúde","Health")</f>
        <v>Health</v>
      </c>
      <c r="D11" s="34">
        <v>272199.33756999992</v>
      </c>
      <c r="E11" s="34">
        <v>294010.35651000001</v>
      </c>
      <c r="F11" s="34">
        <v>31.722028492419234</v>
      </c>
      <c r="M11" s="7"/>
      <c r="N11" s="7"/>
      <c r="P11" s="9"/>
      <c r="Q11" s="9"/>
    </row>
    <row r="12" spans="2:17">
      <c r="B12" s="29"/>
      <c r="C12" s="64" t="str">
        <f>+IF(Índice!$D$2=1,"Desporto, recreação, cultura e religião","Sports, recreation, culture and religion")</f>
        <v>Sports, recreation, culture and religion</v>
      </c>
      <c r="D12" s="34">
        <v>16794.586909999991</v>
      </c>
      <c r="E12" s="34">
        <v>21093.821750000003</v>
      </c>
      <c r="F12" s="34">
        <v>2.2759021910330346</v>
      </c>
      <c r="M12" s="7"/>
      <c r="N12" s="7"/>
      <c r="P12" s="9"/>
      <c r="Q12" s="9"/>
    </row>
    <row r="13" spans="2:17">
      <c r="B13" s="29"/>
      <c r="C13" s="64" t="str">
        <f>+IF(Índice!$D$2=1,"Educação","Education")</f>
        <v>Education</v>
      </c>
      <c r="D13" s="34">
        <v>253575.98108000006</v>
      </c>
      <c r="E13" s="34">
        <v>268210.82119999977</v>
      </c>
      <c r="F13" s="34">
        <v>28.938406840754162</v>
      </c>
      <c r="M13" s="7"/>
      <c r="N13" s="7"/>
      <c r="P13" s="9"/>
      <c r="Q13" s="9"/>
    </row>
    <row r="14" spans="2:17">
      <c r="B14" s="29"/>
      <c r="C14" s="64" t="str">
        <f>+IF(Índice!$D$2=1,"Proteção Social","Social protection")</f>
        <v>Social protection</v>
      </c>
      <c r="D14" s="34">
        <v>15624.760599999994</v>
      </c>
      <c r="E14" s="34">
        <v>27513.125600000003</v>
      </c>
      <c r="F14" s="34">
        <v>2.9685082000471099</v>
      </c>
      <c r="M14" s="7"/>
      <c r="N14" s="7"/>
      <c r="P14" s="9"/>
      <c r="Q14" s="9"/>
    </row>
    <row r="15" spans="2:17">
      <c r="B15" s="29"/>
      <c r="C15" s="55"/>
      <c r="D15" s="34"/>
      <c r="E15" s="34"/>
      <c r="F15" s="34"/>
      <c r="M15" s="7"/>
      <c r="N15" s="7"/>
      <c r="P15" s="9"/>
      <c r="Q15" s="9"/>
    </row>
    <row r="16" spans="2:17" ht="6.75" customHeight="1">
      <c r="B16" s="29"/>
      <c r="C16" s="64"/>
      <c r="D16" s="34"/>
      <c r="E16" s="34"/>
      <c r="F16" s="17"/>
      <c r="M16" s="7"/>
      <c r="N16" s="7"/>
      <c r="P16" s="9"/>
      <c r="Q16" s="9"/>
    </row>
    <row r="17" spans="3:17" ht="26.25" customHeight="1">
      <c r="C17" s="144" t="str">
        <f>+IF(Índice!$D$2=1,"Despesa efetiva","Effective expenditure")</f>
        <v>Effective expenditure</v>
      </c>
      <c r="D17" s="145">
        <v>881589.44076999999</v>
      </c>
      <c r="E17" s="145">
        <v>926833.40404999966</v>
      </c>
      <c r="F17" s="145">
        <v>100</v>
      </c>
      <c r="M17" s="7"/>
      <c r="N17" s="7"/>
      <c r="P17" s="9"/>
      <c r="Q17" s="9"/>
    </row>
    <row r="18" spans="3:17" ht="8.25" customHeight="1">
      <c r="C18" s="79"/>
      <c r="D18" s="55"/>
      <c r="E18" s="55"/>
      <c r="F18" s="80"/>
      <c r="M18" s="7"/>
      <c r="N18" s="7"/>
      <c r="P18" s="9"/>
      <c r="Q18" s="9"/>
    </row>
    <row r="19" spans="3:17">
      <c r="C19" s="65" t="str">
        <f>+IF(Índice!$D$2=1,"Por memória:","By memory:")</f>
        <v>By memory:</v>
      </c>
      <c r="D19" s="55"/>
      <c r="E19" s="55"/>
      <c r="F19" s="60"/>
      <c r="M19" s="7"/>
      <c r="N19" s="7"/>
      <c r="P19" s="9"/>
      <c r="Q19" s="9"/>
    </row>
    <row r="20" spans="3:17">
      <c r="C20" s="151" t="str">
        <f>+IF(Índice!$D$2=1,"Ativos financeiros","Financial assets")</f>
        <v>Financial assets</v>
      </c>
      <c r="D20" s="152">
        <v>39835.067080000001</v>
      </c>
      <c r="E20" s="152">
        <v>5576.9230800000005</v>
      </c>
      <c r="F20" s="152">
        <v>0.60171796308057357</v>
      </c>
      <c r="M20" s="7"/>
      <c r="N20" s="7"/>
      <c r="P20" s="9"/>
      <c r="Q20" s="9"/>
    </row>
    <row r="21" spans="3:17">
      <c r="C21" s="276" t="str">
        <f>+IF(Índice!$D$2=1,"Passivos financeiros","Financial liabilities")</f>
        <v>Financial liabilities</v>
      </c>
      <c r="D21" s="277">
        <v>393394.63079999998</v>
      </c>
      <c r="E21" s="277">
        <v>141179.64985999998</v>
      </c>
      <c r="F21" s="277">
        <v>15.232473197781268</v>
      </c>
      <c r="M21" s="7"/>
      <c r="N21" s="7"/>
      <c r="P21" s="9"/>
      <c r="Q21" s="9"/>
    </row>
    <row r="22" spans="3:17">
      <c r="C22" s="217" t="str">
        <f>+IF(Índice!$D$2=1,"Fonte: Secretaria Regional das Finanças","Source: Regional Finance Secretariat")</f>
        <v>Source: Regional Finance Secretariat</v>
      </c>
      <c r="D22" s="17"/>
      <c r="E22" s="17"/>
      <c r="F22" s="60"/>
      <c r="M22" s="7"/>
      <c r="N22" s="7"/>
      <c r="P22" s="9"/>
      <c r="Q22" s="9"/>
    </row>
  </sheetData>
  <customSheetViews>
    <customSheetView guid="{DB1D3FDB-E0D5-4FD7-BD6E-EC28675EBF68}" showPageBreaks="1" showGridLines="0" zeroValues="0" fitToPage="1" printArea="1">
      <selection activeCell="B2" sqref="B2"/>
      <pageMargins left="0.7" right="0.7" top="0.75" bottom="0.75" header="0.3" footer="0.3"/>
      <printOptions horizontalCentered="1" verticalCentered="1"/>
      <pageSetup paperSize="9" orientation="portrait"/>
      <headerFooter alignWithMargins="0"/>
    </customSheetView>
    <customSheetView guid="{43AB44CB-B133-4B3C-9B24-AA3B4A5A58A7}" showPageBreaks="1" showGridLines="0" zeroValues="0" fitToPage="1" printArea="1">
      <selection activeCell="B2" sqref="B2"/>
      <pageMargins left="0.7" right="0.7" top="0.75" bottom="0.75" header="0.3" footer="0.3"/>
      <printOptions horizontalCentered="1" verticalCentered="1"/>
      <pageSetup paperSize="9" orientation="portrait"/>
      <headerFooter alignWithMargins="0"/>
    </customSheetView>
    <customSheetView guid="{995CCCB8-BF97-4653-A7C0-86012B807DB5}" showPageBreaks="1" showGridLines="0" zeroValues="0" fitToPage="1" printArea="1">
      <selection activeCell="B2" sqref="B2"/>
      <pageMargins left="0.7" right="0.7" top="0.75" bottom="0.75" header="0.3" footer="0.3"/>
      <printOptions horizontalCentered="1" verticalCentered="1"/>
      <pageSetup paperSize="9" orientation="portrait"/>
      <headerFooter alignWithMargins="0"/>
    </customSheetView>
    <customSheetView guid="{B22C7842-6BF9-4A1C-B06C-2AD9B9A784D4}" showPageBreaks="1" showGridLines="0" zeroValues="0" fitToPage="1" printArea="1">
      <selection activeCell="B2" sqref="B2"/>
      <pageMargins left="0.7" right="0.7" top="0.75" bottom="0.75" header="0.3" footer="0.3"/>
      <printOptions horizontalCentered="1" verticalCentered="1"/>
      <pageSetup paperSize="9" orientation="portrait"/>
      <headerFooter alignWithMargins="0"/>
    </customSheetView>
    <customSheetView guid="{60062E94-E9B0-4825-A812-182FE1DB6021}" showPageBreaks="1" showGridLines="0" zeroValues="0" fitToPage="1" printArea="1">
      <selection activeCell="B2" sqref="B2"/>
      <pageMargins left="0.7" right="0.7" top="0.75" bottom="0.75" header="0.3" footer="0.3"/>
      <printOptions horizontalCentered="1" verticalCentered="1"/>
      <pageSetup paperSize="9" orientation="portrait"/>
      <headerFooter alignWithMargins="0"/>
    </customSheetView>
    <customSheetView guid="{397AD331-8EE9-49A3-85C5-CAAF9519E963}" showPageBreaks="1" showGridLines="0" zeroValues="0" fitToPage="1" printArea="1">
      <selection activeCell="B2" sqref="B2"/>
      <pageMargins left="0.7" right="0.7" top="0.75" bottom="0.75" header="0.3" footer="0.3"/>
      <printOptions horizontalCentered="1" verticalCentered="1"/>
      <pageSetup paperSize="9" orientation="portrait"/>
      <headerFooter alignWithMargins="0"/>
    </customSheetView>
    <customSheetView guid="{EBA68B69-6D6E-44F8-8C51-9491A55275C5}" showPageBreaks="1" showGridLines="0" zeroValues="0" fitToPage="1" printArea="1">
      <selection activeCell="B2" sqref="B2"/>
      <pageMargins left="0.7" right="0.7" top="0.75" bottom="0.75" header="0.3" footer="0.3"/>
      <printOptions horizontalCentered="1" verticalCentered="1"/>
      <pageSetup paperSize="9" orientation="portrait"/>
      <headerFooter alignWithMargins="0"/>
    </customSheetView>
    <customSheetView guid="{2EA2D52B-13B2-48C6-A647-E974628AB287}" showPageBreaks="1" showGridLines="0" zeroValues="0" fitToPage="1" printArea="1" topLeftCell="A15">
      <selection activeCell="C41" sqref="C41:H41"/>
      <pageMargins left="0.7" right="0.7" top="0.75" bottom="0.75" header="0.3" footer="0.3"/>
      <printOptions horizontalCentered="1" verticalCentered="1"/>
      <pageSetup paperSize="9" orientation="portrait"/>
      <headerFooter alignWithMargins="0"/>
    </customSheetView>
    <customSheetView guid="{409D0809-DA86-4C14-803D-2162A19A44FF}" showPageBreaks="1" showGridLines="0" zeroValues="0" fitToPage="1" printArea="1">
      <selection activeCell="C41" sqref="C41:H41"/>
      <pageMargins left="0.7" right="0.7" top="0.75" bottom="0.75" header="0.3" footer="0.3"/>
      <printOptions horizontalCentered="1" verticalCentered="1"/>
      <pageSetup paperSize="9" orientation="portrait"/>
      <headerFooter alignWithMargins="0"/>
    </customSheetView>
    <customSheetView guid="{0011D0C0-6BC7-4DE9-8F83-86F2D0A38DF4}" showPageBreaks="1" showGridLines="0" zeroValues="0" fitToPage="1" printArea="1">
      <selection activeCell="C41" sqref="C41:H41"/>
      <pageMargins left="0.7" right="0.7" top="0.75" bottom="0.75" header="0.3" footer="0.3"/>
      <printOptions horizontalCentered="1" verticalCentered="1"/>
      <pageSetup paperSize="9" orientation="portrait"/>
      <headerFooter alignWithMargins="0"/>
    </customSheetView>
    <customSheetView guid="{9C8E7FE3-A7A1-4D36-A156-3751861446D4}" showPageBreaks="1" showGridLines="0" zeroValues="0" fitToPage="1" printArea="1">
      <selection activeCell="B2" sqref="B2"/>
      <pageMargins left="0.7" right="0.7" top="0.75" bottom="0.75" header="0.3" footer="0.3"/>
      <printOptions horizontalCentered="1" verticalCentered="1"/>
      <pageSetup paperSize="9" orientation="portrait"/>
      <headerFooter alignWithMargins="0"/>
    </customSheetView>
  </customSheetViews>
  <mergeCells count="3">
    <mergeCell ref="D3:D4"/>
    <mergeCell ref="E3:E4"/>
    <mergeCell ref="F3:F4"/>
  </mergeCells>
  <phoneticPr fontId="0" type="noConversion"/>
  <hyperlinks>
    <hyperlink ref="H2" location="Índice!A1" display="índice" xr:uid="{C41129DA-2D58-461E-AE0D-6BD15AF82D56}"/>
  </hyperlinks>
  <printOptions horizontalCentered="1"/>
  <pageMargins left="0.74803149606299213" right="0.74803149606299213" top="0.98425196850393704" bottom="0.98425196850393704" header="0" footer="0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A 0 5 a U X G P s v K n A A A A + A A A A B I A H A B D b 2 5 m a W c v U G F j a 2 F n Z S 5 4 b W w g o h g A K K A U A A A A A A A A A A A A A A A A A A A A A A A A A A A A h Y 9 B D o I w F E S v Q r q n L Y i B k E 9 Z u J W E R G P c N r V C I x R C i + V u L j y S V 5 B E U X c u Z / I m e f O 4 3 S G f 2 s a 7 y s G o T m c o w B R 5 U o v u p H S V o d G e / Q T l D E o u L r y S 3 g x r k 0 5 G Z a i 2 t k 8 J c c 5 h t 8 L d U J G Q 0 o A c i + 1 O 1 L L l v t L G c i 0 k + q x O / 1 e I w e E l w 0 I c J 3 g d R x R H S Q B k q a F Q + o u E s z G m Q H 5 K 2 I y N H Q f J e u u X e y B L B P J + w Z 5 Q S w M E F A A C A A g A A 0 5 a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A N O W l E o i k e 4 D g A A A B E A A A A T A B w A R m 9 y b X V s Y X M v U 2 V j d G l v b j E u b S C i G A A o o B Q A A A A A A A A A A A A A A A A A A A A A A A A A A A A r T k 0 u y c z P U w i G 0 I b W A F B L A Q I t A B Q A A g A I A A N O W l F x j 7 L y p w A A A P g A A A A S A A A A A A A A A A A A A A A A A A A A A A B D b 2 5 m a W c v U G F j a 2 F n Z S 5 4 b W x Q S w E C L Q A U A A I A C A A D T l p R D 8 r p q 6 Q A A A D p A A A A E w A A A A A A A A A A A A A A A A D z A A A A W 0 N v b n R l b n R f V H l w Z X N d L n h t b F B L A Q I t A B Q A A g A I A A N O W l E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A 7 O R B 3 a 7 j I S b 2 G g h m v s K S / A A A A A A I A A A A A A A N m A A D A A A A A E A A A A B z R P o l p s v A W C D K C L Y v p J A c A A A A A B I A A A K A A A A A Q A A A A / 6 v Q U n 3 Q R 3 s 9 i C w q l c T y 6 l A A A A A 3 f 2 S m t 7 D r V x v b B 0 J W 3 r A I 8 E N t k 7 2 W W W x x f 5 1 g o 7 N n v r Z e Z E A z 9 G a Z t 3 l 3 0 o Q N m N Q r F q v L w 7 9 y n k g r r E i H + / f E l k h d D O t A a S i e H Q 5 l U Z z k o B Q A A A A e D X E 8 B 7 p a Y D z 4 E C s g E f M A C w K z O Q =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D200C6C5585014EA355E4441A780B35" ma:contentTypeVersion="3" ma:contentTypeDescription="Criar um novo documento." ma:contentTypeScope="" ma:versionID="257ad148bd41d2ad0e76f0e71d87d0e4">
  <xsd:schema xmlns:xsd="http://www.w3.org/2001/XMLSchema" xmlns:xs="http://www.w3.org/2001/XMLSchema" xmlns:p="http://schemas.microsoft.com/office/2006/metadata/properties" xmlns:ns2="23bc334f-0e17-402a-872b-0123af4c73a8" xmlns:ns3="0765058e-95b3-4ff3-80c4-5ff3bc59ec36" targetNamespace="http://schemas.microsoft.com/office/2006/metadata/properties" ma:root="true" ma:fieldsID="05f903fb8ac52f84754aa2650d07250f" ns2:_="" ns3:_="">
    <xsd:import namespace="23bc334f-0e17-402a-872b-0123af4c73a8"/>
    <xsd:import namespace="0765058e-95b3-4ff3-80c4-5ff3bc59ec36"/>
    <xsd:element name="properties">
      <xsd:complexType>
        <xsd:sequence>
          <xsd:element name="documentManagement">
            <xsd:complexType>
              <xsd:all>
                <xsd:element ref="ns2:Ano"/>
                <xsd:element ref="ns2:Mes"/>
                <xsd:element ref="ns3:Ordem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bc334f-0e17-402a-872b-0123af4c73a8" elementFormDefault="qualified">
    <xsd:import namespace="http://schemas.microsoft.com/office/2006/documentManagement/types"/>
    <xsd:import namespace="http://schemas.microsoft.com/office/infopath/2007/PartnerControls"/>
    <xsd:element name="Ano" ma:index="8" ma:displayName="Ano" ma:list="{966f2760-667a-45cb-8ed1-c972f4e2f9db}" ma:internalName="Ano" ma:showField="Title" ma:web="23bc334f-0e17-402a-872b-0123af4c73a8">
      <xsd:simpleType>
        <xsd:restriction base="dms:Lookup"/>
      </xsd:simpleType>
    </xsd:element>
    <xsd:element name="Mes" ma:index="9" ma:displayName="Mes" ma:list="{eace2fa2-25a5-411e-924e-acb9b055deb3}" ma:internalName="Mes" ma:showField="Title" ma:web="23bc334f-0e17-402a-872b-0123af4c73a8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65058e-95b3-4ff3-80c4-5ff3bc59ec36" elementFormDefault="qualified">
    <xsd:import namespace="http://schemas.microsoft.com/office/2006/documentManagement/types"/>
    <xsd:import namespace="http://schemas.microsoft.com/office/infopath/2007/PartnerControls"/>
    <xsd:element name="Ordem" ma:index="10" ma:displayName="Ordem" ma:internalName="Ordem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>
  <documentManagement>
    <Ano xmlns="23bc334f-0e17-402a-872b-0123af4c73a8">17</Ano>
    <Ordem xmlns="0765058e-95b3-4ff3-80c4-5ff3bc59ec36">2</Ordem>
    <Mes xmlns="23bc334f-0e17-402a-872b-0123af4c73a8">3</Mes>
  </documentManagement>
</p:properties>
</file>

<file path=customXml/item5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D000AE6C-D14A-4178-B7C4-93800FC5CD62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46FFED79-2E75-48E4-8755-0DBE6EF12C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bc334f-0e17-402a-872b-0123af4c73a8"/>
    <ds:schemaRef ds:uri="0765058e-95b3-4ff3-80c4-5ff3bc59ec3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C78BDC2-8E88-4AF5-995A-01A85AA24991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94AFF53C-AB1E-4371-A95B-9F5E73F35432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23bc334f-0e17-402a-872b-0123af4c73a8"/>
    <ds:schemaRef ds:uri="http://schemas.microsoft.com/office/2006/documentManagement/types"/>
    <ds:schemaRef ds:uri="0765058e-95b3-4ff3-80c4-5ff3bc59ec36"/>
    <ds:schemaRef ds:uri="http://www.w3.org/XML/1998/namespace"/>
    <ds:schemaRef ds:uri="http://purl.org/dc/dcmitype/"/>
  </ds:schemaRefs>
</ds:datastoreItem>
</file>

<file path=customXml/itemProps5.xml><?xml version="1.0" encoding="utf-8"?>
<ds:datastoreItem xmlns:ds="http://schemas.openxmlformats.org/officeDocument/2006/customXml" ds:itemID="{7CE6CF97-A327-46CF-9726-D6C3BB0A8D53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16</vt:i4>
      </vt:variant>
      <vt:variant>
        <vt:lpstr>Intervalos com Nome</vt:lpstr>
      </vt:variant>
      <vt:variant>
        <vt:i4>18</vt:i4>
      </vt:variant>
    </vt:vector>
  </HeadingPairs>
  <TitlesOfParts>
    <vt:vector size="34" baseType="lpstr">
      <vt:lpstr>CAPA ENG</vt:lpstr>
      <vt:lpstr>Índice</vt:lpstr>
      <vt:lpstr>Q1_Consolidado</vt:lpstr>
      <vt:lpstr>Q2_Global_Est</vt:lpstr>
      <vt:lpstr>Q3_Global_M</vt:lpstr>
      <vt:lpstr>Q4_ R_fiscal</vt:lpstr>
      <vt:lpstr>Q5_R_n_fiscal</vt:lpstr>
      <vt:lpstr>Q6_D_Est ECO</vt:lpstr>
      <vt:lpstr>Q7_D_Est_Func</vt:lpstr>
      <vt:lpstr>Q8_D_Est_Org</vt:lpstr>
      <vt:lpstr>Q9_Saldo_Global EPR</vt:lpstr>
      <vt:lpstr>Q10_SFA </vt:lpstr>
      <vt:lpstr>Q11_SFA acumulado</vt:lpstr>
      <vt:lpstr>Q12_SFA Mes</vt:lpstr>
      <vt:lpstr>Q_13_14_15_16_Compromissos</vt:lpstr>
      <vt:lpstr>Pagamentos_Atraso </vt:lpstr>
      <vt:lpstr>'CAPA ENG'!Área_de_Impressão</vt:lpstr>
      <vt:lpstr>Índice!Área_de_Impressão</vt:lpstr>
      <vt:lpstr>'Pagamentos_Atraso '!Área_de_Impressão</vt:lpstr>
      <vt:lpstr>Q_13_14_15_16_Compromissos!Área_de_Impressão</vt:lpstr>
      <vt:lpstr>Q1_Consolidado!Área_de_Impressão</vt:lpstr>
      <vt:lpstr>'Q10_SFA '!Área_de_Impressão</vt:lpstr>
      <vt:lpstr>'Q11_SFA acumulado'!Área_de_Impressão</vt:lpstr>
      <vt:lpstr>'Q12_SFA Mes'!Área_de_Impressão</vt:lpstr>
      <vt:lpstr>Q2_Global_Est!Área_de_Impressão</vt:lpstr>
      <vt:lpstr>Q3_Global_M!Área_de_Impressão</vt:lpstr>
      <vt:lpstr>'Q4_ R_fiscal'!Área_de_Impressão</vt:lpstr>
      <vt:lpstr>Q5_R_n_fiscal!Área_de_Impressão</vt:lpstr>
      <vt:lpstr>'Q6_D_Est ECO'!Área_de_Impressão</vt:lpstr>
      <vt:lpstr>Q7_D_Est_Func!Área_de_Impressão</vt:lpstr>
      <vt:lpstr>Q8_D_Est_Org!Área_de_Impressão</vt:lpstr>
      <vt:lpstr>'Q9_Saldo_Global EPR'!Área_de_Impressão</vt:lpstr>
      <vt:lpstr>'Q6_D_Est ECO'!Títulos_de_Impressão</vt:lpstr>
      <vt:lpstr>Q8_D_Est_Org!Títulos_de_Impressão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Síntese da Execução Orçamental de Março/2012 - Informação Estatística (versão PT)</dc:title>
  <dc:creator>DSOR</dc:creator>
  <cp:lastModifiedBy>Hugo Duarte Araujo Costa</cp:lastModifiedBy>
  <cp:lastPrinted>2018-05-14T10:57:16Z</cp:lastPrinted>
  <dcterms:created xsi:type="dcterms:W3CDTF">2010-04-06T15:00:33Z</dcterms:created>
  <dcterms:modified xsi:type="dcterms:W3CDTF">2026-08-31T08:55:13Z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Junho_2015.xlsx</vt:lpwstr>
  </property>
</Properties>
</file>