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2\Novembro\"/>
    </mc:Choice>
  </mc:AlternateContent>
  <xr:revisionPtr revIDLastSave="0" documentId="8_{C7515881-9817-4416-8B2C-1FFF0EB8A2B8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CAPA (PT)" sheetId="56" state="veryHidden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3_14_15_16_Compromissos" sheetId="38" r:id="rId16"/>
    <sheet name="Pagamentos_Atraso " sheetId="53" r:id="rId17"/>
  </sheets>
  <externalReferences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Q_13_14_15_16_Compromissos!$C$1:$I$48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32" l="1"/>
  <c r="C2" i="8"/>
  <c r="C2" i="9"/>
  <c r="C2" i="50"/>
  <c r="C2" i="10"/>
  <c r="C2" i="11"/>
  <c r="C2" i="12"/>
  <c r="C2" i="39"/>
  <c r="C2" i="13"/>
  <c r="C2" i="51"/>
  <c r="D3" i="61"/>
  <c r="C2" i="61"/>
  <c r="A14" i="54" s="1"/>
  <c r="D24" i="38"/>
  <c r="C23" i="38"/>
  <c r="D3" i="38"/>
  <c r="C2" i="38"/>
  <c r="C2" i="60"/>
  <c r="A5" i="54"/>
  <c r="D42" i="38"/>
  <c r="C41" i="38"/>
  <c r="D33" i="38"/>
  <c r="C32" i="38"/>
  <c r="E2" i="53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F3" i="60"/>
  <c r="H2" i="60"/>
  <c r="F2" i="60"/>
  <c r="G42" i="38" l="1"/>
  <c r="G3" i="38"/>
  <c r="G24" i="38"/>
  <c r="G33" i="38"/>
  <c r="H3" i="12"/>
  <c r="F3" i="12"/>
  <c r="G3" i="32" l="1"/>
  <c r="A6" i="54" l="1"/>
  <c r="F3" i="51" l="1"/>
  <c r="C46" i="12" l="1"/>
  <c r="C45" i="5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F3" i="11"/>
  <c r="G2" i="9" l="1"/>
  <c r="G2" i="50"/>
  <c r="F3" i="50"/>
  <c r="G3" i="9"/>
  <c r="G3" i="50"/>
  <c r="M3" i="12" l="1"/>
  <c r="N3" i="12"/>
  <c r="O3" i="12"/>
  <c r="J3" i="12"/>
  <c r="G3" i="12"/>
  <c r="A20" i="54" l="1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6" i="54"/>
  <c r="A15" i="54"/>
  <c r="A13" i="54"/>
  <c r="A12" i="54"/>
  <c r="A11" i="54"/>
  <c r="A10" i="54"/>
  <c r="A9" i="54"/>
  <c r="A8" i="54"/>
  <c r="A7" i="54"/>
  <c r="A4" i="54"/>
  <c r="A3" i="54"/>
</calcChain>
</file>

<file path=xl/sharedStrings.xml><?xml version="1.0" encoding="utf-8"?>
<sst xmlns="http://schemas.openxmlformats.org/spreadsheetml/2006/main" count="133" uniqueCount="114">
  <si>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</si>
  <si>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</si>
  <si>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</si>
  <si>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</si>
  <si>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</si>
  <si>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</si>
  <si>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</si>
  <si>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</si>
  <si>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</si>
  <si>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</si>
  <si>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</si>
  <si>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</si>
  <si>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</si>
  <si>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Conselho Económico e da Concertação Social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</si>
  <si>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</si>
  <si>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</si>
  <si>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</si>
  <si>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</si>
  <si>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</si>
  <si>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</si>
  <si>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</si>
  <si>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</si>
  <si>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</si>
  <si>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</si>
  <si>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</si>
  <si>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</si>
  <si>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</si>
  <si>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</si>
  <si>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</si>
  <si>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</si>
  <si>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</si>
  <si>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</si>
  <si>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</si>
  <si>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</si>
  <si>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Direção Regional de Juventude e Desporto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</si>
  <si>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</si>
  <si>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</si>
  <si>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</si>
  <si>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</si>
  <si>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</si>
  <si>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</si>
  <si>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</si>
  <si>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</si>
  <si>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</si>
  <si>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</si>
  <si>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</si>
  <si>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</si>
  <si>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</si>
  <si>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</si>
  <si>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</si>
  <si>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</si>
  <si>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</si>
  <si>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</si>
  <si>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</si>
  <si>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</si>
  <si>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</si>
  <si>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</si>
  <si>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</si>
  <si>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</si>
  <si>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</si>
  <si>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</si>
  <si>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</si>
  <si>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</si>
  <si>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</si>
  <si>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</si>
  <si>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</si>
  <si>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</si>
  <si>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</si>
  <si>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</si>
  <si>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Direção Regional do Ordenamento do Território e Ambiente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</si>
  <si>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</si>
  <si>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</si>
  <si>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</si>
  <si>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</si>
  <si>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CARAM -Centro de Abate da Região Autónoma da Madeira, EPERAM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</si>
  <si>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</si>
  <si>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</si>
  <si>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</si>
  <si>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</si>
  <si>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</si>
  <si>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</si>
  <si>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</si>
  <si>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</si>
  <si>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</si>
  <si>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</si>
  <si>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</si>
  <si>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</si>
  <si>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</si>
  <si>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</si>
  <si>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</si>
  <si>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</si>
  <si>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</si>
  <si>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</si>
  <si>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</si>
  <si>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</si>
  <si>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2021</t>
  </si>
  <si>
    <t>2022</t>
  </si>
  <si>
    <t>Direção Regional de Juventude</t>
  </si>
  <si>
    <t>Direção Regional do Mar</t>
  </si>
  <si>
    <t>Instituto do Vinho, do Bordado e do Artesanato da Madeira</t>
  </si>
  <si>
    <t>Direção Regional da Cultura</t>
  </si>
  <si>
    <t>Direção Regional de Agricultura e Desenvolvimento Rural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</si>
  <si>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</si>
  <si>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</si>
  <si>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</si>
  <si>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dos Assuntos Sociais</t>
  </si>
  <si>
    <t>Gabinete do Secretario e Serviços Dependentes-SRS</t>
  </si>
  <si>
    <t>Direção Regional de Pescas</t>
  </si>
  <si>
    <t>Direção Regional de Turismo</t>
  </si>
  <si>
    <t>Drpri-Gabinete do Diretor Regional</t>
  </si>
  <si>
    <t>Direção Regional da Saúde</t>
  </si>
  <si>
    <t>Gabinete da Secretária Regional</t>
  </si>
  <si>
    <t>Direção Regional do Património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</si>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</sst>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3798">
    <xf numFmtId="0" fontId="0" fillId="0" borderId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6" fillId="20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6" fillId="19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16" borderId="0" applyNumberFormat="0" applyBorder="0" applyAlignment="0" applyProtection="0"/>
    <xf numFmtId="0" fontId="16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6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1" fontId="14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5" fillId="57" borderId="0" applyNumberFormat="0" applyBorder="0" applyAlignment="0" applyProtection="0"/>
    <xf numFmtId="0" fontId="48" fillId="0" borderId="0"/>
    <xf numFmtId="0" fontId="56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21" fillId="0" borderId="0"/>
    <xf numFmtId="0" fontId="14" fillId="0" borderId="0"/>
    <xf numFmtId="0" fontId="20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15" fillId="0" borderId="0"/>
    <xf numFmtId="0" fontId="23" fillId="0" borderId="0"/>
    <xf numFmtId="0" fontId="15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9" fillId="0" borderId="0"/>
    <xf numFmtId="0" fontId="15" fillId="0" borderId="0"/>
    <xf numFmtId="0" fontId="48" fillId="0" borderId="0"/>
    <xf numFmtId="0" fontId="48" fillId="0" borderId="0"/>
    <xf numFmtId="0" fontId="48" fillId="0" borderId="0"/>
    <xf numFmtId="0" fontId="34" fillId="0" borderId="0"/>
    <xf numFmtId="0" fontId="15" fillId="0" borderId="0"/>
    <xf numFmtId="0" fontId="48" fillId="58" borderId="14" applyNumberFormat="0" applyFont="0" applyAlignment="0" applyProtection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61" fillId="0" borderId="16" applyNumberFormat="0" applyFill="0" applyAlignment="0" applyProtection="0"/>
    <xf numFmtId="169" fontId="14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8" fillId="0" borderId="0" applyFont="0" applyFill="0" applyBorder="0" applyAlignment="0" applyProtection="0"/>
    <xf numFmtId="0" fontId="56" fillId="31" borderId="0" applyNumberFormat="0" applyBorder="0" applyAlignment="0" applyProtection="0"/>
    <xf numFmtId="0" fontId="39" fillId="0" borderId="1" applyNumberFormat="0" applyFill="0" applyAlignment="0" applyProtection="0"/>
    <xf numFmtId="167" fontId="64" fillId="0" borderId="24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9" fontId="14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5" fillId="0" borderId="0"/>
    <xf numFmtId="0" fontId="13" fillId="0" borderId="0"/>
    <xf numFmtId="0" fontId="76" fillId="0" borderId="0"/>
    <xf numFmtId="0" fontId="3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/>
    <xf numFmtId="0" fontId="13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56" fillId="0" borderId="0"/>
    <xf numFmtId="0" fontId="13" fillId="0" borderId="0"/>
    <xf numFmtId="0" fontId="14" fillId="0" borderId="0"/>
    <xf numFmtId="0" fontId="76" fillId="0" borderId="0"/>
    <xf numFmtId="9" fontId="13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7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76" fillId="0" borderId="0" applyFont="0" applyFill="0" applyBorder="0" applyAlignment="0" applyProtection="0"/>
    <xf numFmtId="0" fontId="13" fillId="58" borderId="14" applyNumberFormat="0" applyFont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3" fillId="30" borderId="0" applyNumberFormat="0" applyBorder="0" applyAlignment="0" applyProtection="0"/>
    <xf numFmtId="0" fontId="13" fillId="36" borderId="0" applyNumberFormat="0" applyBorder="0" applyAlignment="0" applyProtection="0"/>
    <xf numFmtId="0" fontId="13" fillId="31" borderId="0" applyNumberFormat="0" applyBorder="0" applyAlignment="0" applyProtection="0"/>
    <xf numFmtId="0" fontId="13" fillId="37" borderId="0" applyNumberFormat="0" applyBorder="0" applyAlignment="0" applyProtection="0"/>
    <xf numFmtId="0" fontId="13" fillId="32" borderId="0" applyNumberFormat="0" applyBorder="0" applyAlignment="0" applyProtection="0"/>
    <xf numFmtId="0" fontId="13" fillId="38" borderId="0" applyNumberFormat="0" applyBorder="0" applyAlignment="0" applyProtection="0"/>
    <xf numFmtId="0" fontId="13" fillId="33" borderId="0" applyNumberFormat="0" applyBorder="0" applyAlignment="0" applyProtection="0"/>
    <xf numFmtId="0" fontId="13" fillId="39" borderId="0" applyNumberFormat="0" applyBorder="0" applyAlignment="0" applyProtection="0"/>
    <xf numFmtId="0" fontId="13" fillId="34" borderId="0" applyNumberFormat="0" applyBorder="0" applyAlignment="0" applyProtection="0"/>
    <xf numFmtId="0" fontId="13" fillId="40" borderId="0" applyNumberFormat="0" applyBorder="0" applyAlignment="0" applyProtection="0"/>
    <xf numFmtId="0" fontId="12" fillId="0" borderId="0"/>
    <xf numFmtId="0" fontId="11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5" applyNumberFormat="0" applyFill="0" applyAlignment="0" applyProtection="0"/>
    <xf numFmtId="0" fontId="36" fillId="69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1" fontId="14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27" borderId="7" applyNumberFormat="0" applyFont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9" fillId="68" borderId="8" applyNumberFormat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26" applyNumberFormat="0" applyFill="0" applyAlignment="0" applyProtection="0"/>
    <xf numFmtId="0" fontId="80" fillId="71" borderId="6" applyNumberFormat="0" applyAlignment="0" applyProtection="0"/>
    <xf numFmtId="166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6" fontId="35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6" fillId="31" borderId="0" applyNumberFormat="0" applyBorder="0" applyAlignment="0" applyProtection="0"/>
    <xf numFmtId="0" fontId="35" fillId="4" borderId="0" applyNumberFormat="0" applyBorder="0" applyAlignment="0" applyProtection="0"/>
    <xf numFmtId="0" fontId="56" fillId="31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184" fontId="92" fillId="0" borderId="39">
      <alignment horizontal="center" vertical="center"/>
    </xf>
    <xf numFmtId="0" fontId="86" fillId="77" borderId="0" applyNumberFormat="0" applyBorder="0" applyAlignment="0" applyProtection="0"/>
    <xf numFmtId="0" fontId="122" fillId="0" borderId="40" applyNumberFormat="0" applyBorder="0" applyProtection="0">
      <alignment horizontal="center"/>
    </xf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91" fillId="0" borderId="0" applyNumberFormat="0" applyFill="0" applyBorder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183" fontId="93" fillId="0" borderId="41" applyNumberFormat="0" applyFill="0" applyAlignment="0" applyProtection="0"/>
    <xf numFmtId="0" fontId="94" fillId="0" borderId="1" applyNumberFormat="0" applyFill="0" applyAlignment="0" applyProtection="0"/>
    <xf numFmtId="0" fontId="94" fillId="0" borderId="1" applyNumberFormat="0" applyFill="0" applyAlignment="0" applyProtection="0"/>
    <xf numFmtId="0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183" fontId="50" fillId="0" borderId="53" applyNumberFormat="0" applyFill="0" applyAlignment="0" applyProtection="0"/>
    <xf numFmtId="0" fontId="122" fillId="0" borderId="40" applyNumberFormat="0" applyBorder="0" applyProtection="0">
      <alignment horizontal="center"/>
    </xf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183" fontId="95" fillId="0" borderId="42" applyNumberFormat="0" applyFill="0" applyAlignment="0" applyProtection="0"/>
    <xf numFmtId="0" fontId="96" fillId="0" borderId="2" applyNumberFormat="0" applyFill="0" applyAlignment="0" applyProtection="0"/>
    <xf numFmtId="0" fontId="96" fillId="0" borderId="2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183" fontId="127" fillId="0" borderId="54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183" fontId="97" fillId="0" borderId="43" applyNumberFormat="0" applyFill="0" applyAlignment="0" applyProtection="0"/>
    <xf numFmtId="0" fontId="98" fillId="0" borderId="3" applyNumberFormat="0" applyFill="0" applyAlignment="0" applyProtection="0"/>
    <xf numFmtId="0" fontId="98" fillId="0" borderId="3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183" fontId="51" fillId="0" borderId="12" applyNumberFormat="0" applyFill="0" applyAlignment="0" applyProtection="0"/>
    <xf numFmtId="0" fontId="122" fillId="0" borderId="40" applyNumberFormat="0" applyBorder="0" applyProtection="0">
      <alignment horizontal="center"/>
    </xf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183" fontId="9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183" fontId="51" fillId="0" borderId="0" applyNumberFormat="0" applyFill="0" applyBorder="0" applyAlignment="0" applyProtection="0"/>
    <xf numFmtId="0" fontId="122" fillId="0" borderId="40" applyNumberFormat="0" applyBorder="0" applyProtection="0">
      <alignment horizontal="center"/>
    </xf>
    <xf numFmtId="185" fontId="14" fillId="78" borderId="44" applyNumberFormat="0">
      <alignment vertical="center"/>
    </xf>
    <xf numFmtId="186" fontId="14" fillId="79" borderId="44" applyNumberFormat="0">
      <alignment vertical="center"/>
    </xf>
    <xf numFmtId="185" fontId="14" fillId="80" borderId="44" applyNumberFormat="0">
      <alignment vertical="center"/>
    </xf>
    <xf numFmtId="185" fontId="14" fillId="64" borderId="44" applyNumberFormat="0">
      <alignment vertical="center"/>
    </xf>
    <xf numFmtId="3" fontId="14" fillId="0" borderId="44" applyNumberFormat="0">
      <alignment vertical="center"/>
    </xf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87" fillId="81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123" fillId="68" borderId="4" applyNumberFormat="0" applyAlignment="0" applyProtection="0"/>
    <xf numFmtId="0" fontId="99" fillId="68" borderId="4" applyNumberFormat="0" applyAlignment="0" applyProtection="0"/>
    <xf numFmtId="0" fontId="99" fillId="68" borderId="4" applyNumberFormat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183" fontId="43" fillId="0" borderId="5" applyNumberFormat="0" applyFill="0" applyAlignment="0" applyProtection="0"/>
    <xf numFmtId="0" fontId="100" fillId="0" borderId="5" applyNumberFormat="0" applyFill="0" applyAlignment="0" applyProtection="0"/>
    <xf numFmtId="0" fontId="100" fillId="0" borderId="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183" fontId="128" fillId="0" borderId="55" applyNumberFormat="0" applyFill="0" applyAlignment="0" applyProtection="0"/>
    <xf numFmtId="0" fontId="88" fillId="20" borderId="6" applyNumberFormat="0" applyAlignment="0" applyProtection="0"/>
    <xf numFmtId="167" fontId="27" fillId="0" borderId="0" applyFill="0" applyBorder="0" applyAlignment="0" applyProtection="0"/>
    <xf numFmtId="187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89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91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90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8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92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3" fontId="14" fillId="0" borderId="0" applyFill="0" applyBorder="0" applyAlignment="0" applyProtection="0"/>
    <xf numFmtId="0" fontId="16" fillId="69" borderId="0" applyNumberFormat="0" applyBorder="0" applyAlignment="0" applyProtection="0"/>
    <xf numFmtId="0" fontId="16" fillId="69" borderId="0" applyNumberFormat="0" applyBorder="0" applyAlignment="0" applyProtection="0"/>
    <xf numFmtId="0" fontId="16" fillId="65" borderId="0" applyNumberFormat="0" applyBorder="0" applyAlignment="0" applyProtection="0"/>
    <xf numFmtId="0" fontId="16" fillId="65" borderId="0" applyNumberFormat="0" applyBorder="0" applyAlignment="0" applyProtection="0"/>
    <xf numFmtId="0" fontId="16" fillId="70" borderId="0" applyNumberFormat="0" applyBorder="0" applyAlignment="0" applyProtection="0"/>
    <xf numFmtId="0" fontId="16" fillId="70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67" borderId="0" applyNumberFormat="0" applyBorder="0" applyAlignment="0" applyProtection="0"/>
    <xf numFmtId="0" fontId="16" fillId="67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183" fontId="38" fillId="4" borderId="0" applyNumberFormat="0" applyBorder="0" applyAlignment="0" applyProtection="0"/>
    <xf numFmtId="0" fontId="101" fillId="4" borderId="0" applyNumberFormat="0" applyBorder="0" applyAlignment="0" applyProtection="0"/>
    <xf numFmtId="0" fontId="101" fillId="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83" fontId="129" fillId="54" borderId="0" applyNumberFormat="0" applyBorder="0" applyAlignment="0" applyProtection="0"/>
    <xf numFmtId="193" fontId="27" fillId="0" borderId="0" applyFill="0" applyBorder="0" applyAlignment="0" applyProtection="0"/>
    <xf numFmtId="187" fontId="14" fillId="0" borderId="0" applyFont="0" applyFill="0" applyBorder="0" applyAlignment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5" fontId="14" fillId="0" borderId="0" applyFill="0" applyBorder="0" applyAlignment="0" applyProtection="0"/>
    <xf numFmtId="196" fontId="27" fillId="0" borderId="0" applyFill="0" applyBorder="0" applyAlignment="0" applyProtection="0"/>
    <xf numFmtId="17" fontId="46" fillId="0" borderId="0" applyFill="0" applyBorder="0">
      <alignment horizontal="right"/>
    </xf>
    <xf numFmtId="184" fontId="102" fillId="0" borderId="40" applyBorder="0">
      <alignment vertical="center"/>
    </xf>
    <xf numFmtId="184" fontId="102" fillId="0" borderId="40" applyBorder="0">
      <alignment vertical="center"/>
    </xf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183" fontId="42" fillId="82" borderId="4" applyNumberFormat="0" applyAlignment="0" applyProtection="0"/>
    <xf numFmtId="0" fontId="103" fillId="7" borderId="4" applyNumberFormat="0" applyAlignment="0" applyProtection="0"/>
    <xf numFmtId="0" fontId="103" fillId="7" borderId="4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183" fontId="130" fillId="55" borderId="13" applyNumberFormat="0" applyAlignment="0" applyProtection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9" fontId="14" fillId="0" borderId="0" applyFont="0" applyFill="0" applyBorder="0" applyAlignment="0" applyProtection="0"/>
    <xf numFmtId="179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84" fontId="104" fillId="83" borderId="45" applyNumberFormat="0"/>
    <xf numFmtId="0" fontId="37" fillId="0" borderId="0" applyNumberFormat="0" applyFill="0" applyBorder="0" applyAlignment="0" applyProtection="0"/>
    <xf numFmtId="184" fontId="21" fillId="64" borderId="8" applyNumberFormat="0">
      <alignment vertical="center"/>
    </xf>
    <xf numFmtId="2" fontId="27" fillId="0" borderId="0" applyFill="0" applyBorder="0" applyAlignment="0" applyProtection="0"/>
    <xf numFmtId="0" fontId="38" fillId="4" borderId="0" applyNumberFormat="0" applyBorder="0" applyAlignment="0" applyProtection="0"/>
    <xf numFmtId="38" fontId="45" fillId="64" borderId="0" applyNumberFormat="0" applyFont="0" applyBorder="0" applyAlignment="0">
      <protection hidden="1"/>
    </xf>
    <xf numFmtId="184" fontId="105" fillId="64" borderId="46" applyNumberFormat="0">
      <alignment vertical="center"/>
    </xf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131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42" fillId="7" borderId="4" applyNumberFormat="0" applyAlignment="0" applyProtection="0"/>
    <xf numFmtId="185" fontId="108" fillId="84" borderId="47" applyNumberFormat="0">
      <alignment vertical="center"/>
    </xf>
    <xf numFmtId="0" fontId="42" fillId="7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0" fontId="103" fillId="23" borderId="4" applyNumberFormat="0" applyAlignment="0" applyProtection="0"/>
    <xf numFmtId="0" fontId="103" fillId="23" borderId="4" applyNumberFormat="0" applyAlignment="0" applyProtection="0"/>
    <xf numFmtId="0" fontId="42" fillId="7" borderId="4" applyNumberFormat="0" applyAlignment="0" applyProtection="0"/>
    <xf numFmtId="0" fontId="42" fillId="7" borderId="4" applyNumberFormat="0" applyAlignment="0" applyProtection="0"/>
    <xf numFmtId="197" fontId="45" fillId="79" borderId="0" applyFont="0" applyBorder="0" applyAlignment="0" applyProtection="0">
      <protection locked="0"/>
    </xf>
    <xf numFmtId="198" fontId="45" fillId="79" borderId="0">
      <protection locked="0"/>
    </xf>
    <xf numFmtId="199" fontId="45" fillId="79" borderId="0" applyFont="0" applyBorder="0" applyAlignment="0">
      <protection locked="0"/>
    </xf>
    <xf numFmtId="10" fontId="45" fillId="79" borderId="0">
      <protection locked="0"/>
    </xf>
    <xf numFmtId="205" fontId="124" fillId="0" borderId="34" applyNumberFormat="0" applyFont="0" applyFill="0" applyAlignment="0" applyProtection="0"/>
    <xf numFmtId="0" fontId="43" fillId="0" borderId="5" applyNumberFormat="0" applyFill="0" applyAlignment="0" applyProtection="0"/>
    <xf numFmtId="200" fontId="14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26" fillId="0" borderId="0" applyFont="0" applyFill="0" applyBorder="0" applyAlignment="0" applyProtection="0"/>
    <xf numFmtId="165" fontId="14" fillId="0" borderId="0" applyFont="0" applyFill="0" applyBorder="0" applyAlignment="0" applyProtection="0"/>
    <xf numFmtId="201" fontId="14" fillId="0" borderId="0" applyFont="0" applyFill="0" applyBorder="0" applyAlignment="0" applyProtection="0"/>
    <xf numFmtId="202" fontId="14" fillId="0" borderId="0"/>
    <xf numFmtId="184" fontId="108" fillId="78" borderId="48" applyNumberFormat="0">
      <alignment vertical="center"/>
      <protection locked="0"/>
    </xf>
    <xf numFmtId="184" fontId="109" fillId="0" borderId="0" applyNumberFormat="0" applyBorder="0">
      <alignment horizontal="left" vertical="top"/>
    </xf>
    <xf numFmtId="0" fontId="89" fillId="85" borderId="0" applyNumberFormat="0" applyBorder="0" applyAlignment="0" applyProtection="0"/>
    <xf numFmtId="0" fontId="125" fillId="82" borderId="0" applyNumberFormat="0" applyBorder="0" applyAlignment="0" applyProtection="0"/>
    <xf numFmtId="0" fontId="89" fillId="82" borderId="0" applyNumberFormat="0" applyBorder="0" applyAlignment="0" applyProtection="0"/>
    <xf numFmtId="0" fontId="89" fillId="82" borderId="0" applyNumberFormat="0" applyBorder="0" applyAlignment="0" applyProtection="0"/>
    <xf numFmtId="203" fontId="110" fillId="0" borderId="0"/>
    <xf numFmtId="198" fontId="14" fillId="0" borderId="0" applyFont="0" applyFill="0" applyBorder="0" applyAlignment="0"/>
    <xf numFmtId="40" fontId="45" fillId="0" borderId="0" applyFont="0" applyFill="0" applyBorder="0" applyAlignment="0"/>
    <xf numFmtId="204" fontId="45" fillId="0" borderId="0" applyFont="0" applyFill="0" applyBorder="0" applyAlignment="0"/>
    <xf numFmtId="0" fontId="9" fillId="0" borderId="0"/>
    <xf numFmtId="177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" fontId="111" fillId="0" borderId="0"/>
    <xf numFmtId="0" fontId="14" fillId="0" borderId="0"/>
    <xf numFmtId="0" fontId="14" fillId="0" borderId="0"/>
    <xf numFmtId="0" fontId="56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14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4" fillId="0" borderId="0"/>
    <xf numFmtId="0" fontId="35" fillId="0" borderId="0"/>
    <xf numFmtId="0" fontId="15" fillId="0" borderId="0"/>
    <xf numFmtId="0" fontId="9" fillId="0" borderId="0"/>
    <xf numFmtId="203" fontId="112" fillId="0" borderId="0"/>
    <xf numFmtId="203" fontId="112" fillId="0" borderId="0"/>
    <xf numFmtId="203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35" fillId="0" borderId="0"/>
    <xf numFmtId="0" fontId="9" fillId="0" borderId="0"/>
    <xf numFmtId="0" fontId="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185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168" fontId="11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168" fontId="112" fillId="0" borderId="0"/>
    <xf numFmtId="168" fontId="112" fillId="0" borderId="0"/>
    <xf numFmtId="168" fontId="1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183" fontId="14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126" fillId="0" borderId="0"/>
    <xf numFmtId="0" fontId="65" fillId="0" borderId="0"/>
    <xf numFmtId="0" fontId="9" fillId="0" borderId="0"/>
    <xf numFmtId="0" fontId="14" fillId="0" borderId="0"/>
    <xf numFmtId="183" fontId="14" fillId="0" borderId="0"/>
    <xf numFmtId="183" fontId="1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5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8" fontId="46" fillId="0" borderId="0" applyNumberFormat="0" applyFill="0" applyBorder="0" applyAlignment="0" applyProtection="0"/>
    <xf numFmtId="167" fontId="113" fillId="0" borderId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183" fontId="14" fillId="27" borderId="7" applyNumberFormat="0" applyFont="0" applyAlignment="0" applyProtection="0"/>
    <xf numFmtId="0" fontId="17" fillId="27" borderId="7" applyNumberFormat="0" applyFont="0" applyAlignment="0" applyProtection="0"/>
    <xf numFmtId="0" fontId="17" fillId="27" borderId="7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18" borderId="7" applyNumberFormat="0" applyFont="0" applyAlignment="0" applyProtection="0"/>
    <xf numFmtId="0" fontId="14" fillId="18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3" fontId="14" fillId="0" borderId="0" applyFont="0" applyFill="0" applyBorder="0" applyAlignment="0" applyProtection="0">
      <alignment horizontal="right"/>
    </xf>
    <xf numFmtId="0" fontId="114" fillId="0" borderId="49" applyNumberFormat="0" applyFill="0" applyBorder="0" applyProtection="0">
      <alignment vertical="top" wrapText="1"/>
    </xf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205" fontId="45" fillId="0" borderId="50" applyNumberFormat="0" applyFill="0" applyBorder="0" applyAlignment="0" applyProtection="0"/>
    <xf numFmtId="206" fontId="14" fillId="0" borderId="0" applyFont="0" applyFill="0" applyBorder="0" applyAlignment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7" fontId="45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198" fontId="109" fillId="0" borderId="0" applyNumberFormat="0" applyFill="0" applyBorder="0" applyAlignment="0" applyProtection="0">
      <alignment horizontal="left"/>
    </xf>
    <xf numFmtId="0" fontId="46" fillId="86" borderId="51" applyNumberFormat="0" applyFont="0" applyBorder="0" applyAlignment="0">
      <alignment vertical="top" wrapText="1"/>
    </xf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84" fontId="14" fillId="64" borderId="0">
      <alignment horizontal="center" vertical="center"/>
    </xf>
    <xf numFmtId="205" fontId="12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183" fontId="33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183" fontId="58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85" fontId="118" fillId="87" borderId="0" applyNumberFormat="0">
      <alignment vertical="center"/>
    </xf>
    <xf numFmtId="185" fontId="119" fillId="0" borderId="0" applyNumberFormat="0">
      <alignment vertical="center"/>
    </xf>
    <xf numFmtId="185" fontId="120" fillId="0" borderId="0" applyNumberFormat="0">
      <alignment vertical="center"/>
    </xf>
    <xf numFmtId="184" fontId="121" fillId="0" borderId="0">
      <alignment vertical="center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79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183" fontId="79" fillId="0" borderId="52" applyNumberFormat="0" applyFill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79" fillId="0" borderId="52" applyNumberFormat="0" applyFill="0" applyAlignment="0" applyProtection="0"/>
    <xf numFmtId="0" fontId="88" fillId="71" borderId="6" applyNumberFormat="0" applyAlignment="0" applyProtection="0"/>
    <xf numFmtId="0" fontId="88" fillId="71" borderId="6" applyNumberFormat="0" applyAlignment="0" applyProtection="0"/>
    <xf numFmtId="166" fontId="14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208" fontId="76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6" fontId="9" fillId="0" borderId="0" applyFont="0" applyFill="0" applyBorder="0" applyAlignment="0" applyProtection="0"/>
    <xf numFmtId="169" fontId="14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9" fontId="76" fillId="0" borderId="0" applyFont="0" applyFill="0" applyBorder="0" applyAlignment="0" applyProtection="0"/>
    <xf numFmtId="182" fontId="76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6" fontId="35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8" fillId="0" borderId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4" fillId="0" borderId="0"/>
    <xf numFmtId="0" fontId="132" fillId="0" borderId="0"/>
    <xf numFmtId="0" fontId="35" fillId="0" borderId="0"/>
    <xf numFmtId="166" fontId="35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49" fillId="49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49" fillId="50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9" fillId="51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9" fillId="52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9" fillId="53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35" fillId="0" borderId="0"/>
    <xf numFmtId="167" fontId="26" fillId="0" borderId="58"/>
    <xf numFmtId="4" fontId="136" fillId="0" borderId="0"/>
    <xf numFmtId="9" fontId="7" fillId="0" borderId="0" applyFont="0" applyFill="0" applyBorder="0" applyAlignment="0" applyProtection="0"/>
    <xf numFmtId="0" fontId="139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40" fillId="56" borderId="0" applyNumberFormat="0" applyBorder="0" applyAlignment="0" applyProtection="0"/>
    <xf numFmtId="0" fontId="141" fillId="82" borderId="0" applyNumberFormat="0" applyBorder="0" applyAlignment="0" applyProtection="0"/>
    <xf numFmtId="0" fontId="87" fillId="81" borderId="59" applyNumberFormat="0" applyAlignment="0" applyProtection="0"/>
    <xf numFmtId="0" fontId="7" fillId="0" borderId="0"/>
    <xf numFmtId="0" fontId="76" fillId="0" borderId="0"/>
    <xf numFmtId="0" fontId="83" fillId="0" borderId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164" fontId="83" fillId="0" borderId="0" applyFont="0" applyFill="0" applyBorder="0" applyAlignment="0" applyProtection="0"/>
    <xf numFmtId="183" fontId="42" fillId="82" borderId="59" applyNumberFormat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3" fillId="4" borderId="0" applyNumberFormat="0" applyBorder="0" applyAlignment="0" applyProtection="0"/>
    <xf numFmtId="0" fontId="144" fillId="0" borderId="1" applyNumberFormat="0" applyFill="0" applyAlignment="0" applyProtection="0"/>
    <xf numFmtId="0" fontId="145" fillId="0" borderId="2" applyNumberFormat="0" applyFill="0" applyAlignment="0" applyProtection="0"/>
    <xf numFmtId="0" fontId="146" fillId="0" borderId="3" applyNumberFormat="0" applyFill="0" applyAlignment="0" applyProtection="0"/>
    <xf numFmtId="0" fontId="146" fillId="0" borderId="0" applyNumberFormat="0" applyFill="0" applyBorder="0" applyAlignment="0" applyProtection="0"/>
    <xf numFmtId="0" fontId="138" fillId="7" borderId="59" applyNumberFormat="0" applyAlignment="0" applyProtection="0"/>
    <xf numFmtId="0" fontId="147" fillId="0" borderId="5" applyNumberFormat="0" applyFill="0" applyAlignment="0" applyProtection="0"/>
    <xf numFmtId="0" fontId="35" fillId="27" borderId="60" applyNumberFormat="0" applyFont="0" applyAlignment="0" applyProtection="0"/>
    <xf numFmtId="0" fontId="148" fillId="0" borderId="61" applyNumberFormat="0" applyFill="0" applyAlignment="0" applyProtection="0"/>
    <xf numFmtId="0" fontId="149" fillId="0" borderId="0" applyNumberFormat="0" applyFill="0" applyBorder="0" applyAlignment="0" applyProtection="0"/>
    <xf numFmtId="0" fontId="82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50" fillId="0" borderId="53" applyNumberFormat="0" applyFill="0" applyAlignment="0" applyProtection="0"/>
    <xf numFmtId="0" fontId="127" fillId="0" borderId="54" applyNumberFormat="0" applyFill="0" applyAlignment="0" applyProtection="0"/>
    <xf numFmtId="0" fontId="51" fillId="0" borderId="12" applyNumberFormat="0" applyFill="0" applyAlignment="0" applyProtection="0"/>
    <xf numFmtId="0" fontId="51" fillId="0" borderId="0" applyNumberFormat="0" applyFill="0" applyBorder="0" applyAlignment="0" applyProtection="0"/>
    <xf numFmtId="0" fontId="129" fillId="54" borderId="0" applyNumberFormat="0" applyBorder="0" applyAlignment="0" applyProtection="0"/>
    <xf numFmtId="0" fontId="130" fillId="55" borderId="13" applyNumberFormat="0" applyAlignment="0" applyProtection="0"/>
    <xf numFmtId="0" fontId="128" fillId="0" borderId="55" applyNumberFormat="0" applyFill="0" applyAlignment="0" applyProtection="0"/>
    <xf numFmtId="0" fontId="58" fillId="0" borderId="0" applyNumberFormat="0" applyFill="0" applyBorder="0" applyAlignment="0" applyProtection="0"/>
    <xf numFmtId="0" fontId="7" fillId="58" borderId="14" applyNumberFormat="0" applyFont="0" applyAlignment="0" applyProtection="0"/>
    <xf numFmtId="0" fontId="82" fillId="0" borderId="0"/>
    <xf numFmtId="0" fontId="35" fillId="0" borderId="0"/>
    <xf numFmtId="0" fontId="35" fillId="0" borderId="0"/>
    <xf numFmtId="164" fontId="7" fillId="0" borderId="0" applyFont="0" applyFill="0" applyBorder="0" applyAlignment="0" applyProtection="0"/>
    <xf numFmtId="0" fontId="42" fillId="7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5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14" fillId="0" borderId="0" applyFont="0" applyFill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42" fillId="7" borderId="59" applyNumberFormat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59" applyNumberFormat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1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99" fillId="68" borderId="59" applyNumberFormat="0" applyAlignment="0" applyProtection="0"/>
    <xf numFmtId="0" fontId="7" fillId="0" borderId="0"/>
    <xf numFmtId="0" fontId="21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83" fontId="42" fillId="82" borderId="59" applyNumberFormat="0" applyAlignment="0" applyProtection="0"/>
    <xf numFmtId="0" fontId="15" fillId="0" borderId="0"/>
    <xf numFmtId="0" fontId="14" fillId="0" borderId="0"/>
    <xf numFmtId="0" fontId="15" fillId="0" borderId="0"/>
    <xf numFmtId="0" fontId="15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90" fillId="81" borderId="62" applyNumberFormat="0" applyAlignment="0" applyProtection="0"/>
    <xf numFmtId="194" fontId="7" fillId="0" borderId="0" applyFont="0" applyFill="0" applyBorder="0" applyAlignment="0" applyProtection="0"/>
    <xf numFmtId="169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80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" fillId="0" borderId="0"/>
    <xf numFmtId="0" fontId="82" fillId="0" borderId="0"/>
    <xf numFmtId="0" fontId="7" fillId="0" borderId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6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4" borderId="0" applyNumberFormat="0" applyBorder="0" applyAlignment="0" applyProtection="0"/>
    <xf numFmtId="0" fontId="16" fillId="7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164" fontId="56" fillId="0" borderId="0" applyFont="0" applyFill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4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7" fillId="0" borderId="0"/>
    <xf numFmtId="0" fontId="150" fillId="0" borderId="0"/>
    <xf numFmtId="0" fontId="150" fillId="0" borderId="0"/>
    <xf numFmtId="0" fontId="7" fillId="0" borderId="0"/>
    <xf numFmtId="0" fontId="151" fillId="0" borderId="0"/>
    <xf numFmtId="0" fontId="7" fillId="0" borderId="0"/>
    <xf numFmtId="0" fontId="7" fillId="0" borderId="0"/>
    <xf numFmtId="0" fontId="7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74" borderId="0" applyNumberFormat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150" fillId="0" borderId="0" applyFont="0" applyFill="0" applyBorder="0" applyAlignment="0" applyProtection="0"/>
    <xf numFmtId="0" fontId="16" fillId="20" borderId="0" applyNumberFormat="0" applyBorder="0" applyAlignment="0" applyProtection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0" fontId="16" fillId="73" borderId="0" applyNumberFormat="0" applyBorder="0" applyAlignment="0" applyProtection="0"/>
    <xf numFmtId="164" fontId="14" fillId="0" borderId="0" applyFont="0" applyFill="0" applyBorder="0" applyAlignment="0" applyProtection="0"/>
    <xf numFmtId="0" fontId="16" fillId="76" borderId="0" applyNumberFormat="0" applyBorder="0" applyAlignment="0" applyProtection="0"/>
    <xf numFmtId="0" fontId="16" fillId="76" borderId="0" applyNumberFormat="0" applyBorder="0" applyAlignment="0" applyProtection="0"/>
    <xf numFmtId="0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20" borderId="0" applyNumberFormat="0" applyBorder="0" applyAlignment="0" applyProtection="0"/>
    <xf numFmtId="0" fontId="16" fillId="74" borderId="0" applyNumberFormat="0" applyBorder="0" applyAlignment="0" applyProtection="0"/>
    <xf numFmtId="0" fontId="16" fillId="20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3" borderId="0" applyNumberFormat="0" applyBorder="0" applyAlignment="0" applyProtection="0"/>
    <xf numFmtId="0" fontId="7" fillId="0" borderId="0"/>
    <xf numFmtId="0" fontId="35" fillId="88" borderId="0" applyNumberFormat="0" applyBorder="0" applyAlignment="0" applyProtection="0"/>
    <xf numFmtId="0" fontId="35" fillId="19" borderId="0" applyNumberFormat="0" applyBorder="0" applyAlignment="0" applyProtection="0"/>
    <xf numFmtId="0" fontId="36" fillId="89" borderId="0" applyNumberFormat="0" applyBorder="0" applyAlignment="0" applyProtection="0"/>
    <xf numFmtId="0" fontId="35" fillId="16" borderId="0" applyNumberFormat="0" applyBorder="0" applyAlignment="0" applyProtection="0"/>
    <xf numFmtId="0" fontId="35" fillId="90" borderId="0" applyNumberFormat="0" applyBorder="0" applyAlignment="0" applyProtection="0"/>
    <xf numFmtId="0" fontId="36" fillId="77" borderId="0" applyNumberFormat="0" applyBorder="0" applyAlignment="0" applyProtection="0"/>
    <xf numFmtId="0" fontId="35" fillId="91" borderId="0" applyNumberFormat="0" applyBorder="0" applyAlignment="0" applyProtection="0"/>
    <xf numFmtId="0" fontId="35" fillId="92" borderId="0" applyNumberFormat="0" applyBorder="0" applyAlignment="0" applyProtection="0"/>
    <xf numFmtId="0" fontId="36" fillId="93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6" fillId="90" borderId="0" applyNumberFormat="0" applyBorder="0" applyAlignment="0" applyProtection="0"/>
    <xf numFmtId="0" fontId="35" fillId="94" borderId="0" applyNumberFormat="0" applyBorder="0" applyAlignment="0" applyProtection="0"/>
    <xf numFmtId="0" fontId="35" fillId="73" borderId="0" applyNumberFormat="0" applyBorder="0" applyAlignment="0" applyProtection="0"/>
    <xf numFmtId="0" fontId="36" fillId="89" borderId="0" applyNumberFormat="0" applyBorder="0" applyAlignment="0" applyProtection="0"/>
    <xf numFmtId="0" fontId="35" fillId="18" borderId="0" applyNumberFormat="0" applyBorder="0" applyAlignment="0" applyProtection="0"/>
    <xf numFmtId="0" fontId="35" fillId="23" borderId="0" applyNumberFormat="0" applyBorder="0" applyAlignment="0" applyProtection="0"/>
    <xf numFmtId="0" fontId="36" fillId="95" borderId="0" applyNumberFormat="0" applyBorder="0" applyAlignment="0" applyProtection="0"/>
    <xf numFmtId="0" fontId="93" fillId="0" borderId="64" applyNumberFormat="0" applyFill="0" applyAlignment="0" applyProtection="0"/>
    <xf numFmtId="0" fontId="95" fillId="0" borderId="65" applyNumberFormat="0" applyFill="0" applyAlignment="0" applyProtection="0"/>
    <xf numFmtId="0" fontId="97" fillId="0" borderId="66" applyNumberFormat="0" applyFill="0" applyAlignment="0" applyProtection="0"/>
    <xf numFmtId="0" fontId="97" fillId="0" borderId="0" applyNumberFormat="0" applyFill="0" applyBorder="0" applyAlignment="0" applyProtection="0"/>
    <xf numFmtId="0" fontId="152" fillId="96" borderId="67" applyNumberFormat="0" applyAlignment="0" applyProtection="0"/>
    <xf numFmtId="0" fontId="38" fillId="0" borderId="68" applyNumberFormat="0" applyFill="0" applyAlignment="0" applyProtection="0"/>
    <xf numFmtId="0" fontId="36" fillId="97" borderId="0" applyNumberFormat="0" applyBorder="0" applyAlignment="0" applyProtection="0"/>
    <xf numFmtId="0" fontId="36" fillId="74" borderId="0" applyNumberFormat="0" applyBorder="0" applyAlignment="0" applyProtection="0"/>
    <xf numFmtId="0" fontId="36" fillId="98" borderId="0" applyNumberFormat="0" applyBorder="0" applyAlignment="0" applyProtection="0"/>
    <xf numFmtId="0" fontId="36" fillId="99" borderId="0" applyNumberFormat="0" applyBorder="0" applyAlignment="0" applyProtection="0"/>
    <xf numFmtId="0" fontId="36" fillId="89" borderId="0" applyNumberFormat="0" applyBorder="0" applyAlignment="0" applyProtection="0"/>
    <xf numFmtId="0" fontId="36" fillId="100" borderId="0" applyNumberFormat="0" applyBorder="0" applyAlignment="0" applyProtection="0"/>
    <xf numFmtId="0" fontId="35" fillId="92" borderId="0" applyNumberFormat="0" applyBorder="0" applyAlignment="0" applyProtection="0"/>
    <xf numFmtId="0" fontId="47" fillId="101" borderId="0" applyNumberFormat="0" applyBorder="0" applyAlignment="0" applyProtection="0"/>
    <xf numFmtId="0" fontId="47" fillId="102" borderId="0" applyNumberFormat="0" applyBorder="0" applyAlignment="0" applyProtection="0"/>
    <xf numFmtId="0" fontId="47" fillId="103" borderId="0" applyNumberFormat="0" applyBorder="0" applyAlignment="0" applyProtection="0"/>
    <xf numFmtId="0" fontId="153" fillId="23" borderId="67" applyNumberFormat="0" applyAlignment="0" applyProtection="0"/>
    <xf numFmtId="0" fontId="154" fillId="18" borderId="0" applyNumberFormat="0" applyBorder="0" applyAlignment="0" applyProtection="0"/>
    <xf numFmtId="0" fontId="38" fillId="23" borderId="0" applyNumberFormat="0" applyBorder="0" applyAlignment="0" applyProtection="0"/>
    <xf numFmtId="0" fontId="7" fillId="0" borderId="0"/>
    <xf numFmtId="0" fontId="77" fillId="0" borderId="0"/>
    <xf numFmtId="0" fontId="14" fillId="0" borderId="0"/>
    <xf numFmtId="0" fontId="45" fillId="0" borderId="0"/>
    <xf numFmtId="0" fontId="45" fillId="104" borderId="0"/>
    <xf numFmtId="0" fontId="45" fillId="0" borderId="0"/>
    <xf numFmtId="0" fontId="45" fillId="18" borderId="67" applyNumberFormat="0" applyFont="0" applyAlignment="0" applyProtection="0"/>
    <xf numFmtId="0" fontId="79" fillId="96" borderId="62" applyNumberForma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65" borderId="70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7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45" fillId="108" borderId="67" applyNumberFormat="0" applyProtection="0">
      <alignment horizontal="right" vertical="center"/>
    </xf>
    <xf numFmtId="4" fontId="45" fillId="109" borderId="70" applyNumberFormat="0" applyProtection="0">
      <alignment horizontal="left" vertical="center" indent="1"/>
    </xf>
    <xf numFmtId="4" fontId="45" fillId="108" borderId="70" applyNumberFormat="0" applyProtection="0">
      <alignment horizontal="left" vertical="center" indent="1"/>
    </xf>
    <xf numFmtId="0" fontId="45" fillId="68" borderId="67" applyNumberFormat="0" applyProtection="0">
      <alignment horizontal="left" vertical="center" indent="1"/>
    </xf>
    <xf numFmtId="0" fontId="45" fillId="66" borderId="69" applyNumberFormat="0" applyProtection="0">
      <alignment horizontal="left" vertical="top" indent="1"/>
    </xf>
    <xf numFmtId="0" fontId="45" fillId="110" borderId="67" applyNumberFormat="0" applyProtection="0">
      <alignment horizontal="left" vertical="center" indent="1"/>
    </xf>
    <xf numFmtId="0" fontId="45" fillId="108" borderId="69" applyNumberFormat="0" applyProtection="0">
      <alignment horizontal="left" vertical="top" indent="1"/>
    </xf>
    <xf numFmtId="0" fontId="45" fillId="8" borderId="67" applyNumberFormat="0" applyProtection="0">
      <alignment horizontal="left" vertical="center" indent="1"/>
    </xf>
    <xf numFmtId="0" fontId="45" fillId="8" borderId="69" applyNumberFormat="0" applyProtection="0">
      <alignment horizontal="left" vertical="top" indent="1"/>
    </xf>
    <xf numFmtId="0" fontId="45" fillId="109" borderId="67" applyNumberFormat="0" applyProtection="0">
      <alignment horizontal="left" vertical="center" indent="1"/>
    </xf>
    <xf numFmtId="0" fontId="45" fillId="109" borderId="69" applyNumberFormat="0" applyProtection="0">
      <alignment horizontal="left" vertical="top" indent="1"/>
    </xf>
    <xf numFmtId="0" fontId="45" fillId="111" borderId="71" applyNumberFormat="0">
      <protection locked="0"/>
    </xf>
    <xf numFmtId="0" fontId="46" fillId="66" borderId="72" applyBorder="0"/>
    <xf numFmtId="4" fontId="156" fillId="27" borderId="69" applyNumberFormat="0" applyProtection="0">
      <alignment vertical="center"/>
    </xf>
    <xf numFmtId="4" fontId="142" fillId="79" borderId="63" applyNumberFormat="0" applyProtection="0">
      <alignment vertical="center"/>
    </xf>
    <xf numFmtId="4" fontId="156" fillId="68" borderId="69" applyNumberFormat="0" applyProtection="0">
      <alignment horizontal="left" vertical="center" indent="1"/>
    </xf>
    <xf numFmtId="0" fontId="156" fillId="27" borderId="69" applyNumberFormat="0" applyProtection="0">
      <alignment horizontal="left" vertical="top" indent="1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156" fillId="108" borderId="69" applyNumberFormat="0" applyProtection="0">
      <alignment horizontal="left" vertical="top" indent="1"/>
    </xf>
    <xf numFmtId="4" fontId="157" fillId="112" borderId="70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0" fontId="159" fillId="0" borderId="0" applyNumberFormat="0" applyFill="0" applyBorder="0" applyAlignment="0" applyProtection="0"/>
    <xf numFmtId="0" fontId="47" fillId="0" borderId="73" applyNumberFormat="0" applyFill="0" applyAlignment="0" applyProtection="0"/>
    <xf numFmtId="0" fontId="80" fillId="99" borderId="6" applyNumberFormat="0" applyAlignment="0" applyProtection="0"/>
    <xf numFmtId="164" fontId="7" fillId="0" borderId="0" applyFont="0" applyFill="0" applyBorder="0" applyAlignment="0" applyProtection="0"/>
    <xf numFmtId="0" fontId="83" fillId="0" borderId="0"/>
    <xf numFmtId="183" fontId="42" fillId="82" borderId="59" applyNumberFormat="0" applyAlignment="0" applyProtection="0"/>
    <xf numFmtId="164" fontId="3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7" fillId="0" borderId="0">
      <alignment vertical="top" wrapText="1"/>
      <protection locked="0"/>
    </xf>
    <xf numFmtId="2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03" fillId="7" borderId="59" applyNumberFormat="0" applyAlignment="0" applyProtection="0"/>
    <xf numFmtId="0" fontId="7" fillId="0" borderId="0"/>
    <xf numFmtId="0" fontId="160" fillId="56" borderId="0" applyNumberFormat="0" applyBorder="0" applyAlignment="0" applyProtection="0"/>
    <xf numFmtId="0" fontId="42" fillId="7" borderId="59" applyNumberFormat="0" applyAlignment="0" applyProtection="0"/>
    <xf numFmtId="205" fontId="124" fillId="0" borderId="74" applyNumberFormat="0" applyFont="0" applyFill="0" applyAlignment="0" applyProtection="0"/>
    <xf numFmtId="194" fontId="7" fillId="0" borderId="0" applyFont="0" applyFill="0" applyBorder="0" applyAlignment="0" applyProtection="0"/>
    <xf numFmtId="205" fontId="124" fillId="0" borderId="75" applyNumberFormat="0" applyFont="0" applyFill="0" applyAlignment="0" applyProtection="0"/>
    <xf numFmtId="164" fontId="7" fillId="0" borderId="0" applyFont="0" applyFill="0" applyBorder="0" applyAlignment="0" applyProtection="0"/>
    <xf numFmtId="0" fontId="14" fillId="0" borderId="0"/>
    <xf numFmtId="0" fontId="7" fillId="0" borderId="0"/>
    <xf numFmtId="0" fontId="14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14" fillId="0" borderId="0"/>
    <xf numFmtId="0" fontId="7" fillId="0" borderId="0"/>
    <xf numFmtId="0" fontId="161" fillId="0" borderId="0"/>
    <xf numFmtId="0" fontId="7" fillId="0" borderId="0"/>
    <xf numFmtId="0" fontId="47" fillId="0" borderId="61" applyNumberFormat="0" applyFill="0" applyAlignment="0" applyProtection="0"/>
    <xf numFmtId="9" fontId="5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6" fillId="0" borderId="0" applyFont="0" applyFill="0" applyBorder="0" applyAlignment="0" applyProtection="0"/>
    <xf numFmtId="40" fontId="162" fillId="0" borderId="0" applyFont="0" applyFill="0" applyBorder="0" applyAlignment="0" applyProtection="0"/>
    <xf numFmtId="0" fontId="135" fillId="0" borderId="0"/>
    <xf numFmtId="205" fontId="163" fillId="0" borderId="0" applyNumberFormat="0" applyFont="0" applyFill="0" applyAlignment="0" applyProtection="0"/>
    <xf numFmtId="0" fontId="55" fillId="57" borderId="0" applyNumberFormat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49" fillId="41" borderId="0" applyNumberFormat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49" fillId="42" borderId="0" applyNumberFormat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3" borderId="0" applyNumberFormat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0" fontId="49" fillId="44" borderId="0" applyNumberFormat="0" applyBorder="0" applyAlignment="0" applyProtection="0"/>
    <xf numFmtId="164" fontId="7" fillId="0" borderId="0" applyFont="0" applyFill="0" applyBorder="0" applyAlignment="0" applyProtection="0"/>
    <xf numFmtId="0" fontId="103" fillId="7" borderId="59" applyNumberFormat="0" applyAlignment="0" applyProtection="0"/>
    <xf numFmtId="0" fontId="49" fillId="45" borderId="0" applyNumberFormat="0" applyBorder="0" applyAlignment="0" applyProtection="0"/>
    <xf numFmtId="164" fontId="7" fillId="0" borderId="0" applyFont="0" applyFill="0" applyBorder="0" applyAlignment="0" applyProtection="0"/>
    <xf numFmtId="0" fontId="49" fillId="46" borderId="0" applyNumberFormat="0" applyBorder="0" applyAlignment="0" applyProtection="0"/>
    <xf numFmtId="0" fontId="7" fillId="0" borderId="0"/>
    <xf numFmtId="0" fontId="129" fillId="54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60" fillId="0" borderId="0" applyNumberFormat="0" applyFill="0" applyBorder="0" applyAlignment="0" applyProtection="0"/>
    <xf numFmtId="0" fontId="164" fillId="0" borderId="0"/>
    <xf numFmtId="0" fontId="164" fillId="0" borderId="0" applyNumberFormat="0" applyFont="0" applyBorder="0" applyProtection="0"/>
    <xf numFmtId="0" fontId="7" fillId="0" borderId="0"/>
    <xf numFmtId="0" fontId="7" fillId="0" borderId="0"/>
    <xf numFmtId="0" fontId="7" fillId="0" borderId="0"/>
    <xf numFmtId="0" fontId="7" fillId="0" borderId="0"/>
    <xf numFmtId="4" fontId="157" fillId="112" borderId="70" applyNumberFormat="0" applyProtection="0">
      <alignment horizontal="left" vertical="center" indent="1"/>
    </xf>
    <xf numFmtId="4" fontId="156" fillId="68" borderId="69" applyNumberFormat="0" applyProtection="0">
      <alignment horizontal="left" vertical="center" indent="1"/>
    </xf>
    <xf numFmtId="4" fontId="156" fillId="27" borderId="69" applyNumberFormat="0" applyProtection="0">
      <alignment vertical="center"/>
    </xf>
    <xf numFmtId="0" fontId="45" fillId="108" borderId="69" applyNumberFormat="0" applyProtection="0">
      <alignment horizontal="left" vertical="top" indent="1"/>
    </xf>
    <xf numFmtId="0" fontId="45" fillId="66" borderId="69" applyNumberFormat="0" applyProtection="0">
      <alignment horizontal="left" vertical="top" indent="1"/>
    </xf>
    <xf numFmtId="4" fontId="45" fillId="108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4" fontId="14" fillId="66" borderId="70" applyNumberFormat="0" applyProtection="0">
      <alignment horizontal="left" vertical="center" indent="1"/>
    </xf>
    <xf numFmtId="0" fontId="7" fillId="0" borderId="0"/>
    <xf numFmtId="4" fontId="45" fillId="65" borderId="70" applyNumberFormat="0" applyProtection="0">
      <alignment horizontal="right" vertical="center"/>
    </xf>
    <xf numFmtId="0" fontId="79" fillId="96" borderId="8" applyNumberFormat="0" applyAlignment="0" applyProtection="0"/>
    <xf numFmtId="0" fontId="45" fillId="111" borderId="71" applyNumberFormat="0">
      <protection locked="0"/>
    </xf>
    <xf numFmtId="164" fontId="7" fillId="0" borderId="0" applyFont="0" applyFill="0" applyBorder="0" applyAlignment="0" applyProtection="0"/>
    <xf numFmtId="0" fontId="47" fillId="0" borderId="73" applyNumberFormat="0" applyFill="0" applyAlignment="0" applyProtection="0"/>
    <xf numFmtId="4" fontId="45" fillId="107" borderId="70" applyNumberFormat="0" applyProtection="0">
      <alignment horizontal="left" vertical="center" indent="1"/>
    </xf>
    <xf numFmtId="4" fontId="45" fillId="109" borderId="70" applyNumberFormat="0" applyProtection="0">
      <alignment horizontal="left" vertical="center" indent="1"/>
    </xf>
    <xf numFmtId="0" fontId="155" fillId="82" borderId="69" applyNumberFormat="0" applyProtection="0">
      <alignment horizontal="left" vertical="top" indent="1"/>
    </xf>
    <xf numFmtId="0" fontId="45" fillId="113" borderId="56"/>
    <xf numFmtId="0" fontId="156" fillId="108" borderId="69" applyNumberFormat="0" applyProtection="0">
      <alignment horizontal="left" vertical="top" indent="1"/>
    </xf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156" fillId="27" borderId="69" applyNumberFormat="0" applyProtection="0">
      <alignment horizontal="left" vertical="top" indent="1"/>
    </xf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" fontId="142" fillId="79" borderId="56" applyNumberFormat="0" applyProtection="0">
      <alignment vertical="center"/>
    </xf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46" fillId="66" borderId="72" applyBorder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45" fillId="109" borderId="69" applyNumberFormat="0" applyProtection="0">
      <alignment horizontal="left" vertical="top" indent="1"/>
    </xf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45" fillId="8" borderId="69" applyNumberFormat="0" applyProtection="0">
      <alignment horizontal="left" vertical="top" indent="1"/>
    </xf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7" fillId="0" borderId="0"/>
    <xf numFmtId="164" fontId="8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34" fillId="57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152" fillId="96" borderId="67" applyNumberFormat="0" applyAlignment="0" applyProtection="0"/>
    <xf numFmtId="0" fontId="153" fillId="23" borderId="67" applyNumberFormat="0" applyAlignment="0" applyProtection="0"/>
    <xf numFmtId="0" fontId="7" fillId="0" borderId="0"/>
    <xf numFmtId="0" fontId="45" fillId="18" borderId="67" applyNumberFormat="0" applyFont="0" applyAlignment="0" applyProtection="0"/>
    <xf numFmtId="4" fontId="45" fillId="82" borderId="67" applyNumberFormat="0" applyProtection="0">
      <alignment vertical="center"/>
    </xf>
    <xf numFmtId="4" fontId="142" fillId="84" borderId="67" applyNumberFormat="0" applyProtection="0">
      <alignment vertical="center"/>
    </xf>
    <xf numFmtId="4" fontId="45" fillId="84" borderId="67" applyNumberFormat="0" applyProtection="0">
      <alignment horizontal="left" vertical="center" indent="1"/>
    </xf>
    <xf numFmtId="4" fontId="45" fillId="14" borderId="67" applyNumberFormat="0" applyProtection="0">
      <alignment horizontal="left" vertical="center" indent="1"/>
    </xf>
    <xf numFmtId="4" fontId="45" fillId="3" borderId="67" applyNumberFormat="0" applyProtection="0">
      <alignment horizontal="right" vertical="center"/>
    </xf>
    <xf numFmtId="4" fontId="45" fillId="105" borderId="67" applyNumberFormat="0" applyProtection="0">
      <alignment horizontal="right" vertical="center"/>
    </xf>
    <xf numFmtId="4" fontId="45" fillId="11" borderId="67" applyNumberFormat="0" applyProtection="0">
      <alignment horizontal="right" vertical="center"/>
    </xf>
    <xf numFmtId="4" fontId="45" fillId="15" borderId="67" applyNumberFormat="0" applyProtection="0">
      <alignment horizontal="right" vertical="center"/>
    </xf>
    <xf numFmtId="4" fontId="45" fillId="67" borderId="67" applyNumberFormat="0" applyProtection="0">
      <alignment horizontal="right" vertical="center"/>
    </xf>
    <xf numFmtId="4" fontId="45" fillId="70" borderId="67" applyNumberFormat="0" applyProtection="0">
      <alignment horizontal="right" vertical="center"/>
    </xf>
    <xf numFmtId="4" fontId="45" fillId="106" borderId="67" applyNumberFormat="0" applyProtection="0">
      <alignment horizontal="right" vertical="center"/>
    </xf>
    <xf numFmtId="4" fontId="45" fillId="10" borderId="67" applyNumberFormat="0" applyProtection="0">
      <alignment horizontal="right" vertical="center"/>
    </xf>
    <xf numFmtId="4" fontId="45" fillId="108" borderId="67" applyNumberFormat="0" applyProtection="0">
      <alignment horizontal="right" vertical="center"/>
    </xf>
    <xf numFmtId="0" fontId="45" fillId="68" borderId="67" applyNumberFormat="0" applyProtection="0">
      <alignment horizontal="left" vertical="center" indent="1"/>
    </xf>
    <xf numFmtId="0" fontId="45" fillId="110" borderId="67" applyNumberFormat="0" applyProtection="0">
      <alignment horizontal="left" vertical="center" indent="1"/>
    </xf>
    <xf numFmtId="0" fontId="45" fillId="8" borderId="67" applyNumberFormat="0" applyProtection="0">
      <alignment horizontal="left" vertical="center" indent="1"/>
    </xf>
    <xf numFmtId="0" fontId="45" fillId="109" borderId="67" applyNumberFormat="0" applyProtection="0">
      <alignment horizontal="left" vertical="center" indent="1"/>
    </xf>
    <xf numFmtId="4" fontId="142" fillId="79" borderId="63" applyNumberFormat="0" applyProtection="0">
      <alignment vertical="center"/>
    </xf>
    <xf numFmtId="4" fontId="45" fillId="0" borderId="67" applyNumberFormat="0" applyProtection="0">
      <alignment horizontal="right" vertical="center"/>
    </xf>
    <xf numFmtId="4" fontId="142" fillId="28" borderId="67" applyNumberFormat="0" applyProtection="0">
      <alignment horizontal="right" vertical="center"/>
    </xf>
    <xf numFmtId="4" fontId="45" fillId="14" borderId="67" applyNumberFormat="0" applyProtection="0">
      <alignment horizontal="left" vertical="center" indent="1"/>
    </xf>
    <xf numFmtId="0" fontId="45" fillId="113" borderId="63"/>
    <xf numFmtId="4" fontId="158" fillId="111" borderId="67" applyNumberFormat="0" applyProtection="0">
      <alignment horizontal="right" vertical="center"/>
    </xf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7" fillId="0" borderId="0" applyFont="0" applyFill="0" applyBorder="0" applyAlignment="0" applyProtection="0"/>
    <xf numFmtId="0" fontId="14" fillId="0" borderId="0"/>
    <xf numFmtId="0" fontId="133" fillId="0" borderId="0" applyNumberFormat="0" applyFill="0" applyBorder="0" applyAlignment="0" applyProtection="0"/>
    <xf numFmtId="0" fontId="14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35" fillId="2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35" fillId="3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35" fillId="4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35" fillId="5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35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35" fillId="7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5" fillId="8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35" fillId="9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35" fillId="10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35" fillId="5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35" fillId="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35" fillId="11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49" fillId="41" borderId="0" applyNumberFormat="0" applyBorder="0" applyAlignment="0" applyProtection="0"/>
    <xf numFmtId="0" fontId="36" fillId="12" borderId="0" applyNumberFormat="0" applyBorder="0" applyAlignment="0" applyProtection="0"/>
    <xf numFmtId="0" fontId="49" fillId="42" borderId="0" applyNumberFormat="0" applyBorder="0" applyAlignment="0" applyProtection="0"/>
    <xf numFmtId="0" fontId="36" fillId="9" borderId="0" applyNumberFormat="0" applyBorder="0" applyAlignment="0" applyProtection="0"/>
    <xf numFmtId="0" fontId="49" fillId="43" borderId="0" applyNumberFormat="0" applyBorder="0" applyAlignment="0" applyProtection="0"/>
    <xf numFmtId="0" fontId="36" fillId="10" borderId="0" applyNumberFormat="0" applyBorder="0" applyAlignment="0" applyProtection="0"/>
    <xf numFmtId="0" fontId="49" fillId="44" borderId="0" applyNumberFormat="0" applyBorder="0" applyAlignment="0" applyProtection="0"/>
    <xf numFmtId="0" fontId="36" fillId="13" borderId="0" applyNumberFormat="0" applyBorder="0" applyAlignment="0" applyProtection="0"/>
    <xf numFmtId="0" fontId="49" fillId="45" borderId="0" applyNumberFormat="0" applyBorder="0" applyAlignment="0" applyProtection="0"/>
    <xf numFmtId="0" fontId="36" fillId="14" borderId="0" applyNumberFormat="0" applyBorder="0" applyAlignment="0" applyProtection="0"/>
    <xf numFmtId="0" fontId="49" fillId="46" borderId="0" applyNumberFormat="0" applyBorder="0" applyAlignment="0" applyProtection="0"/>
    <xf numFmtId="0" fontId="36" fillId="15" borderId="0" applyNumberFormat="0" applyBorder="0" applyAlignment="0" applyProtection="0"/>
    <xf numFmtId="0" fontId="50" fillId="0" borderId="53" applyNumberFormat="0" applyFill="0" applyAlignment="0" applyProtection="0"/>
    <xf numFmtId="0" fontId="39" fillId="0" borderId="1" applyNumberFormat="0" applyFill="0" applyAlignment="0" applyProtection="0"/>
    <xf numFmtId="0" fontId="127" fillId="0" borderId="54" applyNumberFormat="0" applyFill="0" applyAlignment="0" applyProtection="0"/>
    <xf numFmtId="0" fontId="40" fillId="0" borderId="2" applyNumberFormat="0" applyFill="0" applyAlignment="0" applyProtection="0"/>
    <xf numFmtId="0" fontId="51" fillId="0" borderId="12" applyNumberFormat="0" applyFill="0" applyAlignment="0" applyProtection="0"/>
    <xf numFmtId="0" fontId="41" fillId="0" borderId="3" applyNumberFormat="0" applyFill="0" applyAlignment="0" applyProtection="0"/>
    <xf numFmtId="0" fontId="5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2" fillId="47" borderId="13" applyNumberFormat="0" applyAlignment="0" applyProtection="0"/>
    <xf numFmtId="0" fontId="123" fillId="68" borderId="59" applyNumberFormat="0" applyAlignment="0" applyProtection="0"/>
    <xf numFmtId="0" fontId="128" fillId="0" borderId="55" applyNumberFormat="0" applyFill="0" applyAlignment="0" applyProtection="0"/>
    <xf numFmtId="0" fontId="43" fillId="0" borderId="5" applyNumberFormat="0" applyFill="0" applyAlignment="0" applyProtection="0"/>
    <xf numFmtId="0" fontId="49" fillId="48" borderId="0" applyNumberFormat="0" applyBorder="0" applyAlignment="0" applyProtection="0"/>
    <xf numFmtId="0" fontId="36" fillId="69" borderId="0" applyNumberFormat="0" applyBorder="0" applyAlignment="0" applyProtection="0"/>
    <xf numFmtId="0" fontId="49" fillId="49" borderId="0" applyNumberFormat="0" applyBorder="0" applyAlignment="0" applyProtection="0"/>
    <xf numFmtId="0" fontId="36" fillId="65" borderId="0" applyNumberFormat="0" applyBorder="0" applyAlignment="0" applyProtection="0"/>
    <xf numFmtId="0" fontId="49" fillId="50" borderId="0" applyNumberFormat="0" applyBorder="0" applyAlignment="0" applyProtection="0"/>
    <xf numFmtId="0" fontId="36" fillId="70" borderId="0" applyNumberFormat="0" applyBorder="0" applyAlignment="0" applyProtection="0"/>
    <xf numFmtId="0" fontId="49" fillId="51" borderId="0" applyNumberFormat="0" applyBorder="0" applyAlignment="0" applyProtection="0"/>
    <xf numFmtId="0" fontId="36" fillId="13" borderId="0" applyNumberFormat="0" applyBorder="0" applyAlignment="0" applyProtection="0"/>
    <xf numFmtId="0" fontId="49" fillId="52" borderId="0" applyNumberFormat="0" applyBorder="0" applyAlignment="0" applyProtection="0"/>
    <xf numFmtId="0" fontId="36" fillId="14" borderId="0" applyNumberFormat="0" applyBorder="0" applyAlignment="0" applyProtection="0"/>
    <xf numFmtId="0" fontId="49" fillId="53" borderId="0" applyNumberFormat="0" applyBorder="0" applyAlignment="0" applyProtection="0"/>
    <xf numFmtId="0" fontId="36" fillId="67" borderId="0" applyNumberFormat="0" applyBorder="0" applyAlignment="0" applyProtection="0"/>
    <xf numFmtId="0" fontId="129" fillId="54" borderId="0" applyNumberFormat="0" applyBorder="0" applyAlignment="0" applyProtection="0"/>
    <xf numFmtId="0" fontId="38" fillId="4" borderId="0" applyNumberFormat="0" applyBorder="0" applyAlignment="0" applyProtection="0"/>
    <xf numFmtId="0" fontId="130" fillId="55" borderId="13" applyNumberFormat="0" applyAlignment="0" applyProtection="0"/>
    <xf numFmtId="0" fontId="42" fillId="7" borderId="59" applyNumberFormat="0" applyAlignment="0" applyProtection="0"/>
    <xf numFmtId="171" fontId="14" fillId="0" borderId="0" applyFont="0" applyFill="0" applyBorder="0" applyAlignment="0" applyProtection="0"/>
    <xf numFmtId="0" fontId="54" fillId="56" borderId="0" applyNumberFormat="0" applyBorder="0" applyAlignment="0" applyProtection="0"/>
    <xf numFmtId="0" fontId="78" fillId="3" borderId="0" applyNumberFormat="0" applyBorder="0" applyAlignment="0" applyProtection="0"/>
    <xf numFmtId="0" fontId="55" fillId="57" borderId="0" applyNumberFormat="0" applyBorder="0" applyAlignment="0" applyProtection="0"/>
    <xf numFmtId="0" fontId="125" fillId="82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14" fillId="27" borderId="60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9" fontId="14" fillId="0" borderId="0" applyFont="0" applyFill="0" applyBorder="0" applyAlignment="0" applyProtection="0"/>
    <xf numFmtId="0" fontId="57" fillId="47" borderId="15" applyNumberFormat="0" applyAlignment="0" applyProtection="0"/>
    <xf numFmtId="0" fontId="79" fillId="68" borderId="8" applyNumberFormat="0" applyAlignment="0" applyProtection="0"/>
    <xf numFmtId="213" fontId="165" fillId="0" borderId="23" applyFont="0" applyFill="0" applyBorder="0" applyAlignment="0" applyProtection="0"/>
    <xf numFmtId="0" fontId="5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6" applyNumberFormat="0" applyFill="0" applyAlignment="0" applyProtection="0"/>
    <xf numFmtId="0" fontId="47" fillId="0" borderId="61" applyNumberFormat="0" applyFill="0" applyAlignment="0" applyProtection="0"/>
    <xf numFmtId="0" fontId="62" fillId="59" borderId="17" applyNumberFormat="0" applyAlignment="0" applyProtection="0"/>
    <xf numFmtId="0" fontId="80" fillId="71" borderId="6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7" fillId="0" borderId="0"/>
    <xf numFmtId="0" fontId="83" fillId="0" borderId="0"/>
    <xf numFmtId="0" fontId="166" fillId="68" borderId="0" applyNumberFormat="0" applyBorder="0" applyAlignment="0" applyProtection="0"/>
    <xf numFmtId="0" fontId="166" fillId="9" borderId="0" applyNumberFormat="0" applyBorder="0" applyAlignment="0" applyProtection="0"/>
    <xf numFmtId="0" fontId="166" fillId="82" borderId="0" applyNumberFormat="0" applyBorder="0" applyAlignment="0" applyProtection="0"/>
    <xf numFmtId="0" fontId="166" fillId="68" borderId="0" applyNumberFormat="0" applyBorder="0" applyAlignment="0" applyProtection="0"/>
    <xf numFmtId="0" fontId="166" fillId="8" borderId="0" applyNumberFormat="0" applyBorder="0" applyAlignment="0" applyProtection="0"/>
    <xf numFmtId="0" fontId="166" fillId="7" borderId="0" applyNumberFormat="0" applyBorder="0" applyAlignment="0" applyProtection="0"/>
    <xf numFmtId="0" fontId="36" fillId="14" borderId="0" applyNumberFormat="0" applyBorder="0" applyAlignment="0" applyProtection="0"/>
    <xf numFmtId="0" fontId="36" fillId="65" borderId="0" applyNumberFormat="0" applyBorder="0" applyAlignment="0" applyProtection="0"/>
    <xf numFmtId="0" fontId="36" fillId="70" borderId="0" applyNumberFormat="0" applyBorder="0" applyAlignment="0" applyProtection="0"/>
    <xf numFmtId="0" fontId="36" fillId="66" borderId="0" applyNumberFormat="0" applyBorder="0" applyAlignment="0" applyProtection="0"/>
    <xf numFmtId="0" fontId="36" fillId="14" borderId="0" applyNumberFormat="0" applyBorder="0" applyAlignment="0" applyProtection="0"/>
    <xf numFmtId="0" fontId="36" fillId="67" borderId="0" applyNumberFormat="0" applyBorder="0" applyAlignment="0" applyProtection="0"/>
    <xf numFmtId="0" fontId="78" fillId="3" borderId="0" applyNumberFormat="0" applyBorder="0" applyAlignment="0" applyProtection="0"/>
    <xf numFmtId="0" fontId="123" fillId="114" borderId="59" applyNumberFormat="0" applyAlignment="0" applyProtection="0"/>
    <xf numFmtId="0" fontId="80" fillId="71" borderId="6" applyNumberFormat="0" applyAlignment="0" applyProtection="0"/>
    <xf numFmtId="0" fontId="125" fillId="82" borderId="0" applyNumberFormat="0" applyBorder="0" applyAlignment="0" applyProtection="0"/>
    <xf numFmtId="0" fontId="14" fillId="0" borderId="0"/>
    <xf numFmtId="0" fontId="79" fillId="114" borderId="8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164" fontId="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14" fillId="27" borderId="60" applyNumberFormat="0" applyFont="0" applyAlignment="0" applyProtection="0"/>
    <xf numFmtId="164" fontId="35" fillId="0" borderId="0" applyFont="0" applyFill="0" applyBorder="0" applyAlignment="0" applyProtection="0"/>
    <xf numFmtId="0" fontId="7" fillId="0" borderId="0"/>
    <xf numFmtId="0" fontId="7" fillId="0" borderId="0"/>
    <xf numFmtId="0" fontId="87" fillId="81" borderId="59" applyNumberForma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23" fillId="68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5" fillId="111" borderId="78" applyNumberFormat="0">
      <protection locked="0"/>
    </xf>
    <xf numFmtId="0" fontId="51" fillId="0" borderId="0" applyNumberFormat="0" applyFill="0" applyBorder="0" applyAlignment="0" applyProtection="0"/>
    <xf numFmtId="0" fontId="7" fillId="0" borderId="0"/>
    <xf numFmtId="0" fontId="7" fillId="0" borderId="0"/>
    <xf numFmtId="0" fontId="123" fillId="68" borderId="59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14" fillId="27" borderId="60" applyNumberFormat="0" applyFont="0" applyAlignment="0" applyProtection="0"/>
    <xf numFmtId="0" fontId="7" fillId="0" borderId="0"/>
    <xf numFmtId="0" fontId="87" fillId="81" borderId="59" applyNumberFormat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7" fillId="0" borderId="54" applyNumberFormat="0" applyFill="0" applyAlignment="0" applyProtection="0"/>
    <xf numFmtId="164" fontId="7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59" applyNumberFormat="0" applyAlignment="0" applyProtection="0"/>
    <xf numFmtId="0" fontId="42" fillId="7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4" fillId="27" borderId="60" applyNumberFormat="0" applyFont="0" applyAlignment="0" applyProtection="0"/>
    <xf numFmtId="0" fontId="45" fillId="111" borderId="76" applyNumberFormat="0">
      <protection locked="0"/>
    </xf>
    <xf numFmtId="0" fontId="122" fillId="0" borderId="57" applyNumberFormat="0" applyBorder="0" applyProtection="0">
      <alignment horizontal="center"/>
    </xf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183" fontId="14" fillId="27" borderId="60" applyNumberFormat="0" applyFont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7" fillId="0" borderId="0"/>
    <xf numFmtId="164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164" fontId="35" fillId="0" borderId="0" applyFont="0" applyFill="0" applyBorder="0" applyAlignment="0" applyProtection="0"/>
    <xf numFmtId="0" fontId="135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6" fillId="86" borderId="63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5" fillId="0" borderId="77" applyNumberFormat="0" applyFill="0" applyBorder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18" borderId="60" applyNumberFormat="0" applyFont="0" applyAlignment="0" applyProtection="0"/>
    <xf numFmtId="0" fontId="14" fillId="18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17" fillId="27" borderId="60" applyNumberFormat="0" applyFont="0" applyAlignment="0" applyProtection="0"/>
    <xf numFmtId="0" fontId="17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0" fontId="14" fillId="27" borderId="60" applyNumberFormat="0" applyFont="0" applyAlignment="0" applyProtection="0"/>
    <xf numFmtId="0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14" fillId="27" borderId="60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42" fillId="82" borderId="59" applyNumberFormat="0" applyAlignment="0" applyProtection="0"/>
    <xf numFmtId="183" fontId="42" fillId="82" borderId="59" applyNumberFormat="0" applyAlignment="0" applyProtection="0"/>
    <xf numFmtId="0" fontId="42" fillId="7" borderId="59" applyNumberFormat="0" applyAlignment="0" applyProtection="0"/>
    <xf numFmtId="183" fontId="42" fillId="82" borderId="59" applyNumberFormat="0" applyAlignment="0" applyProtection="0"/>
    <xf numFmtId="184" fontId="102" fillId="0" borderId="57" applyBorder="0">
      <alignment vertical="center"/>
    </xf>
    <xf numFmtId="184" fontId="102" fillId="0" borderId="57" applyBorder="0">
      <alignment vertical="center"/>
    </xf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9" fillId="68" borderId="59" applyNumberFormat="0" applyAlignment="0" applyProtection="0"/>
    <xf numFmtId="0" fontId="123" fillId="68" borderId="59" applyNumberFormat="0" applyAlignment="0" applyProtection="0"/>
    <xf numFmtId="0" fontId="87" fillId="81" borderId="59" applyNumberFormat="0" applyAlignment="0" applyProtection="0"/>
    <xf numFmtId="0" fontId="87" fillId="81" borderId="59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6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83" fontId="42" fillId="82" borderId="59" applyNumberFormat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7" fillId="81" borderId="59" applyNumberFormat="0" applyAlignment="0" applyProtection="0"/>
    <xf numFmtId="0" fontId="51" fillId="0" borderId="12" applyNumberFormat="0" applyFill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8" fillId="7" borderId="4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2" fillId="0" borderId="57" applyNumberFormat="0" applyBorder="0" applyProtection="0">
      <alignment horizontal="center"/>
    </xf>
    <xf numFmtId="0" fontId="6" fillId="0" borderId="0"/>
    <xf numFmtId="0" fontId="122" fillId="0" borderId="57" applyNumberFormat="0" applyBorder="0" applyProtection="0">
      <alignment horizontal="center"/>
    </xf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22" fillId="0" borderId="57" applyNumberFormat="0" applyBorder="0" applyProtection="0">
      <alignment horizontal="center"/>
    </xf>
    <xf numFmtId="0" fontId="79" fillId="68" borderId="62" applyNumberFormat="0" applyAlignment="0" applyProtection="0"/>
    <xf numFmtId="0" fontId="14" fillId="0" borderId="0" applyFont="0" applyFill="0" applyBorder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96" borderId="62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4" applyNumberFormat="0" applyAlignment="0" applyProtection="0"/>
    <xf numFmtId="0" fontId="42" fillId="7" borderId="4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1" fillId="64" borderId="62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59" applyNumberFormat="0" applyAlignment="0" applyProtection="0"/>
    <xf numFmtId="0" fontId="43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205" fontId="45" fillId="0" borderId="79" applyNumberForma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6" fillId="86" borderId="80" applyNumberFormat="0" applyFont="0" applyBorder="0" applyAlignment="0">
      <alignment vertical="top" wrapText="1"/>
    </xf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164" fontId="35" fillId="0" borderId="0" applyFont="0" applyFill="0" applyBorder="0" applyAlignment="0" applyProtection="0"/>
    <xf numFmtId="0" fontId="14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4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48" fillId="0" borderId="26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81" borderId="8" applyNumberFormat="0" applyAlignment="0" applyProtection="0"/>
    <xf numFmtId="194" fontId="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/>
    <xf numFmtId="0" fontId="5" fillId="0" borderId="0"/>
    <xf numFmtId="0" fontId="79" fillId="96" borderId="8" applyNumberFormat="0" applyAlignment="0" applyProtection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7" fillId="0" borderId="26" applyNumberFormat="0" applyFill="0" applyAlignment="0" applyProtection="0"/>
    <xf numFmtId="9" fontId="5" fillId="0" borderId="0" applyFont="0" applyFill="0" applyBorder="0" applyAlignment="0" applyProtection="0"/>
    <xf numFmtId="0" fontId="14" fillId="0" borderId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4" fontId="142" fillId="79" borderId="80" applyNumberFormat="0" applyProtection="0">
      <alignment vertical="center"/>
    </xf>
    <xf numFmtId="0" fontId="45" fillId="113" borderId="8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7" fillId="0" borderId="26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5" fillId="111" borderId="78" applyNumberFormat="0">
      <protection locked="0"/>
    </xf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" fillId="0" borderId="0"/>
    <xf numFmtId="164" fontId="7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14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26" applyNumberFormat="0" applyFill="0" applyAlignment="0" applyProtection="0"/>
    <xf numFmtId="0" fontId="18" fillId="0" borderId="26" applyNumberFormat="0" applyFill="0" applyAlignment="0" applyProtection="0"/>
    <xf numFmtId="0" fontId="47" fillId="0" borderId="26" applyNumberFormat="0" applyFill="0" applyAlignment="0" applyProtection="0"/>
    <xf numFmtId="0" fontId="47" fillId="0" borderId="26" applyNumberFormat="0" applyFill="0" applyAlignment="0" applyProtection="0"/>
    <xf numFmtId="0" fontId="46" fillId="86" borderId="80" applyNumberFormat="0" applyFont="0" applyBorder="0" applyAlignment="0">
      <alignment vertical="top" wrapText="1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205" fontId="45" fillId="0" borderId="79" applyNumberForma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6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38" fillId="7" borderId="59" applyNumberFormat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79" fillId="68" borderId="8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9" fillId="96" borderId="8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79" fillId="68" borderId="8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123" fillId="68" borderId="59" applyNumberFormat="0" applyAlignment="0" applyProtection="0"/>
    <xf numFmtId="0" fontId="42" fillId="7" borderId="59" applyNumberFormat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1" fillId="64" borderId="8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0" fontId="90" fillId="81" borderId="8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79" fillId="68" borderId="8" applyNumberFormat="0" applyAlignment="0" applyProtection="0"/>
    <xf numFmtId="0" fontId="90" fillId="68" borderId="8" applyNumberFormat="0" applyAlignment="0" applyProtection="0"/>
    <xf numFmtId="0" fontId="90" fillId="68" borderId="8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90" fillId="81" borderId="83" applyNumberFormat="0" applyAlignment="0" applyProtection="0"/>
    <xf numFmtId="0" fontId="42" fillId="7" borderId="81" applyNumberFormat="0" applyAlignment="0" applyProtection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42" fillId="7" borderId="104" applyNumberFormat="0" applyAlignment="0" applyProtection="0"/>
    <xf numFmtId="0" fontId="42" fillId="7" borderId="93" applyNumberFormat="0" applyAlignment="0" applyProtection="0"/>
    <xf numFmtId="164" fontId="3" fillId="0" borderId="0" applyFont="0" applyFill="0" applyBorder="0" applyAlignment="0" applyProtection="0"/>
    <xf numFmtId="0" fontId="79" fillId="0" borderId="87" applyNumberFormat="0" applyFill="0" applyAlignment="0" applyProtection="0"/>
    <xf numFmtId="183" fontId="14" fillId="27" borderId="82" applyNumberFormat="0" applyFon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46" fillId="86" borderId="8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142" fillId="79" borderId="98" applyNumberFormat="0" applyProtection="0">
      <alignment vertical="center"/>
    </xf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183" fontId="79" fillId="0" borderId="87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47" fillId="0" borderId="87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106" applyNumberFormat="0" applyAlignment="0" applyProtection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9" fillId="0" borderId="97" applyNumberFormat="0" applyFill="0" applyAlignment="0" applyProtection="0"/>
    <xf numFmtId="4" fontId="45" fillId="82" borderId="99" applyNumberFormat="0" applyProtection="0">
      <alignment vertical="center"/>
    </xf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38" fillId="7" borderId="93" applyNumberFormat="0" applyAlignment="0" applyProtection="0"/>
    <xf numFmtId="0" fontId="47" fillId="0" borderId="96" applyNumberFormat="0" applyFill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21" fillId="64" borderId="83" applyNumberFormat="0">
      <alignment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68" borderId="10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183" fontId="14" fillId="27" borderId="9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184" fontId="21" fillId="64" borderId="95" applyNumberFormat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94" applyNumberFormat="0" applyFont="0" applyAlignment="0" applyProtection="0"/>
    <xf numFmtId="0" fontId="47" fillId="0" borderId="84" applyNumberFormat="0" applyFill="0" applyAlignment="0" applyProtection="0"/>
    <xf numFmtId="0" fontId="79" fillId="68" borderId="83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42" fillId="7" borderId="8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99" fillId="68" borderId="104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183" fontId="79" fillId="0" borderId="97" applyNumberFormat="0" applyFill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2" fillId="7" borderId="104" applyNumberFormat="0" applyAlignment="0" applyProtection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7" fillId="27" borderId="82" applyNumberFormat="0" applyFont="0" applyAlignment="0" applyProtection="0"/>
    <xf numFmtId="0" fontId="3" fillId="0" borderId="0"/>
    <xf numFmtId="0" fontId="3" fillId="0" borderId="0"/>
    <xf numFmtId="183" fontId="14" fillId="27" borderId="82" applyNumberFormat="0" applyFont="0" applyAlignment="0" applyProtection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27" borderId="82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205" fontId="45" fillId="0" borderId="85" applyNumberFormat="0" applyFill="0" applyBorder="0" applyAlignment="0" applyProtection="0"/>
    <xf numFmtId="183" fontId="42" fillId="82" borderId="93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90" fillId="81" borderId="83" applyNumberFormat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18" borderId="82" applyNumberFormat="0" applyFont="0" applyAlignment="0" applyProtection="0"/>
    <xf numFmtId="0" fontId="90" fillId="81" borderId="83" applyNumberFormat="0" applyAlignment="0" applyProtection="0"/>
    <xf numFmtId="0" fontId="3" fillId="0" borderId="0"/>
    <xf numFmtId="184" fontId="21" fillId="64" borderId="95" applyNumberFormat="0">
      <alignment vertical="center"/>
    </xf>
    <xf numFmtId="0" fontId="90" fillId="81" borderId="83" applyNumberForma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22" fillId="0" borderId="57" applyNumberFormat="0" applyBorder="0" applyProtection="0">
      <alignment horizontal="center"/>
    </xf>
    <xf numFmtId="0" fontId="3" fillId="0" borderId="0"/>
    <xf numFmtId="0" fontId="99" fillId="68" borderId="93" applyNumberFormat="0" applyAlignment="0" applyProtection="0"/>
    <xf numFmtId="164" fontId="3" fillId="0" borderId="0" applyFont="0" applyFill="0" applyBorder="0" applyAlignment="0" applyProtection="0"/>
    <xf numFmtId="183" fontId="14" fillId="27" borderId="105" applyNumberFormat="0" applyFont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83" fontId="14" fillId="27" borderId="105" applyNumberFormat="0" applyFont="0" applyAlignment="0" applyProtection="0"/>
    <xf numFmtId="164" fontId="14" fillId="0" borderId="0" applyFont="0" applyFill="0" applyBorder="0" applyAlignment="0" applyProtection="0"/>
    <xf numFmtId="0" fontId="3" fillId="0" borderId="0"/>
    <xf numFmtId="0" fontId="79" fillId="68" borderId="106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79" fillId="68" borderId="83" applyNumberFormat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7" fillId="81" borderId="93" applyNumberForma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99" fillId="68" borderId="8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96" applyNumberFormat="0" applyFill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103" fillId="7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79" fillId="0" borderId="87" applyNumberFormat="0" applyFill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183" fontId="79" fillId="0" borderId="87" applyNumberFormat="0" applyFill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183" fontId="79" fillId="0" borderId="87" applyNumberFormat="0" applyFill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47" fillId="0" borderId="87" applyNumberFormat="0" applyFill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123" fillId="68" borderId="93" applyNumberFormat="0" applyAlignment="0" applyProtection="0"/>
    <xf numFmtId="183" fontId="14" fillId="27" borderId="82" applyNumberFormat="0" applyFont="0" applyAlignment="0" applyProtection="0"/>
    <xf numFmtId="0" fontId="46" fillId="86" borderId="56" applyNumberFormat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83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79" fillId="0" borderId="87" applyNumberFormat="0" applyFill="0" applyAlignment="0" applyProtection="0"/>
    <xf numFmtId="0" fontId="90" fillId="81" borderId="83" applyNumberFormat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106" applyNumberForma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83" fontId="14" fillId="27" borderId="82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6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164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14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8" fillId="0" borderId="61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5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0" fillId="81" borderId="62" applyNumberFormat="0" applyAlignment="0" applyProtection="0"/>
    <xf numFmtId="194" fontId="3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56" fillId="0" borderId="0" applyFont="0" applyFill="0" applyBorder="0" applyAlignment="0" applyProtection="0"/>
    <xf numFmtId="44" fontId="150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50" fillId="0" borderId="0" applyFont="0" applyFill="0" applyBorder="0" applyAlignment="0" applyProtection="0"/>
    <xf numFmtId="164" fontId="150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>
      <alignment vertical="top" wrapText="1"/>
      <protection locked="0"/>
    </xf>
    <xf numFmtId="164" fontId="14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7" fillId="0" borderId="61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7" fillId="0" borderId="61" applyNumberFormat="0" applyFill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164" fontId="7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8" fillId="0" borderId="61" applyNumberFormat="0" applyFill="0" applyAlignment="0" applyProtection="0"/>
    <xf numFmtId="0" fontId="18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61" applyNumberFormat="0" applyFill="0" applyAlignment="0" applyProtection="0"/>
    <xf numFmtId="0" fontId="47" fillId="0" borderId="96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76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79" fillId="68" borderId="62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6" borderId="62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8" borderId="62" applyNumberForma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1" fillId="64" borderId="62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0" fontId="90" fillId="81" borderId="6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79" fillId="68" borderId="62" applyNumberFormat="0" applyAlignment="0" applyProtection="0"/>
    <xf numFmtId="0" fontId="90" fillId="68" borderId="62" applyNumberFormat="0" applyAlignment="0" applyProtection="0"/>
    <xf numFmtId="0" fontId="90" fillId="68" borderId="6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7" fillId="81" borderId="81" applyNumberFormat="0" applyAlignment="0" applyProtection="0"/>
    <xf numFmtId="183" fontId="42" fillId="82" borderId="81" applyNumberFormat="0" applyAlignment="0" applyProtection="0"/>
    <xf numFmtId="0" fontId="138" fillId="7" borderId="81" applyNumberFormat="0" applyAlignment="0" applyProtection="0"/>
    <xf numFmtId="0" fontId="35" fillId="27" borderId="82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0" fontId="103" fillId="23" borderId="81" applyNumberFormat="0" applyAlignment="0" applyProtection="0"/>
    <xf numFmtId="0" fontId="42" fillId="7" borderId="81" applyNumberFormat="0" applyAlignment="0" applyProtection="0"/>
    <xf numFmtId="0" fontId="87" fillId="81" borderId="81" applyNumberFormat="0" applyAlignment="0" applyProtection="0"/>
    <xf numFmtId="0" fontId="99" fillId="68" borderId="81" applyNumberFormat="0" applyAlignment="0" applyProtection="0"/>
    <xf numFmtId="183" fontId="42" fillId="82" borderId="81" applyNumberFormat="0" applyAlignment="0" applyProtection="0"/>
    <xf numFmtId="0" fontId="123" fillId="68" borderId="81" applyNumberForma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0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7" fillId="27" borderId="94" applyNumberFormat="0" applyFon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183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7" fillId="0" borderId="97" applyNumberFormat="0" applyFill="0" applyAlignment="0" applyProtection="0"/>
    <xf numFmtId="183" fontId="79" fillId="0" borderId="97" applyNumberFormat="0" applyFill="0" applyAlignment="0" applyProtection="0"/>
    <xf numFmtId="0" fontId="90" fillId="81" borderId="106" applyNumberFormat="0" applyAlignment="0" applyProtection="0"/>
    <xf numFmtId="0" fontId="42" fillId="7" borderId="93" applyNumberFormat="0" applyAlignment="0" applyProtection="0"/>
    <xf numFmtId="0" fontId="42" fillId="7" borderId="104" applyNumberFormat="0" applyAlignment="0" applyProtection="0"/>
    <xf numFmtId="0" fontId="79" fillId="68" borderId="106" applyNumberFormat="0" applyAlignment="0" applyProtection="0"/>
    <xf numFmtId="0" fontId="123" fillId="68" borderId="93" applyNumberFormat="0" applyAlignment="0" applyProtection="0"/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0" fontId="79" fillId="96" borderId="83" applyNumberForma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65" borderId="90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7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108" borderId="88" applyNumberFormat="0" applyProtection="0">
      <alignment horizontal="right" vertical="center"/>
    </xf>
    <xf numFmtId="4" fontId="45" fillId="109" borderId="90" applyNumberFormat="0" applyProtection="0">
      <alignment horizontal="left" vertical="center" indent="1"/>
    </xf>
    <xf numFmtId="4" fontId="45" fillId="108" borderId="90" applyNumberFormat="0" applyProtection="0">
      <alignment horizontal="left" vertical="center" indent="1"/>
    </xf>
    <xf numFmtId="0" fontId="45" fillId="68" borderId="88" applyNumberFormat="0" applyProtection="0">
      <alignment horizontal="left" vertical="center" indent="1"/>
    </xf>
    <xf numFmtId="0" fontId="45" fillId="66" borderId="89" applyNumberFormat="0" applyProtection="0">
      <alignment horizontal="left" vertical="top" indent="1"/>
    </xf>
    <xf numFmtId="0" fontId="45" fillId="110" borderId="88" applyNumberFormat="0" applyProtection="0">
      <alignment horizontal="left" vertical="center" indent="1"/>
    </xf>
    <xf numFmtId="0" fontId="45" fillId="108" borderId="89" applyNumberFormat="0" applyProtection="0">
      <alignment horizontal="left" vertical="top" indent="1"/>
    </xf>
    <xf numFmtId="0" fontId="45" fillId="8" borderId="88" applyNumberFormat="0" applyProtection="0">
      <alignment horizontal="left" vertical="center" indent="1"/>
    </xf>
    <xf numFmtId="0" fontId="45" fillId="8" borderId="89" applyNumberFormat="0" applyProtection="0">
      <alignment horizontal="left" vertical="top" indent="1"/>
    </xf>
    <xf numFmtId="0" fontId="45" fillId="109" borderId="88" applyNumberFormat="0" applyProtection="0">
      <alignment horizontal="left" vertical="center" indent="1"/>
    </xf>
    <xf numFmtId="0" fontId="45" fillId="109" borderId="89" applyNumberFormat="0" applyProtection="0">
      <alignment horizontal="left" vertical="top" indent="1"/>
    </xf>
    <xf numFmtId="0" fontId="46" fillId="66" borderId="91" applyBorder="0"/>
    <xf numFmtId="4" fontId="156" fillId="27" borderId="89" applyNumberFormat="0" applyProtection="0">
      <alignment vertical="center"/>
    </xf>
    <xf numFmtId="4" fontId="142" fillId="79" borderId="86" applyNumberFormat="0" applyProtection="0">
      <alignment vertical="center"/>
    </xf>
    <xf numFmtId="4" fontId="156" fillId="68" borderId="89" applyNumberFormat="0" applyProtection="0">
      <alignment horizontal="left" vertical="center" indent="1"/>
    </xf>
    <xf numFmtId="0" fontId="156" fillId="27" borderId="89" applyNumberFormat="0" applyProtection="0">
      <alignment horizontal="left" vertical="top" indent="1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156" fillId="108" borderId="89" applyNumberFormat="0" applyProtection="0">
      <alignment horizontal="left" vertical="top" indent="1"/>
    </xf>
    <xf numFmtId="4" fontId="157" fillId="112" borderId="90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7" fillId="0" borderId="92" applyNumberFormat="0" applyFill="0" applyAlignment="0" applyProtection="0"/>
    <xf numFmtId="183" fontId="42" fillId="82" borderId="81" applyNumberFormat="0" applyAlignment="0" applyProtection="0"/>
    <xf numFmtId="0" fontId="18" fillId="0" borderId="96" applyNumberFormat="0" applyFill="0" applyAlignment="0" applyProtection="0"/>
    <xf numFmtId="0" fontId="103" fillId="7" borderId="81" applyNumberFormat="0" applyAlignment="0" applyProtection="0"/>
    <xf numFmtId="0" fontId="42" fillId="7" borderId="81" applyNumberFormat="0" applyAlignment="0" applyProtection="0"/>
    <xf numFmtId="0" fontId="47" fillId="0" borderId="84" applyNumberFormat="0" applyFill="0" applyAlignment="0" applyProtection="0"/>
    <xf numFmtId="0" fontId="103" fillId="7" borderId="81" applyNumberFormat="0" applyAlignment="0" applyProtection="0"/>
    <xf numFmtId="4" fontId="157" fillId="112" borderId="90" applyNumberFormat="0" applyProtection="0">
      <alignment horizontal="left" vertical="center" indent="1"/>
    </xf>
    <xf numFmtId="4" fontId="156" fillId="68" borderId="89" applyNumberFormat="0" applyProtection="0">
      <alignment horizontal="left" vertical="center" indent="1"/>
    </xf>
    <xf numFmtId="4" fontId="156" fillId="27" borderId="89" applyNumberFormat="0" applyProtection="0">
      <alignment vertical="center"/>
    </xf>
    <xf numFmtId="0" fontId="45" fillId="108" borderId="89" applyNumberFormat="0" applyProtection="0">
      <alignment horizontal="left" vertical="top" indent="1"/>
    </xf>
    <xf numFmtId="0" fontId="45" fillId="66" borderId="89" applyNumberFormat="0" applyProtection="0">
      <alignment horizontal="left" vertical="top" indent="1"/>
    </xf>
    <xf numFmtId="4" fontId="45" fillId="108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14" fillId="66" borderId="90" applyNumberFormat="0" applyProtection="0">
      <alignment horizontal="left" vertical="center" indent="1"/>
    </xf>
    <xf numFmtId="4" fontId="45" fillId="65" borderId="90" applyNumberFormat="0" applyProtection="0">
      <alignment horizontal="right" vertical="center"/>
    </xf>
    <xf numFmtId="0" fontId="79" fillId="96" borderId="83" applyNumberFormat="0" applyAlignment="0" applyProtection="0"/>
    <xf numFmtId="0" fontId="47" fillId="0" borderId="92" applyNumberFormat="0" applyFill="0" applyAlignment="0" applyProtection="0"/>
    <xf numFmtId="4" fontId="45" fillId="107" borderId="90" applyNumberFormat="0" applyProtection="0">
      <alignment horizontal="left" vertical="center" indent="1"/>
    </xf>
    <xf numFmtId="4" fontId="45" fillId="109" borderId="90" applyNumberFormat="0" applyProtection="0">
      <alignment horizontal="left" vertical="center" indent="1"/>
    </xf>
    <xf numFmtId="0" fontId="155" fillId="82" borderId="89" applyNumberFormat="0" applyProtection="0">
      <alignment horizontal="left" vertical="top" indent="1"/>
    </xf>
    <xf numFmtId="0" fontId="156" fillId="108" borderId="89" applyNumberFormat="0" applyProtection="0">
      <alignment horizontal="left" vertical="top" indent="1"/>
    </xf>
    <xf numFmtId="0" fontId="156" fillId="27" borderId="89" applyNumberFormat="0" applyProtection="0">
      <alignment horizontal="left" vertical="top" indent="1"/>
    </xf>
    <xf numFmtId="0" fontId="46" fillId="66" borderId="91" applyBorder="0"/>
    <xf numFmtId="0" fontId="45" fillId="109" borderId="89" applyNumberFormat="0" applyProtection="0">
      <alignment horizontal="left" vertical="top" indent="1"/>
    </xf>
    <xf numFmtId="0" fontId="45" fillId="8" borderId="89" applyNumberFormat="0" applyProtection="0">
      <alignment horizontal="left" vertical="top" indent="1"/>
    </xf>
    <xf numFmtId="4" fontId="45" fillId="108" borderId="99" applyNumberFormat="0" applyProtection="0">
      <alignment horizontal="right" vertical="center"/>
    </xf>
    <xf numFmtId="0" fontId="152" fillId="96" borderId="88" applyNumberFormat="0" applyAlignment="0" applyProtection="0"/>
    <xf numFmtId="0" fontId="153" fillId="23" borderId="88" applyNumberFormat="0" applyAlignment="0" applyProtection="0"/>
    <xf numFmtId="0" fontId="45" fillId="18" borderId="88" applyNumberFormat="0" applyFont="0" applyAlignment="0" applyProtection="0"/>
    <xf numFmtId="4" fontId="45" fillId="82" borderId="88" applyNumberFormat="0" applyProtection="0">
      <alignment vertical="center"/>
    </xf>
    <xf numFmtId="4" fontId="142" fillId="84" borderId="88" applyNumberFormat="0" applyProtection="0">
      <alignment vertical="center"/>
    </xf>
    <xf numFmtId="4" fontId="45" fillId="84" borderId="88" applyNumberFormat="0" applyProtection="0">
      <alignment horizontal="left" vertical="center" indent="1"/>
    </xf>
    <xf numFmtId="4" fontId="45" fillId="14" borderId="88" applyNumberFormat="0" applyProtection="0">
      <alignment horizontal="left" vertical="center" indent="1"/>
    </xf>
    <xf numFmtId="4" fontId="45" fillId="3" borderId="88" applyNumberFormat="0" applyProtection="0">
      <alignment horizontal="right" vertical="center"/>
    </xf>
    <xf numFmtId="4" fontId="45" fillId="105" borderId="88" applyNumberFormat="0" applyProtection="0">
      <alignment horizontal="right" vertical="center"/>
    </xf>
    <xf numFmtId="4" fontId="45" fillId="11" borderId="88" applyNumberFormat="0" applyProtection="0">
      <alignment horizontal="right" vertical="center"/>
    </xf>
    <xf numFmtId="4" fontId="45" fillId="15" borderId="88" applyNumberFormat="0" applyProtection="0">
      <alignment horizontal="right" vertical="center"/>
    </xf>
    <xf numFmtId="4" fontId="45" fillId="67" borderId="88" applyNumberFormat="0" applyProtection="0">
      <alignment horizontal="right" vertical="center"/>
    </xf>
    <xf numFmtId="4" fontId="45" fillId="70" borderId="88" applyNumberFormat="0" applyProtection="0">
      <alignment horizontal="right" vertical="center"/>
    </xf>
    <xf numFmtId="4" fontId="45" fillId="106" borderId="88" applyNumberFormat="0" applyProtection="0">
      <alignment horizontal="right" vertical="center"/>
    </xf>
    <xf numFmtId="4" fontId="45" fillId="10" borderId="88" applyNumberFormat="0" applyProtection="0">
      <alignment horizontal="right" vertical="center"/>
    </xf>
    <xf numFmtId="4" fontId="45" fillId="108" borderId="88" applyNumberFormat="0" applyProtection="0">
      <alignment horizontal="right" vertical="center"/>
    </xf>
    <xf numFmtId="0" fontId="45" fillId="68" borderId="88" applyNumberFormat="0" applyProtection="0">
      <alignment horizontal="left" vertical="center" indent="1"/>
    </xf>
    <xf numFmtId="0" fontId="45" fillId="110" borderId="88" applyNumberFormat="0" applyProtection="0">
      <alignment horizontal="left" vertical="center" indent="1"/>
    </xf>
    <xf numFmtId="0" fontId="45" fillId="8" borderId="88" applyNumberFormat="0" applyProtection="0">
      <alignment horizontal="left" vertical="center" indent="1"/>
    </xf>
    <xf numFmtId="0" fontId="45" fillId="109" borderId="88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4" fontId="45" fillId="0" borderId="88" applyNumberFormat="0" applyProtection="0">
      <alignment horizontal="right" vertical="center"/>
    </xf>
    <xf numFmtId="4" fontId="142" fillId="28" borderId="88" applyNumberFormat="0" applyProtection="0">
      <alignment horizontal="right" vertical="center"/>
    </xf>
    <xf numFmtId="4" fontId="45" fillId="14" borderId="88" applyNumberFormat="0" applyProtection="0">
      <alignment horizontal="left" vertical="center" indent="1"/>
    </xf>
    <xf numFmtId="0" fontId="45" fillId="113" borderId="86"/>
    <xf numFmtId="4" fontId="158" fillId="111" borderId="88" applyNumberFormat="0" applyProtection="0">
      <alignment horizontal="right" vertical="center"/>
    </xf>
    <xf numFmtId="0" fontId="46" fillId="66" borderId="101" applyBorder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79" fillId="96" borderId="106" applyNumberFormat="0" applyAlignment="0" applyProtection="0"/>
    <xf numFmtId="183" fontId="42" fillId="82" borderId="104" applyNumberFormat="0" applyAlignment="0" applyProtection="0"/>
    <xf numFmtId="0" fontId="79" fillId="68" borderId="106" applyNumberFormat="0" applyAlignment="0" applyProtection="0"/>
    <xf numFmtId="0" fontId="90" fillId="81" borderId="106" applyNumberFormat="0" applyAlignment="0" applyProtection="0"/>
    <xf numFmtId="0" fontId="79" fillId="68" borderId="95" applyNumberFormat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90" fillId="81" borderId="106" applyNumberFormat="0" applyAlignment="0" applyProtection="0"/>
    <xf numFmtId="0" fontId="47" fillId="0" borderId="102" applyNumberFormat="0" applyFill="0" applyAlignment="0" applyProtection="0"/>
    <xf numFmtId="4" fontId="45" fillId="15" borderId="99" applyNumberFormat="0" applyProtection="0">
      <alignment horizontal="right" vertical="center"/>
    </xf>
    <xf numFmtId="0" fontId="46" fillId="66" borderId="101" applyBorder="0"/>
    <xf numFmtId="4" fontId="45" fillId="0" borderId="99" applyNumberFormat="0" applyProtection="0">
      <alignment horizontal="right" vertical="center"/>
    </xf>
    <xf numFmtId="0" fontId="87" fillId="81" borderId="93" applyNumberFormat="0" applyAlignment="0" applyProtection="0"/>
    <xf numFmtId="0" fontId="45" fillId="8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79" fillId="68" borderId="106" applyNumberFormat="0" applyAlignment="0" applyProtection="0"/>
    <xf numFmtId="0" fontId="103" fillId="23" borderId="104" applyNumberFormat="0" applyAlignment="0" applyProtection="0"/>
    <xf numFmtId="0" fontId="79" fillId="68" borderId="106" applyNumberForma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14" fillId="27" borderId="94" applyNumberFormat="0" applyFont="0" applyAlignment="0" applyProtection="0"/>
    <xf numFmtId="4" fontId="45" fillId="82" borderId="99" applyNumberFormat="0" applyProtection="0">
      <alignment vertical="center"/>
    </xf>
    <xf numFmtId="0" fontId="42" fillId="7" borderId="93" applyNumberFormat="0" applyAlignment="0" applyProtection="0"/>
    <xf numFmtId="4" fontId="45" fillId="105" borderId="99" applyNumberFormat="0" applyProtection="0">
      <alignment horizontal="right" vertical="center"/>
    </xf>
    <xf numFmtId="0" fontId="45" fillId="109" borderId="100" applyNumberFormat="0" applyProtection="0">
      <alignment horizontal="left" vertical="top" indent="1"/>
    </xf>
    <xf numFmtId="4" fontId="45" fillId="106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14" fillId="18" borderId="94" applyNumberFormat="0" applyFont="0" applyAlignment="0" applyProtection="0"/>
    <xf numFmtId="0" fontId="153" fillId="23" borderId="99" applyNumberFormat="0" applyAlignment="0" applyProtection="0"/>
    <xf numFmtId="0" fontId="42" fillId="7" borderId="93" applyNumberFormat="0" applyAlignment="0" applyProtection="0"/>
    <xf numFmtId="0" fontId="79" fillId="68" borderId="106" applyNumberFormat="0" applyAlignment="0" applyProtection="0"/>
    <xf numFmtId="4" fontId="45" fillId="84" borderId="99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0" fontId="47" fillId="0" borderId="96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99" fillId="68" borderId="104" applyNumberFormat="0" applyAlignment="0" applyProtection="0"/>
    <xf numFmtId="4" fontId="142" fillId="28" borderId="99" applyNumberFormat="0" applyProtection="0">
      <alignment horizontal="right" vertical="center"/>
    </xf>
    <xf numFmtId="0" fontId="138" fillId="7" borderId="93" applyNumberFormat="0" applyAlignment="0" applyProtection="0"/>
    <xf numFmtId="0" fontId="14" fillId="27" borderId="94" applyNumberFormat="0" applyFont="0" applyAlignment="0" applyProtection="0"/>
    <xf numFmtId="0" fontId="99" fillId="68" borderId="93" applyNumberFormat="0" applyAlignment="0" applyProtection="0"/>
    <xf numFmtId="0" fontId="14" fillId="27" borderId="82" applyNumberFormat="0" applyFon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5" fillId="8" borderId="99" applyNumberFormat="0" applyProtection="0">
      <alignment horizontal="left" vertical="center" indent="1"/>
    </xf>
    <xf numFmtId="4" fontId="45" fillId="70" borderId="99" applyNumberFormat="0" applyProtection="0">
      <alignment horizontal="right" vertical="center"/>
    </xf>
    <xf numFmtId="0" fontId="79" fillId="68" borderId="83" applyNumberFormat="0" applyAlignment="0" applyProtection="0"/>
    <xf numFmtId="0" fontId="47" fillId="0" borderId="84" applyNumberFormat="0" applyFill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3" fillId="68" borderId="81" applyNumberFormat="0" applyAlignment="0" applyProtection="0"/>
    <xf numFmtId="0" fontId="123" fillId="68" borderId="81" applyNumberForma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82" applyNumberFormat="0" applyFont="0" applyAlignment="0" applyProtection="0"/>
    <xf numFmtId="0" fontId="87" fillId="81" borderId="81" applyNumberFormat="0" applyAlignment="0" applyProtection="0"/>
    <xf numFmtId="0" fontId="122" fillId="0" borderId="57" applyNumberFormat="0" applyBorder="0" applyProtection="0">
      <alignment horizontal="center"/>
    </xf>
    <xf numFmtId="0" fontId="103" fillId="23" borderId="81" applyNumberFormat="0" applyAlignment="0" applyProtection="0"/>
    <xf numFmtId="0" fontId="42" fillId="7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0" fontId="14" fillId="27" borderId="82" applyNumberFormat="0" applyFont="0" applyAlignment="0" applyProtection="0"/>
    <xf numFmtId="0" fontId="46" fillId="86" borderId="98" applyNumberFormat="0" applyFont="0" applyBorder="0" applyAlignment="0">
      <alignment vertical="top" wrapText="1"/>
    </xf>
    <xf numFmtId="183" fontId="14" fillId="27" borderId="82" applyNumberFormat="0" applyFont="0" applyAlignment="0" applyProtection="0"/>
    <xf numFmtId="0" fontId="42" fillId="7" borderId="104" applyNumberFormat="0" applyAlignment="0" applyProtection="0"/>
    <xf numFmtId="0" fontId="123" fillId="68" borderId="104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183" fontId="42" fillId="82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18" borderId="82" applyNumberFormat="0" applyFont="0" applyAlignment="0" applyProtection="0"/>
    <xf numFmtId="0" fontId="14" fillId="18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23" fillId="68" borderId="93" applyNumberFormat="0" applyAlignment="0" applyProtection="0"/>
    <xf numFmtId="0" fontId="17" fillId="27" borderId="82" applyNumberFormat="0" applyFont="0" applyAlignment="0" applyProtection="0"/>
    <xf numFmtId="0" fontId="17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14" fillId="27" borderId="82" applyNumberFormat="0" applyFont="0" applyAlignment="0" applyProtection="0"/>
    <xf numFmtId="0" fontId="14" fillId="27" borderId="82" applyNumberFormat="0" applyFont="0" applyAlignment="0" applyProtection="0"/>
    <xf numFmtId="183" fontId="14" fillId="27" borderId="82" applyNumberFormat="0" applyFont="0" applyAlignment="0" applyProtection="0"/>
    <xf numFmtId="183" fontId="14" fillId="27" borderId="82" applyNumberFormat="0" applyFont="0" applyAlignment="0" applyProtection="0"/>
    <xf numFmtId="0" fontId="90" fillId="68" borderId="95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68" borderId="106" applyNumberFormat="0" applyAlignment="0" applyProtection="0"/>
    <xf numFmtId="0" fontId="103" fillId="7" borderId="104" applyNumberFormat="0" applyAlignment="0" applyProtection="0"/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4" fillId="27" borderId="105" applyNumberFormat="0" applyFont="0" applyAlignment="0" applyProtection="0"/>
    <xf numFmtId="183" fontId="42" fillId="82" borderId="81" applyNumberFormat="0" applyAlignment="0" applyProtection="0"/>
    <xf numFmtId="183" fontId="42" fillId="82" borderId="81" applyNumberFormat="0" applyAlignment="0" applyProtection="0"/>
    <xf numFmtId="0" fontId="42" fillId="7" borderId="81" applyNumberFormat="0" applyAlignment="0" applyProtection="0"/>
    <xf numFmtId="183" fontId="42" fillId="82" borderId="81" applyNumberFormat="0" applyAlignment="0" applyProtection="0"/>
    <xf numFmtId="0" fontId="99" fillId="68" borderId="81" applyNumberFormat="0" applyAlignment="0" applyProtection="0"/>
    <xf numFmtId="0" fontId="123" fillId="68" borderId="81" applyNumberFormat="0" applyAlignment="0" applyProtection="0"/>
    <xf numFmtId="0" fontId="87" fillId="81" borderId="81" applyNumberFormat="0" applyAlignment="0" applyProtection="0"/>
    <xf numFmtId="0" fontId="87" fillId="81" borderId="81" applyNumberFormat="0" applyAlignment="0" applyProtection="0"/>
    <xf numFmtId="0" fontId="87" fillId="81" borderId="93" applyNumberFormat="0" applyAlignment="0" applyProtection="0"/>
    <xf numFmtId="0" fontId="17" fillId="27" borderId="105" applyNumberFormat="0" applyFont="0" applyAlignment="0" applyProtection="0"/>
    <xf numFmtId="0" fontId="123" fillId="68" borderId="93" applyNumberFormat="0" applyAlignment="0" applyProtection="0"/>
    <xf numFmtId="183" fontId="42" fillId="82" borderId="81" applyNumberFormat="0" applyAlignment="0" applyProtection="0"/>
    <xf numFmtId="0" fontId="87" fillId="81" borderId="81" applyNumberFormat="0" applyAlignment="0" applyProtection="0"/>
    <xf numFmtId="0" fontId="138" fillId="7" borderId="81" applyNumberFormat="0" applyAlignment="0" applyProtection="0"/>
    <xf numFmtId="183" fontId="14" fillId="27" borderId="94" applyNumberFormat="0" applyFont="0" applyAlignment="0" applyProtection="0"/>
    <xf numFmtId="183" fontId="79" fillId="0" borderId="97" applyNumberFormat="0" applyFill="0" applyAlignment="0" applyProtection="0"/>
    <xf numFmtId="0" fontId="103" fillId="7" borderId="93" applyNumberFormat="0" applyAlignment="0" applyProtection="0"/>
    <xf numFmtId="183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79" fillId="68" borderId="83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42" fillId="7" borderId="104" applyNumberFormat="0" applyAlignment="0" applyProtection="0"/>
    <xf numFmtId="0" fontId="45" fillId="110" borderId="99" applyNumberFormat="0" applyProtection="0">
      <alignment horizontal="left" vertical="center" indent="1"/>
    </xf>
    <xf numFmtId="4" fontId="45" fillId="106" borderId="99" applyNumberFormat="0" applyProtection="0">
      <alignment horizontal="right" vertical="center"/>
    </xf>
    <xf numFmtId="0" fontId="79" fillId="96" borderId="83" applyNumberFormat="0" applyAlignment="0" applyProtection="0"/>
    <xf numFmtId="4" fontId="45" fillId="14" borderId="99" applyNumberFormat="0" applyProtection="0">
      <alignment horizontal="left" vertical="center" indent="1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183" fontId="42" fillId="82" borderId="104" applyNumberFormat="0" applyAlignment="0" applyProtection="0"/>
    <xf numFmtId="183" fontId="14" fillId="27" borderId="105" applyNumberFormat="0" applyFont="0" applyAlignment="0" applyProtection="0"/>
    <xf numFmtId="0" fontId="123" fillId="68" borderId="93" applyNumberFormat="0" applyAlignment="0" applyProtection="0"/>
    <xf numFmtId="0" fontId="18" fillId="0" borderId="96" applyNumberFormat="0" applyFill="0" applyAlignment="0" applyProtection="0"/>
    <xf numFmtId="183" fontId="14" fillId="27" borderId="94" applyNumberFormat="0" applyFont="0" applyAlignment="0" applyProtection="0"/>
    <xf numFmtId="183" fontId="14" fillId="27" borderId="105" applyNumberFormat="0" applyFont="0" applyAlignment="0" applyProtection="0"/>
    <xf numFmtId="0" fontId="156" fillId="108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79" fillId="68" borderId="106" applyNumberFormat="0" applyAlignment="0" applyProtection="0"/>
    <xf numFmtId="0" fontId="122" fillId="0" borderId="57" applyNumberFormat="0" applyBorder="0" applyProtection="0">
      <alignment horizontal="center"/>
    </xf>
    <xf numFmtId="0" fontId="123" fillId="68" borderId="93" applyNumberFormat="0" applyAlignment="0" applyProtection="0"/>
    <xf numFmtId="0" fontId="79" fillId="96" borderId="95" applyNumberFormat="0" applyAlignment="0" applyProtection="0"/>
    <xf numFmtId="0" fontId="90" fillId="81" borderId="95" applyNumberFormat="0" applyAlignment="0" applyProtection="0"/>
    <xf numFmtId="4" fontId="45" fillId="14" borderId="99" applyNumberFormat="0" applyProtection="0">
      <alignment horizontal="left" vertical="center" indent="1"/>
    </xf>
    <xf numFmtId="4" fontId="158" fillId="111" borderId="99" applyNumberFormat="0" applyProtection="0">
      <alignment horizontal="right" vertical="center"/>
    </xf>
    <xf numFmtId="183" fontId="14" fillId="27" borderId="105" applyNumberFormat="0" applyFont="0" applyAlignment="0" applyProtection="0"/>
    <xf numFmtId="0" fontId="45" fillId="68" borderId="99" applyNumberFormat="0" applyProtection="0">
      <alignment horizontal="left" vertical="center" indent="1"/>
    </xf>
    <xf numFmtId="4" fontId="45" fillId="11" borderId="99" applyNumberFormat="0" applyProtection="0">
      <alignment horizontal="right" vertical="center"/>
    </xf>
    <xf numFmtId="0" fontId="87" fillId="81" borderId="93" applyNumberFormat="0" applyAlignment="0" applyProtection="0"/>
    <xf numFmtId="0" fontId="87" fillId="81" borderId="93" applyNumberFormat="0" applyAlignment="0" applyProtection="0"/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18" borderId="94" applyNumberFormat="0" applyFont="0" applyAlignment="0" applyProtection="0"/>
    <xf numFmtId="0" fontId="14" fillId="27" borderId="94" applyNumberFormat="0" applyFont="0" applyAlignment="0" applyProtection="0"/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4" fontId="142" fillId="84" borderId="99" applyNumberFormat="0" applyProtection="0">
      <alignment vertical="center"/>
    </xf>
    <xf numFmtId="4" fontId="45" fillId="14" borderId="99" applyNumberFormat="0" applyProtection="0">
      <alignment horizontal="left" vertical="center" indent="1"/>
    </xf>
    <xf numFmtId="0" fontId="123" fillId="68" borderId="93" applyNumberFormat="0" applyAlignment="0" applyProtection="0"/>
    <xf numFmtId="0" fontId="103" fillId="23" borderId="93" applyNumberFormat="0" applyAlignment="0" applyProtection="0"/>
    <xf numFmtId="0" fontId="103" fillId="7" borderId="104" applyNumberFormat="0" applyAlignment="0" applyProtection="0"/>
    <xf numFmtId="183" fontId="14" fillId="27" borderId="94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205" fontId="45" fillId="0" borderId="103" applyNumberFormat="0" applyFill="0" applyBorder="0" applyAlignment="0" applyProtection="0"/>
    <xf numFmtId="184" fontId="21" fillId="64" borderId="83" applyNumberFormat="0">
      <alignment vertical="center"/>
    </xf>
    <xf numFmtId="0" fontId="42" fillId="7" borderId="93" applyNumberFormat="0" applyAlignment="0" applyProtection="0"/>
    <xf numFmtId="0" fontId="45" fillId="18" borderId="99" applyNumberFormat="0" applyFont="0" applyAlignment="0" applyProtection="0"/>
    <xf numFmtId="0" fontId="18" fillId="0" borderId="96" applyNumberFormat="0" applyFill="0" applyAlignment="0" applyProtection="0"/>
    <xf numFmtId="0" fontId="47" fillId="0" borderId="96" applyNumberFormat="0" applyFill="0" applyAlignment="0" applyProtection="0"/>
    <xf numFmtId="0" fontId="14" fillId="27" borderId="94" applyNumberFormat="0" applyFont="0" applyAlignment="0" applyProtection="0"/>
    <xf numFmtId="0" fontId="79" fillId="96" borderId="106" applyNumberFormat="0" applyAlignment="0" applyProtection="0"/>
    <xf numFmtId="0" fontId="18" fillId="0" borderId="96" applyNumberFormat="0" applyFill="0" applyAlignment="0" applyProtection="0"/>
    <xf numFmtId="0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14" fillId="18" borderId="105" applyNumberFormat="0" applyFont="0" applyAlignment="0" applyProtection="0"/>
    <xf numFmtId="0" fontId="79" fillId="68" borderId="95" applyNumberFormat="0" applyAlignment="0" applyProtection="0"/>
    <xf numFmtId="0" fontId="79" fillId="96" borderId="106" applyNumberFormat="0" applyAlignment="0" applyProtection="0"/>
    <xf numFmtId="0" fontId="14" fillId="27" borderId="105" applyNumberFormat="0" applyFon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87" fillId="81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42" fillId="7" borderId="81" applyNumberFormat="0" applyAlignment="0" applyProtection="0"/>
    <xf numFmtId="0" fontId="122" fillId="0" borderId="57" applyNumberFormat="0" applyBorder="0" applyProtection="0">
      <alignment horizontal="center"/>
    </xf>
    <xf numFmtId="0" fontId="87" fillId="81" borderId="93" applyNumberFormat="0" applyAlignment="0" applyProtection="0"/>
    <xf numFmtId="0" fontId="42" fillId="7" borderId="93" applyNumberFormat="0" applyAlignment="0" applyProtection="0"/>
    <xf numFmtId="183" fontId="79" fillId="0" borderId="97" applyNumberFormat="0" applyFill="0" applyAlignment="0" applyProtection="0"/>
    <xf numFmtId="0" fontId="14" fillId="27" borderId="94" applyNumberFormat="0" applyFont="0" applyAlignment="0" applyProtection="0"/>
    <xf numFmtId="0" fontId="42" fillId="7" borderId="104" applyNumberFormat="0" applyAlignment="0" applyProtection="0"/>
    <xf numFmtId="4" fontId="142" fillId="28" borderId="99" applyNumberFormat="0" applyProtection="0">
      <alignment horizontal="right" vertical="center"/>
    </xf>
    <xf numFmtId="0" fontId="42" fillId="7" borderId="104" applyNumberFormat="0" applyAlignment="0" applyProtection="0"/>
    <xf numFmtId="183" fontId="79" fillId="0" borderId="97" applyNumberFormat="0" applyFill="0" applyAlignment="0" applyProtection="0"/>
    <xf numFmtId="0" fontId="148" fillId="0" borderId="96" applyNumberFormat="0" applyFill="0" applyAlignment="0" applyProtection="0"/>
    <xf numFmtId="4" fontId="142" fillId="79" borderId="98" applyNumberFormat="0" applyProtection="0">
      <alignment vertical="center"/>
    </xf>
    <xf numFmtId="0" fontId="122" fillId="0" borderId="57" applyNumberFormat="0" applyBorder="0" applyProtection="0">
      <alignment horizontal="center"/>
    </xf>
    <xf numFmtId="0" fontId="42" fillId="7" borderId="93" applyNumberFormat="0" applyAlignment="0" applyProtection="0"/>
    <xf numFmtId="0" fontId="79" fillId="68" borderId="95" applyNumberFormat="0" applyAlignment="0" applyProtection="0"/>
    <xf numFmtId="205" fontId="45" fillId="0" borderId="85" applyNumberFormat="0" applyFill="0" applyBorder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87" fillId="81" borderId="93" applyNumberFormat="0" applyAlignment="0" applyProtection="0"/>
    <xf numFmtId="0" fontId="46" fillId="86" borderId="86" applyNumberFormat="0" applyFont="0" applyBorder="0" applyAlignment="0">
      <alignment vertical="top" wrapText="1"/>
    </xf>
    <xf numFmtId="205" fontId="45" fillId="0" borderId="103" applyNumberFormat="0" applyFill="0" applyBorder="0" applyAlignment="0" applyProtection="0"/>
    <xf numFmtId="0" fontId="14" fillId="27" borderId="94" applyNumberFormat="0" applyFont="0" applyAlignment="0" applyProtection="0"/>
    <xf numFmtId="0" fontId="148" fillId="0" borderId="84" applyNumberFormat="0" applyFill="0" applyAlignment="0" applyProtection="0"/>
    <xf numFmtId="183" fontId="14" fillId="27" borderId="94" applyNumberFormat="0" applyFont="0" applyAlignment="0" applyProtection="0"/>
    <xf numFmtId="0" fontId="122" fillId="0" borderId="57" applyNumberFormat="0" applyBorder="0" applyProtection="0">
      <alignment horizontal="center"/>
    </xf>
    <xf numFmtId="0" fontId="90" fillId="81" borderId="8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42" fillId="7" borderId="104" applyNumberFormat="0" applyAlignment="0" applyProtection="0"/>
    <xf numFmtId="0" fontId="79" fillId="96" borderId="83" applyNumberFormat="0" applyAlignment="0" applyProtection="0"/>
    <xf numFmtId="4" fontId="142" fillId="79" borderId="86" applyNumberFormat="0" applyProtection="0">
      <alignment vertical="center"/>
    </xf>
    <xf numFmtId="0" fontId="45" fillId="113" borderId="86"/>
    <xf numFmtId="0" fontId="45" fillId="113" borderId="98"/>
    <xf numFmtId="0" fontId="47" fillId="0" borderId="84" applyNumberFormat="0" applyFill="0" applyAlignment="0" applyProtection="0"/>
    <xf numFmtId="0" fontId="122" fillId="0" borderId="57" applyNumberFormat="0" applyBorder="0" applyProtection="0">
      <alignment horizontal="center"/>
    </xf>
    <xf numFmtId="4" fontId="45" fillId="67" borderId="99" applyNumberFormat="0" applyProtection="0">
      <alignment horizontal="right" vertical="center"/>
    </xf>
    <xf numFmtId="0" fontId="103" fillId="7" borderId="93" applyNumberFormat="0" applyAlignment="0" applyProtection="0"/>
    <xf numFmtId="0" fontId="45" fillId="110" borderId="99" applyNumberFormat="0" applyProtection="0">
      <alignment horizontal="left" vertical="center" indent="1"/>
    </xf>
    <xf numFmtId="4" fontId="142" fillId="79" borderId="86" applyNumberFormat="0" applyProtection="0">
      <alignment vertical="center"/>
    </xf>
    <xf numFmtId="0" fontId="45" fillId="113" borderId="86"/>
    <xf numFmtId="0" fontId="14" fillId="27" borderId="94" applyNumberFormat="0" applyFont="0" applyAlignment="0" applyProtection="0"/>
    <xf numFmtId="183" fontId="42" fillId="82" borderId="104" applyNumberFormat="0" applyAlignment="0" applyProtection="0"/>
    <xf numFmtId="0" fontId="42" fillId="7" borderId="93" applyNumberFormat="0" applyAlignment="0" applyProtection="0"/>
    <xf numFmtId="0" fontId="79" fillId="96" borderId="95" applyNumberFormat="0" applyAlignment="0" applyProtection="0"/>
    <xf numFmtId="0" fontId="42" fillId="7" borderId="93" applyNumberFormat="0" applyAlignment="0" applyProtection="0"/>
    <xf numFmtId="0" fontId="103" fillId="23" borderId="93" applyNumberFormat="0" applyAlignment="0" applyProtection="0"/>
    <xf numFmtId="0" fontId="42" fillId="7" borderId="104" applyNumberFormat="0" applyAlignment="0" applyProtection="0"/>
    <xf numFmtId="0" fontId="45" fillId="68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0" fontId="79" fillId="0" borderId="97" applyNumberFormat="0" applyFill="0" applyAlignment="0" applyProtection="0"/>
    <xf numFmtId="0" fontId="123" fillId="68" borderId="93" applyNumberFormat="0" applyAlignment="0" applyProtection="0"/>
    <xf numFmtId="0" fontId="42" fillId="7" borderId="93" applyNumberFormat="0" applyAlignment="0" applyProtection="0"/>
    <xf numFmtId="0" fontId="45" fillId="113" borderId="98"/>
    <xf numFmtId="0" fontId="87" fillId="81" borderId="104" applyNumberFormat="0" applyAlignment="0" applyProtection="0"/>
    <xf numFmtId="0" fontId="14" fillId="18" borderId="105" applyNumberFormat="0" applyFont="0" applyAlignment="0" applyProtection="0"/>
    <xf numFmtId="0" fontId="35" fillId="27" borderId="94" applyNumberFormat="0" applyFont="0" applyAlignment="0" applyProtection="0"/>
    <xf numFmtId="0" fontId="45" fillId="8" borderId="100" applyNumberFormat="0" applyProtection="0">
      <alignment horizontal="left" vertical="top" indent="1"/>
    </xf>
    <xf numFmtId="4" fontId="142" fillId="79" borderId="98" applyNumberFormat="0" applyProtection="0">
      <alignment vertical="center"/>
    </xf>
    <xf numFmtId="0" fontId="152" fillId="96" borderId="99" applyNumberFormat="0" applyAlignment="0" applyProtection="0"/>
    <xf numFmtId="0" fontId="45" fillId="8" borderId="99" applyNumberFormat="0" applyProtection="0">
      <alignment horizontal="left" vertical="center" indent="1"/>
    </xf>
    <xf numFmtId="183" fontId="42" fillId="82" borderId="93" applyNumberFormat="0" applyAlignment="0" applyProtection="0"/>
    <xf numFmtId="0" fontId="87" fillId="81" borderId="93" applyNumberFormat="0" applyAlignment="0" applyProtection="0"/>
    <xf numFmtId="183" fontId="14" fillId="27" borderId="94" applyNumberFormat="0" applyFont="0" applyAlignment="0" applyProtection="0"/>
    <xf numFmtId="0" fontId="45" fillId="109" borderId="100" applyNumberFormat="0" applyProtection="0">
      <alignment horizontal="left" vertical="top" indent="1"/>
    </xf>
    <xf numFmtId="4" fontId="45" fillId="11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90" fillId="81" borderId="106" applyNumberFormat="0" applyAlignment="0" applyProtection="0"/>
    <xf numFmtId="0" fontId="46" fillId="86" borderId="98" applyNumberFormat="0" applyFont="0" applyBorder="0" applyAlignment="0">
      <alignment vertical="top" wrapText="1"/>
    </xf>
    <xf numFmtId="183" fontId="42" fillId="82" borderId="93" applyNumberFormat="0" applyAlignment="0" applyProtection="0"/>
    <xf numFmtId="205" fontId="45" fillId="0" borderId="103" applyNumberFormat="0" applyFill="0" applyBorder="0" applyAlignment="0" applyProtection="0"/>
    <xf numFmtId="0" fontId="79" fillId="0" borderId="97" applyNumberFormat="0" applyFill="0" applyAlignment="0" applyProtection="0"/>
    <xf numFmtId="205" fontId="45" fillId="0" borderId="20" applyNumberFormat="0" applyFill="0" applyBorder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183" fontId="14" fillId="27" borderId="94" applyNumberFormat="0" applyFont="0" applyAlignment="0" applyProtection="0"/>
    <xf numFmtId="0" fontId="17" fillId="27" borderId="94" applyNumberFormat="0" applyFont="0" applyAlignment="0" applyProtection="0"/>
    <xf numFmtId="0" fontId="45" fillId="108" borderId="100" applyNumberFormat="0" applyProtection="0">
      <alignment horizontal="left" vertical="top" indent="1"/>
    </xf>
    <xf numFmtId="0" fontId="87" fillId="81" borderId="104" applyNumberFormat="0" applyAlignment="0" applyProtection="0"/>
    <xf numFmtId="4" fontId="45" fillId="14" borderId="99" applyNumberFormat="0" applyProtection="0">
      <alignment horizontal="left" vertical="center" indent="1"/>
    </xf>
    <xf numFmtId="0" fontId="87" fillId="81" borderId="93" applyNumberFormat="0" applyAlignment="0" applyProtection="0"/>
    <xf numFmtId="0" fontId="47" fillId="0" borderId="84" applyNumberFormat="0" applyFill="0" applyAlignment="0" applyProtection="0"/>
    <xf numFmtId="183" fontId="14" fillId="27" borderId="94" applyNumberFormat="0" applyFont="0" applyAlignment="0" applyProtection="0"/>
    <xf numFmtId="0" fontId="87" fillId="81" borderId="93" applyNumberFormat="0" applyAlignment="0" applyProtection="0"/>
    <xf numFmtId="183" fontId="42" fillId="82" borderId="93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183" fontId="42" fillId="82" borderId="93" applyNumberFormat="0" applyAlignment="0" applyProtection="0"/>
    <xf numFmtId="0" fontId="18" fillId="0" borderId="84" applyNumberFormat="0" applyFill="0" applyAlignment="0" applyProtection="0"/>
    <xf numFmtId="0" fontId="18" fillId="0" borderId="84" applyNumberFormat="0" applyFill="0" applyAlignment="0" applyProtection="0"/>
    <xf numFmtId="0" fontId="47" fillId="0" borderId="84" applyNumberFormat="0" applyFill="0" applyAlignment="0" applyProtection="0"/>
    <xf numFmtId="0" fontId="47" fillId="0" borderId="84" applyNumberFormat="0" applyFill="0" applyAlignment="0" applyProtection="0"/>
    <xf numFmtId="0" fontId="46" fillId="86" borderId="86" applyNumberFormat="0" applyFont="0" applyBorder="0" applyAlignment="0">
      <alignment vertical="top" wrapText="1"/>
    </xf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0" fontId="42" fillId="7" borderId="93" applyNumberFormat="0" applyAlignment="0" applyProtection="0"/>
    <xf numFmtId="205" fontId="45" fillId="0" borderId="85" applyNumberFormat="0" applyFill="0" applyBorder="0" applyAlignment="0" applyProtection="0"/>
    <xf numFmtId="0" fontId="90" fillId="68" borderId="95" applyNumberFormat="0" applyAlignment="0" applyProtection="0"/>
    <xf numFmtId="183" fontId="42" fillId="82" borderId="93" applyNumberFormat="0" applyAlignment="0" applyProtection="0"/>
    <xf numFmtId="0" fontId="123" fillId="68" borderId="104" applyNumberFormat="0" applyAlignment="0" applyProtection="0"/>
    <xf numFmtId="0" fontId="79" fillId="96" borderId="95" applyNumberFormat="0" applyAlignment="0" applyProtection="0"/>
    <xf numFmtId="0" fontId="123" fillId="68" borderId="104" applyNumberFormat="0" applyAlignment="0" applyProtection="0"/>
    <xf numFmtId="0" fontId="87" fillId="81" borderId="93" applyNumberFormat="0" applyAlignment="0" applyProtection="0"/>
    <xf numFmtId="0" fontId="79" fillId="0" borderId="97" applyNumberFormat="0" applyFill="0" applyAlignment="0" applyProtection="0"/>
    <xf numFmtId="0" fontId="18" fillId="0" borderId="96" applyNumberFormat="0" applyFill="0" applyAlignment="0" applyProtection="0"/>
    <xf numFmtId="183" fontId="14" fillId="27" borderId="105" applyNumberFormat="0" applyFont="0" applyAlignment="0" applyProtection="0"/>
    <xf numFmtId="183" fontId="79" fillId="0" borderId="97" applyNumberFormat="0" applyFill="0" applyAlignment="0" applyProtection="0"/>
    <xf numFmtId="0" fontId="123" fillId="68" borderId="93" applyNumberFormat="0" applyAlignment="0" applyProtection="0"/>
    <xf numFmtId="0" fontId="138" fillId="7" borderId="104" applyNumberFormat="0" applyAlignment="0" applyProtection="0"/>
    <xf numFmtId="0" fontId="138" fillId="7" borderId="81" applyNumberFormat="0" applyAlignment="0" applyProtection="0"/>
    <xf numFmtId="183" fontId="42" fillId="82" borderId="93" applyNumberFormat="0" applyAlignment="0" applyProtection="0"/>
    <xf numFmtId="183" fontId="14" fillId="27" borderId="94" applyNumberFormat="0" applyFont="0" applyAlignment="0" applyProtection="0"/>
    <xf numFmtId="0" fontId="79" fillId="0" borderId="97" applyNumberFormat="0" applyFill="0" applyAlignment="0" applyProtection="0"/>
    <xf numFmtId="183" fontId="14" fillId="27" borderId="94" applyNumberFormat="0" applyFon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83" applyNumberFormat="0" applyAlignment="0" applyProtection="0"/>
    <xf numFmtId="184" fontId="21" fillId="64" borderId="106" applyNumberFormat="0">
      <alignment vertical="center"/>
    </xf>
    <xf numFmtId="4" fontId="45" fillId="67" borderId="99" applyNumberFormat="0" applyProtection="0">
      <alignment horizontal="right" vertical="center"/>
    </xf>
    <xf numFmtId="0" fontId="79" fillId="96" borderId="83" applyNumberFormat="0" applyAlignment="0" applyProtection="0"/>
    <xf numFmtId="0" fontId="152" fillId="96" borderId="99" applyNumberFormat="0" applyAlignment="0" applyProtection="0"/>
    <xf numFmtId="0" fontId="87" fillId="81" borderId="104" applyNumberFormat="0" applyAlignment="0" applyProtection="0"/>
    <xf numFmtId="0" fontId="47" fillId="0" borderId="96" applyNumberFormat="0" applyFill="0" applyAlignment="0" applyProtection="0"/>
    <xf numFmtId="183" fontId="14" fillId="27" borderId="105" applyNumberFormat="0" applyFont="0" applyAlignment="0" applyProtection="0"/>
    <xf numFmtId="0" fontId="79" fillId="0" borderId="97" applyNumberFormat="0" applyFill="0" applyAlignment="0" applyProtection="0"/>
    <xf numFmtId="0" fontId="90" fillId="81" borderId="106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45" fillId="18" borderId="99" applyNumberFormat="0" applyFont="0" applyAlignment="0" applyProtection="0"/>
    <xf numFmtId="4" fontId="45" fillId="70" borderId="99" applyNumberFormat="0" applyProtection="0">
      <alignment horizontal="right" vertical="center"/>
    </xf>
    <xf numFmtId="0" fontId="47" fillId="0" borderId="96" applyNumberFormat="0" applyFill="0" applyAlignment="0" applyProtection="0"/>
    <xf numFmtId="0" fontId="45" fillId="113" borderId="98"/>
    <xf numFmtId="0" fontId="45" fillId="66" borderId="100" applyNumberFormat="0" applyProtection="0">
      <alignment horizontal="left" vertical="top" indent="1"/>
    </xf>
    <xf numFmtId="0" fontId="90" fillId="68" borderId="106" applyNumberFormat="0" applyAlignment="0" applyProtection="0"/>
    <xf numFmtId="0" fontId="123" fillId="68" borderId="93" applyNumberFormat="0" applyAlignment="0" applyProtection="0"/>
    <xf numFmtId="0" fontId="87" fillId="81" borderId="104" applyNumberFormat="0" applyAlignment="0" applyProtection="0"/>
    <xf numFmtId="0" fontId="122" fillId="0" borderId="57" applyNumberFormat="0" applyBorder="0" applyProtection="0">
      <alignment horizontal="center"/>
    </xf>
    <xf numFmtId="0" fontId="79" fillId="0" borderId="97" applyNumberFormat="0" applyFill="0" applyAlignment="0" applyProtection="0"/>
    <xf numFmtId="0" fontId="79" fillId="0" borderId="97" applyNumberFormat="0" applyFill="0" applyAlignment="0" applyProtection="0"/>
    <xf numFmtId="0" fontId="138" fillId="7" borderId="93" applyNumberFormat="0" applyAlignment="0" applyProtection="0"/>
    <xf numFmtId="183" fontId="14" fillId="27" borderId="94" applyNumberFormat="0" applyFon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93" applyNumberFormat="0" applyAlignment="0" applyProtection="0"/>
    <xf numFmtId="4" fontId="45" fillId="10" borderId="99" applyNumberFormat="0" applyProtection="0">
      <alignment horizontal="right" vertical="center"/>
    </xf>
    <xf numFmtId="4" fontId="45" fillId="3" borderId="99" applyNumberFormat="0" applyProtection="0">
      <alignment horizontal="right" vertical="center"/>
    </xf>
    <xf numFmtId="0" fontId="42" fillId="7" borderId="93" applyNumberFormat="0" applyAlignment="0" applyProtection="0"/>
    <xf numFmtId="0" fontId="14" fillId="27" borderId="94" applyNumberFormat="0" applyFont="0" applyAlignment="0" applyProtection="0"/>
    <xf numFmtId="0" fontId="123" fillId="68" borderId="93" applyNumberFormat="0" applyAlignment="0" applyProtection="0"/>
    <xf numFmtId="183" fontId="42" fillId="82" borderId="93" applyNumberFormat="0" applyAlignment="0" applyProtection="0"/>
    <xf numFmtId="0" fontId="156" fillId="27" borderId="100" applyNumberFormat="0" applyProtection="0">
      <alignment horizontal="left" vertical="top" indent="1"/>
    </xf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183" fontId="42" fillId="82" borderId="104" applyNumberFormat="0" applyAlignment="0" applyProtection="0"/>
    <xf numFmtId="183" fontId="14" fillId="27" borderId="94" applyNumberFormat="0" applyFont="0" applyAlignment="0" applyProtection="0"/>
    <xf numFmtId="4" fontId="158" fillId="111" borderId="99" applyNumberFormat="0" applyProtection="0">
      <alignment horizontal="right" vertical="center"/>
    </xf>
    <xf numFmtId="183" fontId="42" fillId="82" borderId="93" applyNumberFormat="0" applyAlignment="0" applyProtection="0"/>
    <xf numFmtId="0" fontId="79" fillId="68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0" fontId="14" fillId="27" borderId="94" applyNumberFormat="0" applyFont="0" applyAlignment="0" applyProtection="0"/>
    <xf numFmtId="4" fontId="45" fillId="3" borderId="99" applyNumberFormat="0" applyProtection="0">
      <alignment horizontal="right" vertical="center"/>
    </xf>
    <xf numFmtId="183" fontId="42" fillId="82" borderId="93" applyNumberFormat="0" applyAlignment="0" applyProtection="0"/>
    <xf numFmtId="0" fontId="45" fillId="66" borderId="100" applyNumberFormat="0" applyProtection="0">
      <alignment horizontal="left" vertical="top" indent="1"/>
    </xf>
    <xf numFmtId="4" fontId="45" fillId="84" borderId="99" applyNumberFormat="0" applyProtection="0">
      <alignment horizontal="left" vertical="center" indent="1"/>
    </xf>
    <xf numFmtId="0" fontId="45" fillId="113" borderId="98"/>
    <xf numFmtId="184" fontId="21" fillId="64" borderId="106" applyNumberFormat="0">
      <alignment vertical="center"/>
    </xf>
    <xf numFmtId="0" fontId="14" fillId="27" borderId="105" applyNumberFormat="0" applyFont="0" applyAlignment="0" applyProtection="0"/>
    <xf numFmtId="0" fontId="79" fillId="68" borderId="83" applyNumberFormat="0" applyAlignment="0" applyProtection="0"/>
    <xf numFmtId="0" fontId="123" fillId="68" borderId="81" applyNumberFormat="0" applyAlignment="0" applyProtection="0"/>
    <xf numFmtId="0" fontId="42" fillId="7" borderId="81" applyNumberFormat="0" applyAlignment="0" applyProtection="0"/>
    <xf numFmtId="0" fontId="46" fillId="86" borderId="98" applyNumberFormat="0" applyFont="0" applyBorder="0" applyAlignment="0">
      <alignment vertical="top" wrapText="1"/>
    </xf>
    <xf numFmtId="184" fontId="21" fillId="64" borderId="83" applyNumberFormat="0">
      <alignment vertical="center"/>
    </xf>
    <xf numFmtId="0" fontId="14" fillId="27" borderId="105" applyNumberFormat="0" applyFont="0" applyAlignment="0" applyProtection="0"/>
    <xf numFmtId="0" fontId="18" fillId="0" borderId="96" applyNumberFormat="0" applyFill="0" applyAlignment="0" applyProtection="0"/>
    <xf numFmtId="183" fontId="79" fillId="0" borderId="97" applyNumberFormat="0" applyFill="0" applyAlignment="0" applyProtection="0"/>
    <xf numFmtId="0" fontId="47" fillId="0" borderId="97" applyNumberFormat="0" applyFill="0" applyAlignment="0" applyProtection="0"/>
    <xf numFmtId="0" fontId="87" fillId="81" borderId="104" applyNumberFormat="0" applyAlignment="0" applyProtection="0"/>
    <xf numFmtId="0" fontId="17" fillId="27" borderId="105" applyNumberFormat="0" applyFont="0" applyAlignment="0" applyProtection="0"/>
    <xf numFmtId="183" fontId="42" fillId="82" borderId="104" applyNumberFormat="0" applyAlignment="0" applyProtection="0"/>
    <xf numFmtId="0" fontId="14" fillId="27" borderId="94" applyNumberFormat="0" applyFont="0" applyAlignment="0" applyProtection="0"/>
    <xf numFmtId="0" fontId="79" fillId="68" borderId="95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90" fillId="81" borderId="83" applyNumberFormat="0" applyAlignment="0" applyProtection="0"/>
    <xf numFmtId="0" fontId="103" fillId="23" borderId="93" applyNumberFormat="0" applyAlignment="0" applyProtection="0"/>
    <xf numFmtId="183" fontId="42" fillId="82" borderId="93" applyNumberFormat="0" applyAlignment="0" applyProtection="0"/>
    <xf numFmtId="0" fontId="103" fillId="7" borderId="93" applyNumberFormat="0" applyAlignment="0" applyProtection="0"/>
    <xf numFmtId="183" fontId="42" fillId="82" borderId="93" applyNumberFormat="0" applyAlignment="0" applyProtection="0"/>
    <xf numFmtId="0" fontId="87" fillId="81" borderId="93" applyNumberFormat="0" applyAlignment="0" applyProtection="0"/>
    <xf numFmtId="0" fontId="99" fillId="68" borderId="93" applyNumberFormat="0" applyAlignment="0" applyProtection="0"/>
    <xf numFmtId="0" fontId="123" fillId="68" borderId="93" applyNumberFormat="0" applyAlignment="0" applyProtection="0"/>
    <xf numFmtId="0" fontId="122" fillId="0" borderId="57" applyNumberFormat="0" applyBorder="0" applyProtection="0">
      <alignment horizontal="center"/>
    </xf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79" fillId="68" borderId="83" applyNumberFormat="0" applyAlignment="0" applyProtection="0"/>
    <xf numFmtId="0" fontId="90" fillId="68" borderId="83" applyNumberFormat="0" applyAlignment="0" applyProtection="0"/>
    <xf numFmtId="0" fontId="90" fillId="68" borderId="83" applyNumberFormat="0" applyAlignment="0" applyProtection="0"/>
    <xf numFmtId="0" fontId="14" fillId="18" borderId="94" applyNumberFormat="0" applyFont="0" applyAlignment="0" applyProtection="0"/>
    <xf numFmtId="0" fontId="17" fillId="27" borderId="94" applyNumberFormat="0" applyFont="0" applyAlignment="0" applyProtection="0"/>
    <xf numFmtId="183" fontId="42" fillId="82" borderId="104" applyNumberFormat="0" applyAlignment="0" applyProtection="0"/>
    <xf numFmtId="0" fontId="47" fillId="0" borderId="96" applyNumberFormat="0" applyFill="0" applyAlignment="0" applyProtection="0"/>
    <xf numFmtId="0" fontId="87" fillId="81" borderId="93" applyNumberFormat="0" applyAlignment="0" applyProtection="0"/>
    <xf numFmtId="0" fontId="155" fillId="82" borderId="100" applyNumberFormat="0" applyProtection="0">
      <alignment horizontal="left" vertical="top" indent="1"/>
    </xf>
    <xf numFmtId="4" fontId="45" fillId="10" borderId="99" applyNumberFormat="0" applyProtection="0">
      <alignment horizontal="right" vertical="center"/>
    </xf>
    <xf numFmtId="0" fontId="45" fillId="109" borderId="99" applyNumberFormat="0" applyProtection="0">
      <alignment horizontal="left" vertical="center" indent="1"/>
    </xf>
    <xf numFmtId="4" fontId="45" fillId="105" borderId="99" applyNumberFormat="0" applyProtection="0">
      <alignment horizontal="right" vertical="center"/>
    </xf>
    <xf numFmtId="0" fontId="153" fillId="23" borderId="99" applyNumberFormat="0" applyAlignment="0" applyProtection="0"/>
    <xf numFmtId="4" fontId="156" fillId="68" borderId="100" applyNumberFormat="0" applyProtection="0">
      <alignment horizontal="left" vertical="center" indent="1"/>
    </xf>
    <xf numFmtId="4" fontId="156" fillId="68" borderId="100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45" fillId="109" borderId="99" applyNumberFormat="0" applyProtection="0">
      <alignment horizontal="left" vertical="center" indent="1"/>
    </xf>
    <xf numFmtId="4" fontId="142" fillId="84" borderId="99" applyNumberFormat="0" applyProtection="0">
      <alignment vertical="center"/>
    </xf>
    <xf numFmtId="0" fontId="148" fillId="0" borderId="96" applyNumberFormat="0" applyFill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90" fillId="81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79" fillId="68" borderId="95" applyNumberFormat="0" applyAlignment="0" applyProtection="0"/>
    <xf numFmtId="0" fontId="90" fillId="68" borderId="95" applyNumberFormat="0" applyAlignment="0" applyProtection="0"/>
    <xf numFmtId="0" fontId="90" fillId="68" borderId="95" applyNumberFormat="0" applyAlignment="0" applyProtection="0"/>
    <xf numFmtId="0" fontId="103" fillId="23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90" fillId="81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79" fillId="68" borderId="106" applyNumberFormat="0" applyAlignment="0" applyProtection="0"/>
    <xf numFmtId="0" fontId="90" fillId="68" borderId="106" applyNumberFormat="0" applyAlignment="0" applyProtection="0"/>
    <xf numFmtId="0" fontId="90" fillId="68" borderId="106" applyNumberFormat="0" applyAlignment="0" applyProtection="0"/>
    <xf numFmtId="0" fontId="2" fillId="0" borderId="0"/>
    <xf numFmtId="0" fontId="133" fillId="0" borderId="0" applyNumberFormat="0" applyFill="0" applyBorder="0" applyAlignment="0" applyProtection="0"/>
    <xf numFmtId="0" fontId="54" fillId="56" borderId="0" applyNumberFormat="0" applyBorder="0" applyAlignment="0" applyProtection="0"/>
    <xf numFmtId="0" fontId="57" fillId="47" borderId="15" applyNumberFormat="0" applyAlignment="0" applyProtection="0"/>
    <xf numFmtId="0" fontId="52" fillId="47" borderId="13" applyNumberFormat="0" applyAlignment="0" applyProtection="0"/>
    <xf numFmtId="0" fontId="62" fillId="59" borderId="17" applyNumberFormat="0" applyAlignment="0" applyProtection="0"/>
    <xf numFmtId="0" fontId="59" fillId="0" borderId="0" applyNumberFormat="0" applyFill="0" applyBorder="0" applyAlignment="0" applyProtection="0"/>
    <xf numFmtId="0" fontId="49" fillId="48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49" fillId="49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49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9" fillId="51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9" fillId="52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9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0" fontId="122" fillId="0" borderId="57" applyNumberFormat="0" applyBorder="0" applyProtection="0">
      <alignment horizontal="center"/>
    </xf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38" fillId="4" borderId="0" applyNumberFormat="0" applyBorder="0" applyAlignment="0" applyProtection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7" borderId="104" applyNumberFormat="0" applyAlignment="0" applyProtection="0"/>
    <xf numFmtId="0" fontId="43" fillId="0" borderId="5" applyNumberFormat="0" applyFill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2" fillId="0" borderId="57" applyNumberFormat="0" applyBorder="0" applyProtection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22" fillId="0" borderId="57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" fillId="0" borderId="0"/>
    <xf numFmtId="43" fontId="3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2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87" fillId="81" borderId="113" applyNumberFormat="0" applyAlignment="0" applyProtection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35" fillId="27" borderId="114" applyNumberFormat="0" applyFont="0" applyAlignment="0" applyProtection="0"/>
    <xf numFmtId="0" fontId="148" fillId="0" borderId="115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42" fillId="7" borderId="113" applyNumberFormat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99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81" borderId="116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0" fontId="79" fillId="96" borderId="116" applyNumberForma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164" fontId="1" fillId="0" borderId="0" applyFont="0" applyFill="0" applyBorder="0" applyAlignment="0" applyProtection="0"/>
    <xf numFmtId="183" fontId="42" fillId="82" borderId="113" applyNumberFormat="0" applyAlignment="0" applyProtection="0"/>
    <xf numFmtId="0" fontId="1" fillId="0" borderId="0">
      <alignment vertical="top" wrapText="1"/>
      <protection locked="0"/>
    </xf>
    <xf numFmtId="0" fontId="103" fillId="7" borderId="113" applyNumberFormat="0" applyAlignment="0" applyProtection="0"/>
    <xf numFmtId="0" fontId="1" fillId="0" borderId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7" fillId="0" borderId="115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3" fillId="7" borderId="113" applyNumberForma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7" fillId="0" borderId="115" applyNumberFormat="0" applyFill="0" applyAlignment="0" applyProtection="0"/>
    <xf numFmtId="0" fontId="1" fillId="0" borderId="0"/>
    <xf numFmtId="21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215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4" fillId="27" borderId="114" applyNumberFormat="0" applyFont="0" applyAlignment="0" applyProtection="0"/>
    <xf numFmtId="0" fontId="1" fillId="0" borderId="0"/>
    <xf numFmtId="0" fontId="1" fillId="0" borderId="0"/>
    <xf numFmtId="0" fontId="87" fillId="81" borderId="113" applyNumberForma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68" borderId="113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4" fillId="27" borderId="114" applyNumberFormat="0" applyFont="0" applyAlignment="0" applyProtection="0"/>
    <xf numFmtId="0" fontId="1" fillId="0" borderId="0"/>
    <xf numFmtId="0" fontId="87" fillId="81" borderId="113" applyNumberFormat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3" fillId="23" borderId="113" applyNumberFormat="0" applyAlignment="0" applyProtection="0"/>
    <xf numFmtId="0" fontId="42" fillId="7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14" applyNumberFormat="0" applyFon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4" fillId="27" borderId="114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115" applyNumberFormat="0" applyFill="0" applyAlignment="0" applyProtection="0"/>
    <xf numFmtId="0" fontId="18" fillId="0" borderId="115" applyNumberFormat="0" applyFill="0" applyAlignment="0" applyProtection="0"/>
    <xf numFmtId="0" fontId="47" fillId="0" borderId="115" applyNumberFormat="0" applyFill="0" applyAlignment="0" applyProtection="0"/>
    <xf numFmtId="0" fontId="47" fillId="0" borderId="115" applyNumberFormat="0" applyFill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18" borderId="114" applyNumberFormat="0" applyFont="0" applyAlignment="0" applyProtection="0"/>
    <xf numFmtId="0" fontId="14" fillId="18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7" fillId="27" borderId="114" applyNumberFormat="0" applyFont="0" applyAlignment="0" applyProtection="0"/>
    <xf numFmtId="0" fontId="17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0" fontId="14" fillId="27" borderId="114" applyNumberFormat="0" applyFont="0" applyAlignment="0" applyProtection="0"/>
    <xf numFmtId="0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4" fillId="27" borderId="1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42" fillId="82" borderId="113" applyNumberFormat="0" applyAlignment="0" applyProtection="0"/>
    <xf numFmtId="183" fontId="42" fillId="82" borderId="113" applyNumberFormat="0" applyAlignment="0" applyProtection="0"/>
    <xf numFmtId="0" fontId="42" fillId="7" borderId="113" applyNumberFormat="0" applyAlignment="0" applyProtection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99" fillId="68" borderId="113" applyNumberFormat="0" applyAlignment="0" applyProtection="0"/>
    <xf numFmtId="0" fontId="123" fillId="68" borderId="113" applyNumberFormat="0" applyAlignment="0" applyProtection="0"/>
    <xf numFmtId="0" fontId="87" fillId="81" borderId="113" applyNumberFormat="0" applyAlignment="0" applyProtection="0"/>
    <xf numFmtId="0" fontId="87" fillId="81" borderId="113" applyNumberFormat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83" fontId="42" fillId="82" borderId="113" applyNumberFormat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87" fillId="81" borderId="113" applyNumberFormat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79" fillId="68" borderId="116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96" borderId="116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79" fillId="68" borderId="116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1" fillId="64" borderId="116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0" fontId="90" fillId="81" borderId="11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79" fillId="68" borderId="116" applyNumberFormat="0" applyAlignment="0" applyProtection="0"/>
    <xf numFmtId="0" fontId="90" fillId="68" borderId="116" applyNumberFormat="0" applyAlignment="0" applyProtection="0"/>
    <xf numFmtId="0" fontId="90" fillId="68" borderId="116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2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5" fillId="0" borderId="123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5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" fontId="142" fillId="79" borderId="117" applyNumberFormat="0" applyProtection="0">
      <alignment vertical="center"/>
    </xf>
    <xf numFmtId="0" fontId="45" fillId="113" borderId="117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6" fillId="0" borderId="0" applyFont="0" applyFill="0" applyBorder="0" applyAlignment="0" applyProtection="0"/>
    <xf numFmtId="44" fontId="14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86" borderId="117" applyNumberFormat="0" applyFont="0" applyBorder="0" applyAlignment="0">
      <alignment vertical="top"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5" fontId="45" fillId="0" borderId="123" applyNumberForma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38" fillId="7" borderId="11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3" fillId="68" borderId="113" applyNumberFormat="0" applyAlignment="0" applyProtection="0"/>
    <xf numFmtId="0" fontId="42" fillId="7" borderId="113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4" fillId="0" borderId="0" applyFont="0" applyFill="0" applyBorder="0" applyAlignment="0" applyProtection="0"/>
    <xf numFmtId="0" fontId="1" fillId="0" borderId="0"/>
    <xf numFmtId="43" fontId="83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5" fillId="27" borderId="105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65" borderId="120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7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45" fillId="108" borderId="118" applyNumberFormat="0" applyProtection="0">
      <alignment horizontal="right" vertical="center"/>
    </xf>
    <xf numFmtId="4" fontId="45" fillId="109" borderId="120" applyNumberFormat="0" applyProtection="0">
      <alignment horizontal="left" vertical="center" indent="1"/>
    </xf>
    <xf numFmtId="4" fontId="45" fillId="108" borderId="120" applyNumberFormat="0" applyProtection="0">
      <alignment horizontal="left" vertical="center" indent="1"/>
    </xf>
    <xf numFmtId="0" fontId="45" fillId="68" borderId="118" applyNumberFormat="0" applyProtection="0">
      <alignment horizontal="left" vertical="center" indent="1"/>
    </xf>
    <xf numFmtId="0" fontId="45" fillId="66" borderId="119" applyNumberFormat="0" applyProtection="0">
      <alignment horizontal="left" vertical="top" indent="1"/>
    </xf>
    <xf numFmtId="0" fontId="45" fillId="110" borderId="118" applyNumberFormat="0" applyProtection="0">
      <alignment horizontal="left" vertical="center" indent="1"/>
    </xf>
    <xf numFmtId="0" fontId="45" fillId="108" borderId="119" applyNumberFormat="0" applyProtection="0">
      <alignment horizontal="left" vertical="top" indent="1"/>
    </xf>
    <xf numFmtId="0" fontId="45" fillId="8" borderId="118" applyNumberFormat="0" applyProtection="0">
      <alignment horizontal="left" vertical="center" indent="1"/>
    </xf>
    <xf numFmtId="0" fontId="45" fillId="8" borderId="119" applyNumberFormat="0" applyProtection="0">
      <alignment horizontal="left" vertical="top" indent="1"/>
    </xf>
    <xf numFmtId="0" fontId="45" fillId="109" borderId="118" applyNumberFormat="0" applyProtection="0">
      <alignment horizontal="left" vertical="center" indent="1"/>
    </xf>
    <xf numFmtId="0" fontId="45" fillId="109" borderId="119" applyNumberFormat="0" applyProtection="0">
      <alignment horizontal="left" vertical="top" indent="1"/>
    </xf>
    <xf numFmtId="0" fontId="46" fillId="66" borderId="121" applyBorder="0"/>
    <xf numFmtId="4" fontId="156" fillId="27" borderId="119" applyNumberFormat="0" applyProtection="0">
      <alignment vertical="center"/>
    </xf>
    <xf numFmtId="4" fontId="142" fillId="79" borderId="117" applyNumberFormat="0" applyProtection="0">
      <alignment vertical="center"/>
    </xf>
    <xf numFmtId="4" fontId="156" fillId="68" borderId="119" applyNumberFormat="0" applyProtection="0">
      <alignment horizontal="left" vertical="center" indent="1"/>
    </xf>
    <xf numFmtId="0" fontId="156" fillId="27" borderId="119" applyNumberFormat="0" applyProtection="0">
      <alignment horizontal="left" vertical="top" indent="1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156" fillId="108" borderId="119" applyNumberFormat="0" applyProtection="0">
      <alignment horizontal="left" vertical="top" indent="1"/>
    </xf>
    <xf numFmtId="4" fontId="157" fillId="112" borderId="120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0" fontId="47" fillId="0" borderId="122" applyNumberFormat="0" applyFill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7" fillId="112" borderId="120" applyNumberFormat="0" applyProtection="0">
      <alignment horizontal="left" vertical="center" indent="1"/>
    </xf>
    <xf numFmtId="4" fontId="156" fillId="68" borderId="119" applyNumberFormat="0" applyProtection="0">
      <alignment horizontal="left" vertical="center" indent="1"/>
    </xf>
    <xf numFmtId="4" fontId="156" fillId="27" borderId="119" applyNumberFormat="0" applyProtection="0">
      <alignment vertical="center"/>
    </xf>
    <xf numFmtId="0" fontId="45" fillId="108" borderId="119" applyNumberFormat="0" applyProtection="0">
      <alignment horizontal="left" vertical="top" indent="1"/>
    </xf>
    <xf numFmtId="0" fontId="45" fillId="66" borderId="119" applyNumberFormat="0" applyProtection="0">
      <alignment horizontal="left" vertical="top" indent="1"/>
    </xf>
    <xf numFmtId="4" fontId="45" fillId="108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4" fontId="14" fillId="66" borderId="120" applyNumberFormat="0" applyProtection="0">
      <alignment horizontal="left" vertical="center" indent="1"/>
    </xf>
    <xf numFmtId="0" fontId="1" fillId="0" borderId="0"/>
    <xf numFmtId="4" fontId="45" fillId="65" borderId="120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47" fillId="0" borderId="122" applyNumberFormat="0" applyFill="0" applyAlignment="0" applyProtection="0"/>
    <xf numFmtId="4" fontId="45" fillId="107" borderId="120" applyNumberFormat="0" applyProtection="0">
      <alignment horizontal="left" vertical="center" indent="1"/>
    </xf>
    <xf numFmtId="4" fontId="45" fillId="109" borderId="120" applyNumberFormat="0" applyProtection="0">
      <alignment horizontal="left" vertical="center" indent="1"/>
    </xf>
    <xf numFmtId="0" fontId="155" fillId="82" borderId="119" applyNumberFormat="0" applyProtection="0">
      <alignment horizontal="left" vertical="top" indent="1"/>
    </xf>
    <xf numFmtId="0" fontId="156" fillId="108" borderId="119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6" fillId="27" borderId="119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6" fillId="66" borderId="121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5" fillId="109" borderId="119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5" fillId="8" borderId="119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52" fillId="96" borderId="118" applyNumberFormat="0" applyAlignment="0" applyProtection="0"/>
    <xf numFmtId="0" fontId="153" fillId="23" borderId="118" applyNumberFormat="0" applyAlignment="0" applyProtection="0"/>
    <xf numFmtId="0" fontId="1" fillId="0" borderId="0"/>
    <xf numFmtId="0" fontId="45" fillId="18" borderId="118" applyNumberFormat="0" applyFont="0" applyAlignment="0" applyProtection="0"/>
    <xf numFmtId="4" fontId="45" fillId="82" borderId="118" applyNumberFormat="0" applyProtection="0">
      <alignment vertical="center"/>
    </xf>
    <xf numFmtId="4" fontId="142" fillId="84" borderId="118" applyNumberFormat="0" applyProtection="0">
      <alignment vertical="center"/>
    </xf>
    <xf numFmtId="4" fontId="45" fillId="84" borderId="118" applyNumberFormat="0" applyProtection="0">
      <alignment horizontal="left" vertical="center" indent="1"/>
    </xf>
    <xf numFmtId="4" fontId="45" fillId="14" borderId="118" applyNumberFormat="0" applyProtection="0">
      <alignment horizontal="left" vertical="center" indent="1"/>
    </xf>
    <xf numFmtId="4" fontId="45" fillId="3" borderId="118" applyNumberFormat="0" applyProtection="0">
      <alignment horizontal="right" vertical="center"/>
    </xf>
    <xf numFmtId="4" fontId="45" fillId="105" borderId="118" applyNumberFormat="0" applyProtection="0">
      <alignment horizontal="right" vertical="center"/>
    </xf>
    <xf numFmtId="4" fontId="45" fillId="11" borderId="118" applyNumberFormat="0" applyProtection="0">
      <alignment horizontal="right" vertical="center"/>
    </xf>
    <xf numFmtId="4" fontId="45" fillId="15" borderId="118" applyNumberFormat="0" applyProtection="0">
      <alignment horizontal="right" vertical="center"/>
    </xf>
    <xf numFmtId="4" fontId="45" fillId="67" borderId="118" applyNumberFormat="0" applyProtection="0">
      <alignment horizontal="right" vertical="center"/>
    </xf>
    <xf numFmtId="4" fontId="45" fillId="70" borderId="118" applyNumberFormat="0" applyProtection="0">
      <alignment horizontal="right" vertical="center"/>
    </xf>
    <xf numFmtId="4" fontId="45" fillId="106" borderId="118" applyNumberFormat="0" applyProtection="0">
      <alignment horizontal="right" vertical="center"/>
    </xf>
    <xf numFmtId="4" fontId="45" fillId="10" borderId="118" applyNumberFormat="0" applyProtection="0">
      <alignment horizontal="right" vertical="center"/>
    </xf>
    <xf numFmtId="4" fontId="45" fillId="108" borderId="118" applyNumberFormat="0" applyProtection="0">
      <alignment horizontal="right" vertical="center"/>
    </xf>
    <xf numFmtId="0" fontId="45" fillId="68" borderId="118" applyNumberFormat="0" applyProtection="0">
      <alignment horizontal="left" vertical="center" indent="1"/>
    </xf>
    <xf numFmtId="0" fontId="45" fillId="110" borderId="118" applyNumberFormat="0" applyProtection="0">
      <alignment horizontal="left" vertical="center" indent="1"/>
    </xf>
    <xf numFmtId="0" fontId="45" fillId="8" borderId="118" applyNumberFormat="0" applyProtection="0">
      <alignment horizontal="left" vertical="center" indent="1"/>
    </xf>
    <xf numFmtId="0" fontId="45" fillId="109" borderId="118" applyNumberFormat="0" applyProtection="0">
      <alignment horizontal="left" vertical="center" indent="1"/>
    </xf>
    <xf numFmtId="4" fontId="142" fillId="79" borderId="117" applyNumberFormat="0" applyProtection="0">
      <alignment vertical="center"/>
    </xf>
    <xf numFmtId="4" fontId="45" fillId="0" borderId="118" applyNumberFormat="0" applyProtection="0">
      <alignment horizontal="right" vertical="center"/>
    </xf>
    <xf numFmtId="4" fontId="142" fillId="28" borderId="118" applyNumberFormat="0" applyProtection="0">
      <alignment horizontal="right" vertical="center"/>
    </xf>
    <xf numFmtId="4" fontId="45" fillId="14" borderId="118" applyNumberFormat="0" applyProtection="0">
      <alignment horizontal="left" vertical="center" indent="1"/>
    </xf>
    <xf numFmtId="0" fontId="45" fillId="113" borderId="117"/>
    <xf numFmtId="4" fontId="158" fillId="111" borderId="118" applyNumberFormat="0" applyProtection="0">
      <alignment horizontal="right" vertical="center"/>
    </xf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4" fillId="27" borderId="105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4" fillId="27" borderId="10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0" fontId="171" fillId="0" borderId="0"/>
    <xf numFmtId="0" fontId="82" fillId="0" borderId="0"/>
    <xf numFmtId="43" fontId="171" fillId="0" borderId="0" applyFont="0" applyFill="0" applyBorder="0" applyAlignment="0" applyProtection="0"/>
    <xf numFmtId="0" fontId="45" fillId="0" borderId="0"/>
    <xf numFmtId="0" fontId="76" fillId="0" borderId="0"/>
    <xf numFmtId="0" fontId="82" fillId="0" borderId="0"/>
    <xf numFmtId="0" fontId="45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1" fillId="0" borderId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8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102" applyNumberFormat="0" applyFill="0" applyAlignment="0" applyProtection="0"/>
    <xf numFmtId="43" fontId="1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47" fillId="0" borderId="102" applyNumberFormat="0" applyFill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83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7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83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3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0" borderId="0"/>
    <xf numFmtId="0" fontId="1" fillId="0" borderId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138" fillId="7" borderId="104" applyNumberFormat="0" applyAlignment="0" applyProtection="0"/>
    <xf numFmtId="0" fontId="35" fillId="27" borderId="105" applyNumberFormat="0" applyFon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99" fillId="68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183" fontId="42" fillId="82" borderId="104" applyNumberFormat="0" applyAlignment="0" applyProtection="0"/>
    <xf numFmtId="0" fontId="103" fillId="7" borderId="104" applyNumberFormat="0" applyAlignment="0" applyProtection="0"/>
    <xf numFmtId="0" fontId="42" fillId="7" borderId="104" applyNumberFormat="0" applyAlignment="0" applyProtection="0"/>
    <xf numFmtId="0" fontId="103" fillId="7" borderId="104" applyNumberForma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87" fillId="81" borderId="104" applyNumberFormat="0" applyAlignment="0" applyProtection="0"/>
    <xf numFmtId="0" fontId="123" fillId="68" borderId="104" applyNumberFormat="0" applyAlignment="0" applyProtection="0"/>
    <xf numFmtId="0" fontId="123" fillId="68" borderId="104" applyNumberFormat="0" applyAlignment="0" applyProtection="0"/>
    <xf numFmtId="0" fontId="14" fillId="27" borderId="105" applyNumberFormat="0" applyFont="0" applyAlignment="0" applyProtection="0"/>
    <xf numFmtId="0" fontId="87" fillId="81" borderId="104" applyNumberFormat="0" applyAlignment="0" applyProtection="0"/>
    <xf numFmtId="0" fontId="103" fillId="23" borderId="104" applyNumberFormat="0" applyAlignment="0" applyProtection="0"/>
    <xf numFmtId="0" fontId="42" fillId="7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18" borderId="105" applyNumberFormat="0" applyFont="0" applyAlignment="0" applyProtection="0"/>
    <xf numFmtId="0" fontId="14" fillId="18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7" fillId="27" borderId="105" applyNumberFormat="0" applyFont="0" applyAlignment="0" applyProtection="0"/>
    <xf numFmtId="0" fontId="17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0" fontId="14" fillId="27" borderId="105" applyNumberFormat="0" applyFont="0" applyAlignment="0" applyProtection="0"/>
    <xf numFmtId="0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14" fillId="27" borderId="105" applyNumberFormat="0" applyFont="0" applyAlignment="0" applyProtection="0"/>
    <xf numFmtId="183" fontId="42" fillId="82" borderId="104" applyNumberFormat="0" applyAlignment="0" applyProtection="0"/>
    <xf numFmtId="183" fontId="42" fillId="82" borderId="104" applyNumberFormat="0" applyAlignment="0" applyProtection="0"/>
    <xf numFmtId="0" fontId="42" fillId="7" borderId="104" applyNumberFormat="0" applyAlignment="0" applyProtection="0"/>
    <xf numFmtId="183" fontId="42" fillId="82" borderId="104" applyNumberFormat="0" applyAlignment="0" applyProtection="0"/>
    <xf numFmtId="0" fontId="99" fillId="68" borderId="104" applyNumberFormat="0" applyAlignment="0" applyProtection="0"/>
    <xf numFmtId="0" fontId="123" fillId="68" borderId="104" applyNumberFormat="0" applyAlignment="0" applyProtection="0"/>
    <xf numFmtId="0" fontId="87" fillId="81" borderId="104" applyNumberFormat="0" applyAlignment="0" applyProtection="0"/>
    <xf numFmtId="0" fontId="87" fillId="81" borderId="104" applyNumberFormat="0" applyAlignment="0" applyProtection="0"/>
    <xf numFmtId="183" fontId="42" fillId="82" borderId="104" applyNumberFormat="0" applyAlignment="0" applyProtection="0"/>
    <xf numFmtId="0" fontId="87" fillId="81" borderId="104" applyNumberFormat="0" applyAlignment="0" applyProtection="0"/>
    <xf numFmtId="0" fontId="42" fillId="7" borderId="104" applyNumberFormat="0" applyAlignment="0" applyProtection="0"/>
    <xf numFmtId="0" fontId="138" fillId="7" borderId="104" applyNumberFormat="0" applyAlignment="0" applyProtection="0"/>
    <xf numFmtId="0" fontId="123" fillId="68" borderId="104" applyNumberFormat="0" applyAlignment="0" applyProtection="0"/>
    <xf numFmtId="0" fontId="42" fillId="7" borderId="104" applyNumberFormat="0" applyAlignment="0" applyProtection="0"/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0" fontId="155" fillId="82" borderId="100" applyNumberFormat="0" applyProtection="0">
      <alignment horizontal="left" vertical="top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66" borderId="100" applyNumberFormat="0" applyProtection="0">
      <alignment horizontal="left" vertical="top" indent="1"/>
    </xf>
    <xf numFmtId="0" fontId="45" fillId="110" borderId="99" applyNumberFormat="0" applyProtection="0">
      <alignment horizontal="left" vertical="center" indent="1"/>
    </xf>
    <xf numFmtId="0" fontId="45" fillId="108" borderId="100" applyNumberFormat="0" applyProtection="0">
      <alignment horizontal="left" vertical="top" indent="1"/>
    </xf>
    <xf numFmtId="0" fontId="45" fillId="8" borderId="99" applyNumberFormat="0" applyProtection="0">
      <alignment horizontal="left" vertical="center" indent="1"/>
    </xf>
    <xf numFmtId="0" fontId="45" fillId="8" borderId="100" applyNumberFormat="0" applyProtection="0">
      <alignment horizontal="left" vertical="top" indent="1"/>
    </xf>
    <xf numFmtId="0" fontId="45" fillId="109" borderId="99" applyNumberFormat="0" applyProtection="0">
      <alignment horizontal="left" vertical="center" indent="1"/>
    </xf>
    <xf numFmtId="0" fontId="45" fillId="109" borderId="100" applyNumberFormat="0" applyProtection="0">
      <alignment horizontal="left" vertical="top" indent="1"/>
    </xf>
    <xf numFmtId="0" fontId="46" fillId="66" borderId="101" applyBorder="0"/>
    <xf numFmtId="4" fontId="156" fillId="27" borderId="100" applyNumberFormat="0" applyProtection="0">
      <alignment vertical="center"/>
    </xf>
    <xf numFmtId="4" fontId="142" fillId="79" borderId="98" applyNumberFormat="0" applyProtection="0">
      <alignment vertical="center"/>
    </xf>
    <xf numFmtId="4" fontId="156" fillId="68" borderId="100" applyNumberFormat="0" applyProtection="0">
      <alignment horizontal="left" vertical="center" indent="1"/>
    </xf>
    <xf numFmtId="0" fontId="156" fillId="27" borderId="100" applyNumberFormat="0" applyProtection="0">
      <alignment horizontal="left" vertical="top" indent="1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156" fillId="108" borderId="100" applyNumberFormat="0" applyProtection="0">
      <alignment horizontal="left" vertical="top" indent="1"/>
    </xf>
    <xf numFmtId="0" fontId="45" fillId="113" borderId="98"/>
    <xf numFmtId="4" fontId="158" fillId="111" borderId="99" applyNumberFormat="0" applyProtection="0">
      <alignment horizontal="right" vertical="center"/>
    </xf>
    <xf numFmtId="0" fontId="47" fillId="0" borderId="102" applyNumberFormat="0" applyFill="0" applyAlignment="0" applyProtection="0"/>
    <xf numFmtId="4" fontId="156" fillId="68" borderId="100" applyNumberFormat="0" applyProtection="0">
      <alignment horizontal="left" vertical="center" indent="1"/>
    </xf>
    <xf numFmtId="4" fontId="156" fillId="27" borderId="100" applyNumberFormat="0" applyProtection="0">
      <alignment vertical="center"/>
    </xf>
    <xf numFmtId="0" fontId="45" fillId="108" borderId="100" applyNumberFormat="0" applyProtection="0">
      <alignment horizontal="left" vertical="top" indent="1"/>
    </xf>
    <xf numFmtId="0" fontId="45" fillId="66" borderId="100" applyNumberFormat="0" applyProtection="0">
      <alignment horizontal="left" vertical="top" indent="1"/>
    </xf>
    <xf numFmtId="0" fontId="47" fillId="0" borderId="102" applyNumberFormat="0" applyFill="0" applyAlignment="0" applyProtection="0"/>
    <xf numFmtId="0" fontId="155" fillId="82" borderId="100" applyNumberFormat="0" applyProtection="0">
      <alignment horizontal="left" vertical="top" indent="1"/>
    </xf>
    <xf numFmtId="0" fontId="156" fillId="108" borderId="100" applyNumberFormat="0" applyProtection="0">
      <alignment horizontal="left" vertical="top" indent="1"/>
    </xf>
    <xf numFmtId="0" fontId="156" fillId="27" borderId="100" applyNumberFormat="0" applyProtection="0">
      <alignment horizontal="left" vertical="top" indent="1"/>
    </xf>
    <xf numFmtId="0" fontId="46" fillId="66" borderId="101" applyBorder="0"/>
    <xf numFmtId="0" fontId="45" fillId="109" borderId="100" applyNumberFormat="0" applyProtection="0">
      <alignment horizontal="left" vertical="top" indent="1"/>
    </xf>
    <xf numFmtId="0" fontId="45" fillId="8" borderId="100" applyNumberFormat="0" applyProtection="0">
      <alignment horizontal="left" vertical="top" indent="1"/>
    </xf>
    <xf numFmtId="0" fontId="152" fillId="96" borderId="99" applyNumberFormat="0" applyAlignment="0" applyProtection="0"/>
    <xf numFmtId="0" fontId="153" fillId="23" borderId="99" applyNumberFormat="0" applyAlignment="0" applyProtection="0"/>
    <xf numFmtId="0" fontId="45" fillId="18" borderId="99" applyNumberFormat="0" applyFont="0" applyAlignment="0" applyProtection="0"/>
    <xf numFmtId="4" fontId="45" fillId="82" borderId="99" applyNumberFormat="0" applyProtection="0">
      <alignment vertical="center"/>
    </xf>
    <xf numFmtId="4" fontId="142" fillId="84" borderId="99" applyNumberFormat="0" applyProtection="0">
      <alignment vertical="center"/>
    </xf>
    <xf numFmtId="4" fontId="45" fillId="84" borderId="99" applyNumberFormat="0" applyProtection="0">
      <alignment horizontal="left" vertical="center" indent="1"/>
    </xf>
    <xf numFmtId="4" fontId="45" fillId="14" borderId="99" applyNumberFormat="0" applyProtection="0">
      <alignment horizontal="left" vertical="center" indent="1"/>
    </xf>
    <xf numFmtId="4" fontId="45" fillId="3" borderId="99" applyNumberFormat="0" applyProtection="0">
      <alignment horizontal="right" vertical="center"/>
    </xf>
    <xf numFmtId="4" fontId="45" fillId="105" borderId="99" applyNumberFormat="0" applyProtection="0">
      <alignment horizontal="right" vertical="center"/>
    </xf>
    <xf numFmtId="4" fontId="45" fillId="11" borderId="99" applyNumberFormat="0" applyProtection="0">
      <alignment horizontal="right" vertical="center"/>
    </xf>
    <xf numFmtId="4" fontId="45" fillId="15" borderId="99" applyNumberFormat="0" applyProtection="0">
      <alignment horizontal="right" vertical="center"/>
    </xf>
    <xf numFmtId="4" fontId="45" fillId="67" borderId="99" applyNumberFormat="0" applyProtection="0">
      <alignment horizontal="right" vertical="center"/>
    </xf>
    <xf numFmtId="4" fontId="45" fillId="70" borderId="99" applyNumberFormat="0" applyProtection="0">
      <alignment horizontal="right" vertical="center"/>
    </xf>
    <xf numFmtId="4" fontId="45" fillId="106" borderId="99" applyNumberFormat="0" applyProtection="0">
      <alignment horizontal="right" vertical="center"/>
    </xf>
    <xf numFmtId="4" fontId="45" fillId="10" borderId="99" applyNumberFormat="0" applyProtection="0">
      <alignment horizontal="right" vertical="center"/>
    </xf>
    <xf numFmtId="4" fontId="45" fillId="108" borderId="99" applyNumberFormat="0" applyProtection="0">
      <alignment horizontal="right" vertical="center"/>
    </xf>
    <xf numFmtId="0" fontId="45" fillId="68" borderId="99" applyNumberFormat="0" applyProtection="0">
      <alignment horizontal="left" vertical="center" indent="1"/>
    </xf>
    <xf numFmtId="0" fontId="45" fillId="110" borderId="99" applyNumberFormat="0" applyProtection="0">
      <alignment horizontal="left" vertical="center" indent="1"/>
    </xf>
    <xf numFmtId="0" fontId="45" fillId="8" borderId="99" applyNumberFormat="0" applyProtection="0">
      <alignment horizontal="left" vertical="center" indent="1"/>
    </xf>
    <xf numFmtId="0" fontId="45" fillId="109" borderId="99" applyNumberFormat="0" applyProtection="0">
      <alignment horizontal="left" vertical="center" indent="1"/>
    </xf>
    <xf numFmtId="4" fontId="142" fillId="79" borderId="98" applyNumberFormat="0" applyProtection="0">
      <alignment vertical="center"/>
    </xf>
    <xf numFmtId="4" fontId="45" fillId="0" borderId="99" applyNumberFormat="0" applyProtection="0">
      <alignment horizontal="right" vertical="center"/>
    </xf>
    <xf numFmtId="4" fontId="142" fillId="28" borderId="99" applyNumberFormat="0" applyProtection="0">
      <alignment horizontal="right" vertical="center"/>
    </xf>
    <xf numFmtId="4" fontId="45" fillId="14" borderId="99" applyNumberFormat="0" applyProtection="0">
      <alignment horizontal="left" vertical="center" indent="1"/>
    </xf>
    <xf numFmtId="0" fontId="45" fillId="113" borderId="98"/>
    <xf numFmtId="4" fontId="158" fillId="111" borderId="99" applyNumberFormat="0" applyProtection="0">
      <alignment horizontal="right" vertical="center"/>
    </xf>
    <xf numFmtId="4" fontId="142" fillId="79" borderId="56" applyNumberFormat="0" applyProtection="0">
      <alignment vertical="center"/>
    </xf>
    <xf numFmtId="0" fontId="45" fillId="113" borderId="56"/>
    <xf numFmtId="4" fontId="142" fillId="79" borderId="56" applyNumberFormat="0" applyProtection="0">
      <alignment vertical="center"/>
    </xf>
    <xf numFmtId="0" fontId="45" fillId="113" borderId="56"/>
  </cellStyleXfs>
  <cellXfs count="355">
    <xf numFmtId="0" fontId="0" fillId="0" borderId="0" xfId="0"/>
    <xf numFmtId="0" fontId="31" fillId="0" borderId="0" xfId="39" applyFont="1"/>
    <xf numFmtId="167" fontId="31" fillId="0" borderId="0" xfId="39" applyNumberFormat="1" applyFont="1"/>
    <xf numFmtId="167" fontId="31" fillId="0" borderId="0" xfId="37" applyNumberFormat="1" applyFont="1" applyAlignment="1">
      <alignment vertical="center"/>
    </xf>
    <xf numFmtId="167" fontId="30" fillId="0" borderId="0" xfId="37" applyNumberFormat="1" applyFont="1" applyAlignment="1">
      <alignment vertical="center"/>
    </xf>
    <xf numFmtId="167" fontId="31" fillId="28" borderId="0" xfId="37" applyNumberFormat="1" applyFont="1" applyFill="1" applyAlignment="1">
      <alignment vertical="center"/>
    </xf>
    <xf numFmtId="167" fontId="30" fillId="0" borderId="0" xfId="56" applyNumberFormat="1" applyFont="1" applyAlignment="1">
      <alignment vertical="center"/>
    </xf>
    <xf numFmtId="167" fontId="26" fillId="28" borderId="0" xfId="62" applyNumberFormat="1" applyFont="1" applyFill="1" applyAlignment="1">
      <alignment vertical="center"/>
    </xf>
    <xf numFmtId="167" fontId="31" fillId="0" borderId="0" xfId="60" applyNumberFormat="1" applyFont="1" applyAlignment="1">
      <alignment vertical="center"/>
    </xf>
    <xf numFmtId="167" fontId="31" fillId="0" borderId="0" xfId="56" applyNumberFormat="1" applyFont="1"/>
    <xf numFmtId="0" fontId="32" fillId="0" borderId="0" xfId="45" applyFont="1"/>
    <xf numFmtId="168" fontId="31" fillId="0" borderId="0" xfId="77" applyNumberFormat="1" applyFont="1" applyAlignment="1">
      <alignment vertical="center"/>
    </xf>
    <xf numFmtId="0" fontId="32" fillId="28" borderId="0" xfId="45" applyFont="1" applyFill="1"/>
    <xf numFmtId="173" fontId="30" fillId="0" borderId="0" xfId="37" applyNumberFormat="1" applyFont="1" applyAlignment="1">
      <alignment vertical="center"/>
    </xf>
    <xf numFmtId="176" fontId="31" fillId="0" borderId="0" xfId="39" applyNumberFormat="1" applyFont="1"/>
    <xf numFmtId="167" fontId="26" fillId="28" borderId="0" xfId="62" applyNumberFormat="1" applyFont="1" applyFill="1"/>
    <xf numFmtId="167" fontId="26" fillId="61" borderId="0" xfId="62" applyNumberFormat="1" applyFont="1" applyFill="1" applyAlignment="1">
      <alignment vertical="center"/>
    </xf>
    <xf numFmtId="167" fontId="63" fillId="60" borderId="0" xfId="56" applyNumberFormat="1" applyFont="1" applyFill="1"/>
    <xf numFmtId="167" fontId="24" fillId="0" borderId="0" xfId="60" applyNumberFormat="1" applyFont="1" applyAlignment="1">
      <alignment vertical="center"/>
    </xf>
    <xf numFmtId="167" fontId="24" fillId="0" borderId="0" xfId="37" applyNumberFormat="1" applyFont="1" applyAlignment="1">
      <alignment vertical="center"/>
    </xf>
    <xf numFmtId="167" fontId="31" fillId="60" borderId="0" xfId="60" applyNumberFormat="1" applyFont="1" applyFill="1" applyAlignment="1">
      <alignment vertical="center"/>
    </xf>
    <xf numFmtId="167" fontId="24" fillId="60" borderId="0" xfId="56" applyNumberFormat="1" applyFont="1" applyFill="1" applyAlignment="1">
      <alignment horizontal="right" vertical="center"/>
    </xf>
    <xf numFmtId="170" fontId="63" fillId="0" borderId="0" xfId="37" applyNumberFormat="1" applyFont="1" applyAlignment="1">
      <alignment vertical="center"/>
    </xf>
    <xf numFmtId="167" fontId="67" fillId="0" borderId="0" xfId="60" applyNumberFormat="1" applyFont="1" applyAlignment="1">
      <alignment vertical="center"/>
    </xf>
    <xf numFmtId="169" fontId="67" fillId="0" borderId="0" xfId="60" applyNumberFormat="1" applyFont="1" applyAlignment="1">
      <alignment vertical="center"/>
    </xf>
    <xf numFmtId="174" fontId="67" fillId="0" borderId="0" xfId="60" applyNumberFormat="1" applyFont="1" applyAlignment="1">
      <alignment vertical="center"/>
    </xf>
    <xf numFmtId="3" fontId="67" fillId="0" borderId="0" xfId="60" applyNumberFormat="1" applyFont="1" applyAlignment="1">
      <alignment vertical="center"/>
    </xf>
    <xf numFmtId="175" fontId="67" fillId="0" borderId="0" xfId="60" applyNumberFormat="1" applyFont="1" applyAlignment="1">
      <alignment vertical="center"/>
    </xf>
    <xf numFmtId="168" fontId="67" fillId="0" borderId="0" xfId="77" applyNumberFormat="1" applyFont="1" applyAlignment="1">
      <alignment vertical="center"/>
    </xf>
    <xf numFmtId="3" fontId="31" fillId="0" borderId="0" xfId="56" applyNumberFormat="1" applyFont="1"/>
    <xf numFmtId="167" fontId="63" fillId="60" borderId="0" xfId="39" applyNumberFormat="1" applyFont="1" applyFill="1" applyAlignment="1">
      <alignment vertical="center"/>
    </xf>
    <xf numFmtId="167" fontId="66" fillId="60" borderId="0" xfId="56" applyNumberFormat="1" applyFont="1" applyFill="1" applyAlignment="1">
      <alignment horizontal="right" vertical="center"/>
    </xf>
    <xf numFmtId="167" fontId="66" fillId="0" borderId="0" xfId="56" applyNumberFormat="1" applyFont="1" applyAlignment="1">
      <alignment horizontal="right" vertical="center"/>
    </xf>
    <xf numFmtId="167" fontId="66" fillId="0" borderId="0" xfId="39" applyNumberFormat="1" applyFont="1"/>
    <xf numFmtId="167" fontId="63" fillId="0" borderId="0" xfId="56" applyNumberFormat="1" applyFont="1"/>
    <xf numFmtId="167" fontId="63" fillId="0" borderId="0" xfId="56" applyNumberFormat="1" applyFont="1" applyAlignment="1">
      <alignment horizontal="right"/>
    </xf>
    <xf numFmtId="167" fontId="25" fillId="60" borderId="0" xfId="37" applyNumberFormat="1" applyFont="1" applyFill="1" applyAlignment="1">
      <alignment vertical="center"/>
    </xf>
    <xf numFmtId="3" fontId="31" fillId="0" borderId="0" xfId="60" applyNumberFormat="1" applyFont="1" applyAlignment="1">
      <alignment horizontal="right" vertical="center"/>
    </xf>
    <xf numFmtId="3" fontId="31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6" fillId="28" borderId="0" xfId="81" applyNumberFormat="1" applyFont="1" applyFill="1" applyAlignment="1">
      <alignment horizontal="right" vertical="center" wrapText="1"/>
    </xf>
    <xf numFmtId="167" fontId="66" fillId="0" borderId="0" xfId="39" applyNumberFormat="1" applyFont="1" applyAlignment="1">
      <alignment vertical="center"/>
    </xf>
    <xf numFmtId="168" fontId="66" fillId="0" borderId="0" xfId="77" applyNumberFormat="1" applyFont="1" applyFill="1" applyBorder="1" applyAlignment="1">
      <alignment vertical="center"/>
    </xf>
    <xf numFmtId="168" fontId="63" fillId="0" borderId="0" xfId="77" applyNumberFormat="1" applyFont="1" applyFill="1" applyBorder="1" applyAlignment="1">
      <alignment vertical="center"/>
    </xf>
    <xf numFmtId="167" fontId="63" fillId="0" borderId="0" xfId="39" applyNumberFormat="1" applyFont="1" applyAlignment="1">
      <alignment horizontal="right" vertical="center"/>
    </xf>
    <xf numFmtId="167" fontId="24" fillId="60" borderId="0" xfId="39" applyNumberFormat="1" applyFont="1" applyFill="1" applyAlignment="1">
      <alignment horizontal="left" vertical="center"/>
    </xf>
    <xf numFmtId="167" fontId="31" fillId="0" borderId="0" xfId="60" applyNumberFormat="1" applyFont="1" applyAlignment="1">
      <alignment vertical="center" wrapText="1"/>
    </xf>
    <xf numFmtId="167" fontId="24" fillId="0" borderId="0" xfId="39" applyNumberFormat="1" applyFont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4" fillId="0" borderId="0" xfId="56" applyNumberFormat="1" applyFont="1" applyAlignment="1">
      <alignment horizontal="right" vertical="center"/>
    </xf>
    <xf numFmtId="167" fontId="24" fillId="60" borderId="0" xfId="60" applyNumberFormat="1" applyFont="1" applyFill="1" applyAlignment="1">
      <alignment vertical="top"/>
    </xf>
    <xf numFmtId="167" fontId="24" fillId="0" borderId="0" xfId="56" applyNumberFormat="1" applyFont="1" applyAlignment="1">
      <alignment horizontal="right"/>
    </xf>
    <xf numFmtId="167" fontId="24" fillId="0" borderId="0" xfId="37" applyNumberFormat="1" applyFont="1" applyAlignment="1">
      <alignment horizontal="center" vertical="center" wrapText="1"/>
    </xf>
    <xf numFmtId="0" fontId="24" fillId="0" borderId="0" xfId="39" applyFont="1"/>
    <xf numFmtId="167" fontId="25" fillId="0" borderId="0" xfId="37" applyNumberFormat="1" applyFont="1" applyAlignment="1">
      <alignment horizontal="center" vertical="center" wrapText="1"/>
    </xf>
    <xf numFmtId="167" fontId="24" fillId="0" borderId="0" xfId="56" applyNumberFormat="1" applyFont="1"/>
    <xf numFmtId="167" fontId="24" fillId="0" borderId="0" xfId="0" applyNumberFormat="1" applyFont="1" applyAlignment="1">
      <alignment vertical="center"/>
    </xf>
    <xf numFmtId="167" fontId="25" fillId="0" borderId="0" xfId="0" applyNumberFormat="1" applyFont="1" applyAlignment="1">
      <alignment vertical="center"/>
    </xf>
    <xf numFmtId="167" fontId="24" fillId="60" borderId="0" xfId="37" applyNumberFormat="1" applyFont="1" applyFill="1" applyAlignment="1">
      <alignment vertical="center"/>
    </xf>
    <xf numFmtId="167" fontId="63" fillId="60" borderId="0" xfId="37" applyNumberFormat="1" applyFont="1" applyFill="1" applyAlignment="1">
      <alignment vertical="center"/>
    </xf>
    <xf numFmtId="167" fontId="24" fillId="60" borderId="0" xfId="56" applyNumberFormat="1" applyFont="1" applyFill="1"/>
    <xf numFmtId="167" fontId="24" fillId="60" borderId="0" xfId="37" applyNumberFormat="1" applyFont="1" applyFill="1" applyAlignment="1">
      <alignment horizontal="left" vertical="center" indent="2"/>
    </xf>
    <xf numFmtId="167" fontId="24" fillId="60" borderId="0" xfId="37" applyNumberFormat="1" applyFont="1" applyFill="1" applyAlignment="1">
      <alignment horizontal="left" vertical="center" indent="1"/>
    </xf>
    <xf numFmtId="167" fontId="24" fillId="60" borderId="0" xfId="37" applyNumberFormat="1" applyFont="1" applyFill="1" applyAlignment="1">
      <alignment horizontal="left" vertical="center" indent="3"/>
    </xf>
    <xf numFmtId="167" fontId="24" fillId="60" borderId="0" xfId="56" applyNumberFormat="1" applyFont="1" applyFill="1" applyAlignment="1">
      <alignment horizontal="left" indent="1"/>
    </xf>
    <xf numFmtId="167" fontId="28" fillId="60" borderId="0" xfId="56" applyNumberFormat="1" applyFont="1" applyFill="1"/>
    <xf numFmtId="167" fontId="28" fillId="60" borderId="0" xfId="37" applyNumberFormat="1" applyFont="1" applyFill="1" applyAlignment="1">
      <alignment vertical="center"/>
    </xf>
    <xf numFmtId="167" fontId="24" fillId="60" borderId="0" xfId="39" applyNumberFormat="1" applyFont="1" applyFill="1" applyAlignment="1">
      <alignment vertical="center"/>
    </xf>
    <xf numFmtId="167" fontId="24" fillId="0" borderId="0" xfId="0" applyNumberFormat="1" applyFont="1" applyAlignment="1">
      <alignment horizontal="left" vertical="center" indent="1"/>
    </xf>
    <xf numFmtId="167" fontId="24" fillId="0" borderId="0" xfId="0" applyNumberFormat="1" applyFont="1" applyAlignment="1">
      <alignment horizontal="left" vertical="center" indent="2"/>
    </xf>
    <xf numFmtId="167" fontId="63" fillId="0" borderId="0" xfId="39" applyNumberFormat="1" applyFont="1"/>
    <xf numFmtId="167" fontId="63" fillId="0" borderId="0" xfId="39" applyNumberFormat="1" applyFont="1" applyAlignment="1">
      <alignment vertical="center"/>
    </xf>
    <xf numFmtId="167" fontId="63" fillId="60" borderId="0" xfId="37" applyNumberFormat="1" applyFont="1" applyFill="1" applyAlignment="1">
      <alignment horizontal="right" vertical="center"/>
    </xf>
    <xf numFmtId="167" fontId="63" fillId="60" borderId="0" xfId="39" applyNumberFormat="1" applyFont="1" applyFill="1"/>
    <xf numFmtId="167" fontId="63" fillId="0" borderId="0" xfId="37" applyNumberFormat="1" applyFont="1" applyAlignment="1">
      <alignment vertical="center"/>
    </xf>
    <xf numFmtId="167" fontId="63" fillId="0" borderId="0" xfId="37" applyNumberFormat="1" applyFont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24" fillId="60" borderId="0" xfId="37" applyNumberFormat="1" applyFont="1" applyFill="1" applyAlignment="1">
      <alignment horizontal="right" vertical="center"/>
    </xf>
    <xf numFmtId="167" fontId="66" fillId="60" borderId="0" xfId="37" applyNumberFormat="1" applyFont="1" applyFill="1" applyAlignment="1">
      <alignment vertical="center"/>
    </xf>
    <xf numFmtId="167" fontId="25" fillId="60" borderId="0" xfId="56" applyNumberFormat="1" applyFont="1" applyFill="1" applyAlignment="1">
      <alignment vertical="center"/>
    </xf>
    <xf numFmtId="167" fontId="66" fillId="60" borderId="0" xfId="56" applyNumberFormat="1" applyFont="1" applyFill="1" applyAlignment="1">
      <alignment vertical="center"/>
    </xf>
    <xf numFmtId="4" fontId="24" fillId="60" borderId="0" xfId="60" applyNumberFormat="1" applyFont="1" applyFill="1" applyAlignment="1">
      <alignment horizontal="left" vertical="center"/>
    </xf>
    <xf numFmtId="167" fontId="24" fillId="60" borderId="0" xfId="60" applyNumberFormat="1" applyFont="1" applyFill="1" applyAlignment="1">
      <alignment horizontal="center" vertical="center"/>
    </xf>
    <xf numFmtId="167" fontId="66" fillId="0" borderId="0" xfId="56" applyNumberFormat="1" applyFont="1" applyAlignment="1">
      <alignment horizontal="right"/>
    </xf>
    <xf numFmtId="0" fontId="24" fillId="0" borderId="0" xfId="45" applyFont="1"/>
    <xf numFmtId="167" fontId="24" fillId="0" borderId="11" xfId="37" applyNumberFormat="1" applyFont="1" applyBorder="1" applyAlignment="1">
      <alignment vertical="center"/>
    </xf>
    <xf numFmtId="167" fontId="25" fillId="0" borderId="28" xfId="0" applyNumberFormat="1" applyFont="1" applyBorder="1" applyAlignment="1">
      <alignment vertical="center"/>
    </xf>
    <xf numFmtId="167" fontId="28" fillId="0" borderId="0" xfId="0" applyNumberFormat="1" applyFont="1" applyAlignment="1">
      <alignment vertical="center"/>
    </xf>
    <xf numFmtId="167" fontId="63" fillId="0" borderId="11" xfId="39" applyNumberFormat="1" applyFont="1" applyBorder="1"/>
    <xf numFmtId="167" fontId="24" fillId="0" borderId="29" xfId="37" applyNumberFormat="1" applyFont="1" applyBorder="1" applyAlignment="1">
      <alignment vertical="center"/>
    </xf>
    <xf numFmtId="167" fontId="24" fillId="60" borderId="29" xfId="37" applyNumberFormat="1" applyFont="1" applyFill="1" applyBorder="1" applyAlignment="1">
      <alignment vertical="center"/>
    </xf>
    <xf numFmtId="10" fontId="66" fillId="0" borderId="30" xfId="62" applyNumberFormat="1" applyFont="1" applyBorder="1" applyAlignment="1">
      <alignment vertical="center"/>
    </xf>
    <xf numFmtId="10" fontId="66" fillId="0" borderId="22" xfId="62" applyNumberFormat="1" applyFont="1" applyBorder="1" applyAlignment="1">
      <alignment vertical="center"/>
    </xf>
    <xf numFmtId="4" fontId="66" fillId="0" borderId="0" xfId="62" applyNumberFormat="1" applyFont="1"/>
    <xf numFmtId="10" fontId="66" fillId="0" borderId="0" xfId="62" applyNumberFormat="1" applyFont="1"/>
    <xf numFmtId="10" fontId="63" fillId="0" borderId="22" xfId="62" applyNumberFormat="1" applyFont="1" applyBorder="1" applyAlignment="1">
      <alignment vertical="center"/>
    </xf>
    <xf numFmtId="10" fontId="63" fillId="0" borderId="32" xfId="62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/>
    </xf>
    <xf numFmtId="167" fontId="66" fillId="60" borderId="36" xfId="56" applyNumberFormat="1" applyFont="1" applyFill="1" applyBorder="1" applyAlignment="1">
      <alignment horizontal="right" vertical="center"/>
    </xf>
    <xf numFmtId="167" fontId="63" fillId="0" borderId="35" xfId="37" applyNumberFormat="1" applyFont="1" applyBorder="1" applyAlignment="1">
      <alignment vertical="center"/>
    </xf>
    <xf numFmtId="167" fontId="25" fillId="28" borderId="0" xfId="60" applyNumberFormat="1" applyFont="1" applyFill="1"/>
    <xf numFmtId="167" fontId="24" fillId="0" borderId="35" xfId="60" applyNumberFormat="1" applyFont="1" applyBorder="1" applyAlignment="1">
      <alignment vertical="center"/>
    </xf>
    <xf numFmtId="167" fontId="24" fillId="0" borderId="35" xfId="60" applyNumberFormat="1" applyFont="1" applyBorder="1" applyAlignment="1">
      <alignment horizontal="center" vertical="center"/>
    </xf>
    <xf numFmtId="167" fontId="24" fillId="0" borderId="28" xfId="60" applyNumberFormat="1" applyFont="1" applyBorder="1" applyAlignment="1">
      <alignment vertical="center"/>
    </xf>
    <xf numFmtId="167" fontId="24" fillId="0" borderId="0" xfId="37" applyNumberFormat="1" applyFont="1" applyAlignment="1">
      <alignment horizontal="left" vertical="center" indent="1"/>
    </xf>
    <xf numFmtId="0" fontId="24" fillId="0" borderId="0" xfId="37" applyFont="1" applyAlignment="1">
      <alignment horizontal="left" vertical="center" indent="1"/>
    </xf>
    <xf numFmtId="167" fontId="24" fillId="0" borderId="38" xfId="37" applyNumberFormat="1" applyFont="1" applyBorder="1" applyAlignment="1">
      <alignment vertical="center"/>
    </xf>
    <xf numFmtId="167" fontId="25" fillId="0" borderId="29" xfId="56" applyNumberFormat="1" applyFont="1" applyBorder="1"/>
    <xf numFmtId="167" fontId="66" fillId="0" borderId="29" xfId="56" applyNumberFormat="1" applyFont="1" applyBorder="1" applyAlignment="1">
      <alignment horizontal="right"/>
    </xf>
    <xf numFmtId="167" fontId="24" fillId="0" borderId="0" xfId="37" applyNumberFormat="1" applyFont="1" applyAlignment="1">
      <alignment horizontal="left" vertical="center" indent="2"/>
    </xf>
    <xf numFmtId="167" fontId="25" fillId="0" borderId="0" xfId="56" applyNumberFormat="1" applyFont="1"/>
    <xf numFmtId="167" fontId="24" fillId="60" borderId="0" xfId="39" applyNumberFormat="1" applyFont="1" applyFill="1" applyAlignment="1">
      <alignment horizontal="left" vertical="center" indent="1"/>
    </xf>
    <xf numFmtId="167" fontId="25" fillId="0" borderId="38" xfId="56" applyNumberFormat="1" applyFont="1" applyBorder="1"/>
    <xf numFmtId="167" fontId="63" fillId="0" borderId="38" xfId="37" applyNumberFormat="1" applyFont="1" applyBorder="1" applyAlignment="1">
      <alignment vertical="center"/>
    </xf>
    <xf numFmtId="167" fontId="66" fillId="62" borderId="33" xfId="56" applyNumberFormat="1" applyFont="1" applyFill="1" applyBorder="1" applyAlignment="1">
      <alignment horizontal="right" vertical="center"/>
    </xf>
    <xf numFmtId="0" fontId="66" fillId="0" borderId="0" xfId="62" applyFont="1" applyAlignment="1">
      <alignment vertical="center"/>
    </xf>
    <xf numFmtId="10" fontId="66" fillId="0" borderId="31" xfId="62" applyNumberFormat="1" applyFont="1" applyBorder="1" applyAlignment="1">
      <alignment vertical="center"/>
    </xf>
    <xf numFmtId="10" fontId="66" fillId="0" borderId="23" xfId="62" applyNumberFormat="1" applyFont="1" applyBorder="1" applyAlignment="1">
      <alignment vertical="center"/>
    </xf>
    <xf numFmtId="0" fontId="63" fillId="0" borderId="0" xfId="62" applyFont="1"/>
    <xf numFmtId="0" fontId="66" fillId="0" borderId="29" xfId="62" applyFont="1" applyBorder="1" applyAlignment="1">
      <alignment vertical="center"/>
    </xf>
    <xf numFmtId="0" fontId="63" fillId="0" borderId="0" xfId="62" applyFont="1" applyAlignment="1">
      <alignment vertical="center"/>
    </xf>
    <xf numFmtId="10" fontId="63" fillId="0" borderId="23" xfId="62" applyNumberFormat="1" applyFont="1" applyBorder="1" applyAlignment="1">
      <alignment vertical="center"/>
    </xf>
    <xf numFmtId="0" fontId="63" fillId="0" borderId="19" xfId="62" applyFont="1" applyBorder="1" applyAlignment="1">
      <alignment vertical="center"/>
    </xf>
    <xf numFmtId="10" fontId="63" fillId="0" borderId="37" xfId="62" applyNumberFormat="1" applyFont="1" applyBorder="1" applyAlignment="1">
      <alignment vertical="center"/>
    </xf>
    <xf numFmtId="0" fontId="14" fillId="0" borderId="0" xfId="0" applyFont="1"/>
    <xf numFmtId="49" fontId="25" fillId="0" borderId="0" xfId="37" applyNumberFormat="1" applyFont="1" applyAlignment="1">
      <alignment horizontal="right" vertical="center" wrapText="1"/>
    </xf>
    <xf numFmtId="167" fontId="24" fillId="0" borderId="10" xfId="0" applyNumberFormat="1" applyFont="1" applyBorder="1" applyAlignment="1">
      <alignment vertical="center"/>
    </xf>
    <xf numFmtId="167" fontId="25" fillId="0" borderId="10" xfId="0" applyNumberFormat="1" applyFont="1" applyBorder="1" applyAlignment="1">
      <alignment horizontal="center" vertical="center" wrapText="1"/>
    </xf>
    <xf numFmtId="167" fontId="24" fillId="63" borderId="0" xfId="37" applyNumberFormat="1" applyFont="1" applyFill="1" applyAlignment="1">
      <alignment vertical="center"/>
    </xf>
    <xf numFmtId="167" fontId="24" fillId="0" borderId="36" xfId="60" applyNumberFormat="1" applyFont="1" applyBorder="1" applyAlignment="1">
      <alignment vertical="center"/>
    </xf>
    <xf numFmtId="167" fontId="25" fillId="0" borderId="36" xfId="60" quotePrefix="1" applyNumberFormat="1" applyFont="1" applyBorder="1" applyAlignment="1">
      <alignment horizontal="center" vertical="center"/>
    </xf>
    <xf numFmtId="167" fontId="25" fillId="0" borderId="27" xfId="60" applyNumberFormat="1" applyFont="1" applyBorder="1" applyAlignment="1">
      <alignment horizontal="center" vertical="center" wrapText="1"/>
    </xf>
    <xf numFmtId="167" fontId="24" fillId="0" borderId="28" xfId="37" applyNumberFormat="1" applyFont="1" applyBorder="1" applyAlignment="1">
      <alignment vertical="center"/>
    </xf>
    <xf numFmtId="167" fontId="25" fillId="0" borderId="29" xfId="56" applyNumberFormat="1" applyFont="1" applyBorder="1" applyAlignment="1">
      <alignment vertical="center"/>
    </xf>
    <xf numFmtId="167" fontId="25" fillId="0" borderId="28" xfId="56" applyNumberFormat="1" applyFont="1" applyBorder="1" applyAlignment="1">
      <alignment vertical="center"/>
    </xf>
    <xf numFmtId="167" fontId="24" fillId="0" borderId="35" xfId="37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horizontal="right" vertical="center"/>
    </xf>
    <xf numFmtId="49" fontId="25" fillId="0" borderId="35" xfId="37" applyNumberFormat="1" applyFont="1" applyBorder="1" applyAlignment="1">
      <alignment horizontal="right" vertical="center" wrapText="1"/>
    </xf>
    <xf numFmtId="167" fontId="25" fillId="72" borderId="11" xfId="39" applyNumberFormat="1" applyFont="1" applyFill="1" applyBorder="1" applyAlignment="1">
      <alignment vertical="center"/>
    </xf>
    <xf numFmtId="167" fontId="66" fillId="72" borderId="11" xfId="39" applyNumberFormat="1" applyFont="1" applyFill="1" applyBorder="1" applyAlignment="1">
      <alignment vertical="center"/>
    </xf>
    <xf numFmtId="167" fontId="24" fillId="0" borderId="11" xfId="39" applyNumberFormat="1" applyFont="1" applyBorder="1" applyAlignment="1">
      <alignment vertical="center"/>
    </xf>
    <xf numFmtId="167" fontId="25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vertical="center"/>
    </xf>
    <xf numFmtId="167" fontId="66" fillId="72" borderId="27" xfId="37" applyNumberFormat="1" applyFont="1" applyFill="1" applyBorder="1" applyAlignment="1">
      <alignment horizontal="right" vertical="center"/>
    </xf>
    <xf numFmtId="167" fontId="25" fillId="72" borderId="27" xfId="56" applyNumberFormat="1" applyFont="1" applyFill="1" applyBorder="1" applyAlignment="1">
      <alignment vertical="center"/>
    </xf>
    <xf numFmtId="167" fontId="66" fillId="72" borderId="27" xfId="56" applyNumberFormat="1" applyFont="1" applyFill="1" applyBorder="1" applyAlignment="1">
      <alignment vertical="center"/>
    </xf>
    <xf numFmtId="0" fontId="66" fillId="72" borderId="33" xfId="62" applyFont="1" applyFill="1" applyBorder="1" applyAlignment="1">
      <alignment vertical="center"/>
    </xf>
    <xf numFmtId="10" fontId="66" fillId="72" borderId="25" xfId="62" applyNumberFormat="1" applyFont="1" applyFill="1" applyBorder="1" applyAlignment="1">
      <alignment vertical="center"/>
    </xf>
    <xf numFmtId="10" fontId="66" fillId="72" borderId="20" xfId="62" applyNumberFormat="1" applyFont="1" applyFill="1" applyBorder="1" applyAlignment="1">
      <alignment vertical="center"/>
    </xf>
    <xf numFmtId="167" fontId="24" fillId="63" borderId="0" xfId="37" applyNumberFormat="1" applyFont="1" applyFill="1" applyAlignment="1">
      <alignment horizontal="left" vertical="center" indent="1"/>
    </xf>
    <xf numFmtId="167" fontId="63" fillId="63" borderId="0" xfId="37" applyNumberFormat="1" applyFont="1" applyFill="1" applyAlignment="1">
      <alignment horizontal="right" vertical="center"/>
    </xf>
    <xf numFmtId="167" fontId="24" fillId="63" borderId="0" xfId="56" applyNumberFormat="1" applyFont="1" applyFill="1" applyAlignment="1">
      <alignment horizontal="left" indent="1"/>
    </xf>
    <xf numFmtId="167" fontId="63" fillId="63" borderId="0" xfId="56" applyNumberFormat="1" applyFont="1" applyFill="1"/>
    <xf numFmtId="49" fontId="25" fillId="0" borderId="36" xfId="39" applyNumberFormat="1" applyFont="1" applyBorder="1" applyAlignment="1">
      <alignment horizontal="center" vertical="center" wrapText="1"/>
    </xf>
    <xf numFmtId="167" fontId="24" fillId="0" borderId="36" xfId="39" applyNumberFormat="1" applyFont="1" applyBorder="1" applyAlignment="1">
      <alignment vertical="center"/>
    </xf>
    <xf numFmtId="49" fontId="25" fillId="0" borderId="0" xfId="39" applyNumberFormat="1" applyFont="1" applyAlignment="1">
      <alignment horizontal="center" vertical="center" wrapText="1"/>
    </xf>
    <xf numFmtId="0" fontId="25" fillId="0" borderId="36" xfId="60" quotePrefix="1" applyFont="1" applyBorder="1" applyAlignment="1">
      <alignment horizontal="center" vertical="center"/>
    </xf>
    <xf numFmtId="0" fontId="66" fillId="0" borderId="35" xfId="62" applyFont="1" applyBorder="1" applyAlignment="1">
      <alignment vertical="center"/>
    </xf>
    <xf numFmtId="4" fontId="66" fillId="0" borderId="35" xfId="62" applyNumberFormat="1" applyFont="1" applyBorder="1" applyAlignment="1">
      <alignment vertical="center"/>
    </xf>
    <xf numFmtId="10" fontId="66" fillId="0" borderId="35" xfId="62" applyNumberFormat="1" applyFont="1" applyBorder="1" applyAlignment="1">
      <alignment vertical="center"/>
    </xf>
    <xf numFmtId="4" fontId="66" fillId="0" borderId="0" xfId="62" applyNumberFormat="1" applyFont="1" applyAlignment="1">
      <alignment vertical="center"/>
    </xf>
    <xf numFmtId="10" fontId="66" fillId="0" borderId="0" xfId="62" applyNumberFormat="1" applyFont="1" applyAlignment="1">
      <alignment vertical="center"/>
    </xf>
    <xf numFmtId="210" fontId="66" fillId="0" borderId="30" xfId="62" applyNumberFormat="1" applyFont="1" applyBorder="1" applyAlignment="1">
      <alignment vertical="center"/>
    </xf>
    <xf numFmtId="210" fontId="66" fillId="0" borderId="22" xfId="62" applyNumberFormat="1" applyFont="1" applyBorder="1" applyAlignment="1">
      <alignment vertical="center"/>
    </xf>
    <xf numFmtId="210" fontId="66" fillId="72" borderId="25" xfId="62" applyNumberFormat="1" applyFont="1" applyFill="1" applyBorder="1" applyAlignment="1">
      <alignment vertical="center"/>
    </xf>
    <xf numFmtId="210" fontId="63" fillId="0" borderId="22" xfId="62" applyNumberFormat="1" applyFont="1" applyBorder="1" applyAlignment="1">
      <alignment vertical="center"/>
    </xf>
    <xf numFmtId="210" fontId="63" fillId="0" borderId="32" xfId="62" applyNumberFormat="1" applyFont="1" applyBorder="1" applyAlignment="1">
      <alignment vertical="center"/>
    </xf>
    <xf numFmtId="167" fontId="24" fillId="60" borderId="0" xfId="39" applyNumberFormat="1" applyFont="1" applyFill="1"/>
    <xf numFmtId="178" fontId="31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8" fillId="0" borderId="0" xfId="0" applyFont="1" applyAlignment="1">
      <alignment vertical="center"/>
    </xf>
    <xf numFmtId="178" fontId="69" fillId="0" borderId="0" xfId="0" applyNumberFormat="1" applyFont="1" applyAlignment="1">
      <alignment vertical="center"/>
    </xf>
    <xf numFmtId="10" fontId="66" fillId="0" borderId="22" xfId="62" quotePrefix="1" applyNumberFormat="1" applyFont="1" applyBorder="1" applyAlignment="1">
      <alignment vertical="center" wrapText="1"/>
    </xf>
    <xf numFmtId="1" fontId="25" fillId="0" borderId="36" xfId="60" quotePrefix="1" applyNumberFormat="1" applyFont="1" applyBorder="1" applyAlignment="1">
      <alignment horizontal="center" vertical="center"/>
    </xf>
    <xf numFmtId="0" fontId="69" fillId="0" borderId="0" xfId="0" applyFont="1" applyAlignment="1">
      <alignment vertical="center"/>
    </xf>
    <xf numFmtId="169" fontId="31" fillId="0" borderId="0" xfId="39" applyNumberFormat="1" applyFont="1"/>
    <xf numFmtId="14" fontId="0" fillId="0" borderId="0" xfId="0" applyNumberFormat="1"/>
    <xf numFmtId="0" fontId="24" fillId="60" borderId="0" xfId="60" applyFont="1" applyFill="1" applyAlignment="1">
      <alignment horizontal="left" vertical="center"/>
    </xf>
    <xf numFmtId="167" fontId="168" fillId="0" borderId="80" xfId="1505" applyNumberFormat="1" applyFont="1" applyFill="1" applyBorder="1" applyAlignment="1" applyProtection="1">
      <alignment vertical="center"/>
    </xf>
    <xf numFmtId="0" fontId="27" fillId="0" borderId="0" xfId="0" applyFont="1" applyAlignment="1">
      <alignment vertical="center"/>
    </xf>
    <xf numFmtId="0" fontId="24" fillId="60" borderId="0" xfId="60" applyFont="1" applyFill="1" applyAlignment="1">
      <alignment vertical="center"/>
    </xf>
    <xf numFmtId="0" fontId="63" fillId="0" borderId="25" xfId="62" applyFont="1" applyBorder="1" applyAlignment="1">
      <alignment horizontal="center" vertical="center" wrapText="1"/>
    </xf>
    <xf numFmtId="167" fontId="24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5" fillId="28" borderId="0" xfId="37" applyNumberFormat="1" applyFont="1" applyFill="1" applyAlignment="1">
      <alignment vertical="center"/>
    </xf>
    <xf numFmtId="167" fontId="25" fillId="28" borderId="0" xfId="37" quotePrefix="1" applyNumberFormat="1" applyFont="1" applyFill="1" applyAlignment="1">
      <alignment vertical="center" wrapText="1"/>
    </xf>
    <xf numFmtId="0" fontId="45" fillId="0" borderId="0" xfId="0" applyFont="1"/>
    <xf numFmtId="167" fontId="24" fillId="0" borderId="0" xfId="56" applyNumberFormat="1" applyFont="1" applyAlignment="1">
      <alignment vertical="center"/>
    </xf>
    <xf numFmtId="167" fontId="24" fillId="61" borderId="0" xfId="62" applyNumberFormat="1" applyFont="1" applyFill="1" applyAlignment="1">
      <alignment vertical="center"/>
    </xf>
    <xf numFmtId="167" fontId="25" fillId="28" borderId="38" xfId="37" applyNumberFormat="1" applyFont="1" applyFill="1" applyBorder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167" fontId="24" fillId="0" borderId="27" xfId="56" applyNumberFormat="1" applyFont="1" applyBorder="1" applyAlignment="1">
      <alignment vertical="center"/>
    </xf>
    <xf numFmtId="167" fontId="24" fillId="0" borderId="27" xfId="56" applyNumberFormat="1" applyFont="1" applyBorder="1" applyAlignment="1">
      <alignment horizontal="center" vertical="center" wrapText="1"/>
    </xf>
    <xf numFmtId="167" fontId="25" fillId="0" borderId="27" xfId="56" quotePrefix="1" applyNumberFormat="1" applyFont="1" applyBorder="1" applyAlignment="1">
      <alignment horizontal="center" vertical="center" wrapText="1"/>
    </xf>
    <xf numFmtId="167" fontId="66" fillId="0" borderId="29" xfId="56" applyNumberFormat="1" applyFont="1" applyBorder="1" applyAlignment="1">
      <alignment horizontal="right" vertical="center"/>
    </xf>
    <xf numFmtId="3" fontId="24" fillId="0" borderId="0" xfId="56" applyNumberFormat="1" applyFont="1"/>
    <xf numFmtId="167" fontId="63" fillId="72" borderId="0" xfId="56" applyNumberFormat="1" applyFont="1" applyFill="1" applyAlignment="1">
      <alignment horizontal="right" vertical="center"/>
    </xf>
    <xf numFmtId="4" fontId="45" fillId="0" borderId="0" xfId="0" applyNumberFormat="1" applyFont="1" applyAlignment="1">
      <alignment horizontal="right"/>
    </xf>
    <xf numFmtId="167" fontId="63" fillId="0" borderId="0" xfId="56" applyNumberFormat="1" applyFont="1" applyAlignment="1">
      <alignment horizontal="right" vertical="center"/>
    </xf>
    <xf numFmtId="167" fontId="24" fillId="0" borderId="0" xfId="56" applyNumberFormat="1" applyFont="1" applyAlignment="1">
      <alignment horizontal="left" vertical="center" indent="2"/>
    </xf>
    <xf numFmtId="167" fontId="63" fillId="63" borderId="0" xfId="56" applyNumberFormat="1" applyFont="1" applyFill="1" applyAlignment="1">
      <alignment horizontal="right" vertical="center"/>
    </xf>
    <xf numFmtId="167" fontId="24" fillId="0" borderId="0" xfId="37" applyNumberFormat="1" applyFont="1" applyAlignment="1">
      <alignment horizontal="left" vertical="center" indent="3"/>
    </xf>
    <xf numFmtId="167" fontId="25" fillId="0" borderId="0" xfId="37" applyNumberFormat="1" applyFont="1" applyAlignment="1">
      <alignment vertical="center"/>
    </xf>
    <xf numFmtId="167" fontId="63" fillId="0" borderId="28" xfId="56" applyNumberFormat="1" applyFont="1" applyBorder="1" applyAlignment="1">
      <alignment horizontal="right" vertical="center"/>
    </xf>
    <xf numFmtId="167" fontId="66" fillId="72" borderId="27" xfId="56" applyNumberFormat="1" applyFont="1" applyFill="1" applyBorder="1" applyAlignment="1">
      <alignment horizontal="right" vertical="center"/>
    </xf>
    <xf numFmtId="167" fontId="25" fillId="0" borderId="0" xfId="56" applyNumberFormat="1" applyFont="1" applyAlignment="1">
      <alignment vertical="center"/>
    </xf>
    <xf numFmtId="167" fontId="28" fillId="60" borderId="0" xfId="56" applyNumberFormat="1" applyFont="1" applyFill="1" applyAlignment="1">
      <alignment vertical="center"/>
    </xf>
    <xf numFmtId="167" fontId="24" fillId="63" borderId="29" xfId="56" applyNumberFormat="1" applyFont="1" applyFill="1" applyBorder="1" applyAlignment="1">
      <alignment horizontal="left" vertical="center" indent="1"/>
    </xf>
    <xf numFmtId="167" fontId="63" fillId="63" borderId="29" xfId="56" applyNumberFormat="1" applyFont="1" applyFill="1" applyBorder="1" applyAlignment="1">
      <alignment horizontal="right" vertical="center"/>
    </xf>
    <xf numFmtId="167" fontId="24" fillId="63" borderId="0" xfId="56" applyNumberFormat="1" applyFont="1" applyFill="1" applyAlignment="1">
      <alignment horizontal="left" vertical="center" indent="1"/>
    </xf>
    <xf numFmtId="167" fontId="24" fillId="63" borderId="19" xfId="56" applyNumberFormat="1" applyFont="1" applyFill="1" applyBorder="1" applyAlignment="1">
      <alignment horizontal="left" vertical="center" indent="1"/>
    </xf>
    <xf numFmtId="167" fontId="63" fillId="63" borderId="19" xfId="56" applyNumberFormat="1" applyFont="1" applyFill="1" applyBorder="1" applyAlignment="1">
      <alignment horizontal="right" vertical="center"/>
    </xf>
    <xf numFmtId="167" fontId="24" fillId="63" borderId="27" xfId="56" applyNumberFormat="1" applyFont="1" applyFill="1" applyBorder="1" applyAlignment="1">
      <alignment horizontal="left" vertical="center"/>
    </xf>
    <xf numFmtId="167" fontId="63" fillId="63" borderId="27" xfId="56" applyNumberFormat="1" applyFont="1" applyFill="1" applyBorder="1" applyAlignment="1">
      <alignment horizontal="right" vertical="center"/>
    </xf>
    <xf numFmtId="167" fontId="24" fillId="60" borderId="9" xfId="56" applyNumberFormat="1" applyFont="1" applyFill="1" applyBorder="1" applyAlignment="1">
      <alignment horizontal="left" vertical="center" indent="1"/>
    </xf>
    <xf numFmtId="167" fontId="63" fillId="0" borderId="18" xfId="56" applyNumberFormat="1" applyFont="1" applyBorder="1" applyAlignment="1">
      <alignment horizontal="right" vertical="center"/>
    </xf>
    <xf numFmtId="0" fontId="167" fillId="0" borderId="0" xfId="0" applyFont="1"/>
    <xf numFmtId="167" fontId="70" fillId="0" borderId="0" xfId="1505" applyNumberFormat="1" applyFont="1" applyFill="1" applyBorder="1" applyAlignment="1" applyProtection="1">
      <alignment vertical="center"/>
    </xf>
    <xf numFmtId="167" fontId="24" fillId="0" borderId="11" xfId="0" applyNumberFormat="1" applyFont="1" applyBorder="1" applyAlignment="1">
      <alignment vertical="center"/>
    </xf>
    <xf numFmtId="167" fontId="24" fillId="0" borderId="0" xfId="0" applyNumberFormat="1" applyFont="1" applyAlignment="1">
      <alignment horizontal="left" vertical="center"/>
    </xf>
    <xf numFmtId="167" fontId="25" fillId="0" borderId="0" xfId="0" applyNumberFormat="1" applyFont="1"/>
    <xf numFmtId="167" fontId="24" fillId="0" borderId="28" xfId="0" applyNumberFormat="1" applyFont="1" applyBorder="1" applyAlignment="1">
      <alignment horizontal="left" vertical="center" indent="1"/>
    </xf>
    <xf numFmtId="167" fontId="31" fillId="0" borderId="0" xfId="60" applyNumberFormat="1" applyFont="1" applyAlignment="1">
      <alignment vertical="top"/>
    </xf>
    <xf numFmtId="167" fontId="66" fillId="0" borderId="38" xfId="60" applyNumberFormat="1" applyFont="1" applyBorder="1" applyAlignment="1">
      <alignment vertical="center"/>
    </xf>
    <xf numFmtId="167" fontId="25" fillId="0" borderId="38" xfId="60" applyNumberFormat="1" applyFont="1" applyBorder="1" applyAlignment="1">
      <alignment vertical="center"/>
    </xf>
    <xf numFmtId="167" fontId="25" fillId="0" borderId="0" xfId="60" applyNumberFormat="1" applyFont="1" applyAlignment="1">
      <alignment vertical="center"/>
    </xf>
    <xf numFmtId="0" fontId="25" fillId="0" borderId="36" xfId="60" quotePrefix="1" applyFont="1" applyBorder="1" applyAlignment="1">
      <alignment horizontal="center" vertical="center" wrapText="1"/>
    </xf>
    <xf numFmtId="167" fontId="24" fillId="0" borderId="29" xfId="60" applyNumberFormat="1" applyFont="1" applyBorder="1" applyAlignment="1">
      <alignment vertical="center"/>
    </xf>
    <xf numFmtId="167" fontId="25" fillId="0" borderId="29" xfId="60" quotePrefix="1" applyNumberFormat="1" applyFont="1" applyBorder="1" applyAlignment="1">
      <alignment horizontal="center" vertical="center"/>
    </xf>
    <xf numFmtId="167" fontId="25" fillId="0" borderId="29" xfId="60" applyNumberFormat="1" applyFont="1" applyBorder="1" applyAlignment="1">
      <alignment horizontal="center" vertical="center"/>
    </xf>
    <xf numFmtId="167" fontId="24" fillId="0" borderId="0" xfId="60" applyNumberFormat="1" applyFont="1" applyAlignment="1">
      <alignment horizontal="left" vertical="center" indent="1"/>
    </xf>
    <xf numFmtId="167" fontId="24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right" vertical="center"/>
    </xf>
    <xf numFmtId="167" fontId="24" fillId="0" borderId="0" xfId="60" applyNumberFormat="1" applyFont="1" applyAlignment="1">
      <alignment horizontal="left" vertical="center" indent="2"/>
    </xf>
    <xf numFmtId="167" fontId="25" fillId="0" borderId="28" xfId="60" applyNumberFormat="1" applyFont="1" applyBorder="1" applyAlignment="1">
      <alignment vertical="center"/>
    </xf>
    <xf numFmtId="167" fontId="25" fillId="0" borderId="28" xfId="60" applyNumberFormat="1" applyFont="1" applyBorder="1" applyAlignment="1">
      <alignment horizontal="right" vertical="center"/>
    </xf>
    <xf numFmtId="0" fontId="28" fillId="0" borderId="0" xfId="60" applyFont="1" applyAlignment="1">
      <alignment horizontal="left" vertical="center" indent="1"/>
    </xf>
    <xf numFmtId="167" fontId="24" fillId="0" borderId="38" xfId="0" applyNumberFormat="1" applyFont="1" applyBorder="1" applyAlignment="1">
      <alignment horizontal="left" vertical="center" indent="2"/>
    </xf>
    <xf numFmtId="167" fontId="66" fillId="0" borderId="28" xfId="39" applyNumberFormat="1" applyFont="1" applyBorder="1"/>
    <xf numFmtId="167" fontId="25" fillId="0" borderId="28" xfId="39" applyNumberFormat="1" applyFont="1" applyBorder="1"/>
    <xf numFmtId="0" fontId="25" fillId="0" borderId="36" xfId="39" applyFont="1" applyBorder="1" applyAlignment="1">
      <alignment horizontal="center" vertical="center" wrapText="1"/>
    </xf>
    <xf numFmtId="0" fontId="24" fillId="0" borderId="11" xfId="39" applyFont="1" applyBorder="1"/>
    <xf numFmtId="167" fontId="24" fillId="0" borderId="11" xfId="39" applyNumberFormat="1" applyFont="1" applyBorder="1"/>
    <xf numFmtId="167" fontId="25" fillId="0" borderId="0" xfId="39" applyNumberFormat="1" applyFont="1" applyAlignment="1">
      <alignment vertical="center"/>
    </xf>
    <xf numFmtId="167" fontId="24" fillId="0" borderId="0" xfId="39" applyNumberFormat="1" applyFont="1" applyAlignment="1">
      <alignment horizontal="left" vertical="center" indent="1"/>
    </xf>
    <xf numFmtId="167" fontId="24" fillId="0" borderId="0" xfId="39" applyNumberFormat="1" applyFont="1" applyAlignment="1">
      <alignment horizontal="left" vertical="center" indent="2"/>
    </xf>
    <xf numFmtId="167" fontId="24" fillId="0" borderId="0" xfId="39" applyNumberFormat="1" applyFont="1" applyAlignment="1">
      <alignment horizontal="left" vertical="center" indent="3"/>
    </xf>
    <xf numFmtId="167" fontId="24" fillId="0" borderId="11" xfId="39" applyNumberFormat="1" applyFont="1" applyBorder="1" applyAlignment="1">
      <alignment horizontal="center" vertical="center"/>
    </xf>
    <xf numFmtId="0" fontId="24" fillId="0" borderId="11" xfId="39" applyFont="1" applyBorder="1" applyAlignment="1">
      <alignment horizontal="center" vertical="center"/>
    </xf>
    <xf numFmtId="0" fontId="24" fillId="0" borderId="0" xfId="39" applyFont="1" applyAlignment="1">
      <alignment vertical="center"/>
    </xf>
    <xf numFmtId="167" fontId="25" fillId="0" borderId="0" xfId="39" applyNumberFormat="1" applyFont="1" applyAlignment="1">
      <alignment horizontal="left" vertical="center"/>
    </xf>
    <xf numFmtId="167" fontId="24" fillId="0" borderId="0" xfId="39" applyNumberFormat="1" applyFont="1" applyAlignment="1">
      <alignment horizontal="left" vertical="center"/>
    </xf>
    <xf numFmtId="167" fontId="66" fillId="0" borderId="0" xfId="56" applyNumberFormat="1" applyFont="1" applyAlignment="1">
      <alignment vertical="center"/>
    </xf>
    <xf numFmtId="167" fontId="25" fillId="0" borderId="29" xfId="37" applyNumberFormat="1" applyFont="1" applyBorder="1" applyAlignment="1">
      <alignment vertical="center"/>
    </xf>
    <xf numFmtId="167" fontId="24" fillId="0" borderId="0" xfId="37" applyNumberFormat="1" applyFont="1" applyAlignment="1">
      <alignment horizontal="right" vertical="center"/>
    </xf>
    <xf numFmtId="167" fontId="24" fillId="0" borderId="0" xfId="37" applyNumberFormat="1" applyFont="1" applyAlignment="1">
      <alignment horizontal="left" vertical="center" indent="4"/>
    </xf>
    <xf numFmtId="167" fontId="66" fillId="0" borderId="38" xfId="37" applyNumberFormat="1" applyFont="1" applyBorder="1" applyAlignment="1">
      <alignment horizontal="left" vertical="center"/>
    </xf>
    <xf numFmtId="167" fontId="66" fillId="0" borderId="0" xfId="60" applyNumberFormat="1" applyFont="1"/>
    <xf numFmtId="167" fontId="25" fillId="0" borderId="36" xfId="56" applyNumberFormat="1" applyFont="1" applyBorder="1" applyAlignment="1">
      <alignment vertical="center"/>
    </xf>
    <xf numFmtId="0" fontId="28" fillId="0" borderId="35" xfId="37" applyFont="1" applyBorder="1" applyAlignment="1">
      <alignment vertical="center"/>
    </xf>
    <xf numFmtId="167" fontId="66" fillId="0" borderId="38" xfId="56" applyNumberFormat="1" applyFont="1" applyBorder="1"/>
    <xf numFmtId="167" fontId="84" fillId="0" borderId="38" xfId="56" applyNumberFormat="1" applyFont="1" applyBorder="1"/>
    <xf numFmtId="167" fontId="25" fillId="0" borderId="35" xfId="37" applyNumberFormat="1" applyFont="1" applyBorder="1" applyAlignment="1">
      <alignment horizontal="center" vertical="center"/>
    </xf>
    <xf numFmtId="167" fontId="66" fillId="0" borderId="19" xfId="60" applyNumberFormat="1" applyFont="1" applyBorder="1"/>
    <xf numFmtId="167" fontId="25" fillId="0" borderId="19" xfId="60" applyNumberFormat="1" applyFont="1" applyBorder="1"/>
    <xf numFmtId="167" fontId="25" fillId="0" borderId="0" xfId="60" applyNumberFormat="1" applyFont="1"/>
    <xf numFmtId="0" fontId="14" fillId="0" borderId="19" xfId="0" applyFont="1" applyBorder="1"/>
    <xf numFmtId="0" fontId="25" fillId="0" borderId="29" xfId="37" quotePrefix="1" applyFont="1" applyBorder="1" applyAlignment="1">
      <alignment horizontal="right" vertical="center" wrapText="1"/>
    </xf>
    <xf numFmtId="167" fontId="24" fillId="0" borderId="0" xfId="0" applyNumberFormat="1" applyFont="1" applyAlignment="1">
      <alignment horizontal="left" vertical="center" indent="3"/>
    </xf>
    <xf numFmtId="167" fontId="170" fillId="0" borderId="0" xfId="1505" applyNumberFormat="1" applyFont="1" applyFill="1" applyBorder="1" applyAlignment="1" applyProtection="1">
      <alignment vertical="center"/>
    </xf>
    <xf numFmtId="168" fontId="66" fillId="0" borderId="0" xfId="39" applyNumberFormat="1" applyFont="1"/>
    <xf numFmtId="168" fontId="63" fillId="0" borderId="0" xfId="39" applyNumberFormat="1" applyFont="1"/>
    <xf numFmtId="168" fontId="24" fillId="0" borderId="0" xfId="39" applyNumberFormat="1" applyFont="1"/>
    <xf numFmtId="168" fontId="63" fillId="60" borderId="0" xfId="39" applyNumberFormat="1" applyFont="1" applyFill="1"/>
    <xf numFmtId="168" fontId="66" fillId="72" borderId="11" xfId="39" applyNumberFormat="1" applyFont="1" applyFill="1" applyBorder="1" applyAlignment="1">
      <alignment vertical="center"/>
    </xf>
    <xf numFmtId="0" fontId="68" fillId="0" borderId="38" xfId="0" applyFont="1" applyBorder="1"/>
    <xf numFmtId="168" fontId="66" fillId="0" borderId="0" xfId="77" applyNumberFormat="1" applyFont="1" applyFill="1" applyBorder="1" applyAlignment="1">
      <alignment horizontal="right" vertical="center"/>
    </xf>
    <xf numFmtId="167" fontId="24" fillId="0" borderId="0" xfId="39" applyNumberFormat="1" applyFont="1" applyAlignment="1">
      <alignment horizontal="right" vertical="center"/>
    </xf>
    <xf numFmtId="168" fontId="63" fillId="0" borderId="0" xfId="77" applyNumberFormat="1" applyFont="1" applyFill="1" applyBorder="1" applyAlignment="1">
      <alignment horizontal="right" vertical="center"/>
    </xf>
    <xf numFmtId="0" fontId="24" fillId="0" borderId="0" xfId="39" applyFont="1" applyAlignment="1">
      <alignment horizontal="right" vertical="center"/>
    </xf>
    <xf numFmtId="167" fontId="25" fillId="72" borderId="107" xfId="39" applyNumberFormat="1" applyFont="1" applyFill="1" applyBorder="1" applyAlignment="1">
      <alignment vertical="center"/>
    </xf>
    <xf numFmtId="167" fontId="31" fillId="0" borderId="35" xfId="60" applyNumberFormat="1" applyFont="1" applyBorder="1" applyAlignment="1">
      <alignment vertical="top"/>
    </xf>
    <xf numFmtId="167" fontId="24" fillId="63" borderId="38" xfId="56" applyNumberFormat="1" applyFont="1" applyFill="1" applyBorder="1" applyAlignment="1">
      <alignment horizontal="left" indent="1"/>
    </xf>
    <xf numFmtId="167" fontId="63" fillId="63" borderId="38" xfId="56" applyNumberFormat="1" applyFont="1" applyFill="1" applyBorder="1"/>
    <xf numFmtId="0" fontId="170" fillId="0" borderId="0" xfId="1505" applyFont="1" applyFill="1" applyAlignment="1" applyProtection="1">
      <alignment vertical="center"/>
    </xf>
    <xf numFmtId="0" fontId="14" fillId="0" borderId="0" xfId="0" applyFont="1" applyAlignment="1">
      <alignment vertical="center"/>
    </xf>
    <xf numFmtId="167" fontId="168" fillId="0" borderId="98" xfId="1505" applyNumberFormat="1" applyFont="1" applyFill="1" applyBorder="1" applyAlignment="1" applyProtection="1">
      <alignment vertical="center"/>
    </xf>
    <xf numFmtId="167" fontId="24" fillId="0" borderId="107" xfId="60" applyNumberFormat="1" applyFont="1" applyBorder="1" applyAlignment="1">
      <alignment vertical="center"/>
    </xf>
    <xf numFmtId="0" fontId="25" fillId="0" borderId="107" xfId="60" quotePrefix="1" applyFont="1" applyBorder="1" applyAlignment="1">
      <alignment horizontal="center" vertical="center"/>
    </xf>
    <xf numFmtId="0" fontId="25" fillId="0" borderId="107" xfId="60" quotePrefix="1" applyFont="1" applyBorder="1" applyAlignment="1">
      <alignment horizontal="center" vertical="center" wrapText="1"/>
    </xf>
    <xf numFmtId="167" fontId="25" fillId="0" borderId="35" xfId="60" quotePrefix="1" applyNumberFormat="1" applyFont="1" applyBorder="1" applyAlignment="1">
      <alignment horizontal="center" vertical="center"/>
    </xf>
    <xf numFmtId="167" fontId="25" fillId="0" borderId="35" xfId="60" applyNumberFormat="1" applyFont="1" applyBorder="1" applyAlignment="1">
      <alignment horizontal="center" vertical="center"/>
    </xf>
    <xf numFmtId="3" fontId="24" fillId="0" borderId="0" xfId="60" applyNumberFormat="1" applyFont="1" applyAlignment="1">
      <alignment horizontal="right" vertical="center"/>
    </xf>
    <xf numFmtId="3" fontId="24" fillId="0" borderId="0" xfId="60" applyNumberFormat="1" applyFont="1" applyAlignment="1">
      <alignment horizontal="center" vertical="center"/>
    </xf>
    <xf numFmtId="178" fontId="24" fillId="0" borderId="0" xfId="60" applyNumberFormat="1" applyFont="1" applyAlignment="1">
      <alignment vertical="center"/>
    </xf>
    <xf numFmtId="168" fontId="24" fillId="0" borderId="0" xfId="77" applyNumberFormat="1" applyFont="1" applyAlignment="1">
      <alignment vertical="center"/>
    </xf>
    <xf numFmtId="167" fontId="25" fillId="0" borderId="38" xfId="60" applyNumberFormat="1" applyFont="1" applyBorder="1" applyAlignment="1">
      <alignment horizontal="right" vertical="center"/>
    </xf>
    <xf numFmtId="167" fontId="25" fillId="72" borderId="35" xfId="39" applyNumberFormat="1" applyFont="1" applyFill="1" applyBorder="1" applyAlignment="1">
      <alignment vertical="center"/>
    </xf>
    <xf numFmtId="167" fontId="66" fillId="72" borderId="35" xfId="39" applyNumberFormat="1" applyFont="1" applyFill="1" applyBorder="1" applyAlignment="1">
      <alignment vertical="center"/>
    </xf>
    <xf numFmtId="167" fontId="24" fillId="0" borderId="0" xfId="60" applyNumberFormat="1" applyFont="1" applyAlignment="1">
      <alignment vertical="top"/>
    </xf>
    <xf numFmtId="167" fontId="24" fillId="60" borderId="0" xfId="60" applyNumberFormat="1" applyFont="1" applyFill="1" applyAlignment="1">
      <alignment vertical="center"/>
    </xf>
    <xf numFmtId="167" fontId="24" fillId="0" borderId="0" xfId="60" applyNumberFormat="1" applyFont="1" applyAlignment="1">
      <alignment vertical="center" wrapText="1"/>
    </xf>
    <xf numFmtId="0" fontId="32" fillId="0" borderId="0" xfId="19590" applyFont="1"/>
    <xf numFmtId="167" fontId="66" fillId="0" borderId="0" xfId="56" applyNumberFormat="1" applyFont="1"/>
    <xf numFmtId="167" fontId="84" fillId="0" borderId="0" xfId="56" applyNumberFormat="1" applyFont="1"/>
    <xf numFmtId="167" fontId="24" fillId="0" borderId="0" xfId="37" applyNumberFormat="1" applyFont="1" applyAlignment="1">
      <alignment horizontal="right" vertical="center" wrapText="1"/>
    </xf>
    <xf numFmtId="167" fontId="66" fillId="0" borderId="35" xfId="56" applyNumberFormat="1" applyFont="1" applyBorder="1"/>
    <xf numFmtId="167" fontId="24" fillId="0" borderId="107" xfId="56" applyNumberFormat="1" applyFont="1" applyBorder="1" applyAlignment="1">
      <alignment horizontal="centerContinuous"/>
    </xf>
    <xf numFmtId="167" fontId="84" fillId="0" borderId="107" xfId="56" applyNumberFormat="1" applyFont="1" applyBorder="1" applyAlignment="1">
      <alignment horizontal="centerContinuous"/>
    </xf>
    <xf numFmtId="167" fontId="24" fillId="0" borderId="107" xfId="37" applyNumberFormat="1" applyFont="1" applyBorder="1" applyAlignment="1">
      <alignment horizontal="centerContinuous" vertical="center" wrapText="1"/>
    </xf>
    <xf numFmtId="167" fontId="168" fillId="0" borderId="0" xfId="1505" applyNumberFormat="1" applyFont="1" applyFill="1" applyBorder="1" applyAlignment="1" applyProtection="1">
      <alignment vertical="center"/>
    </xf>
    <xf numFmtId="167" fontId="25" fillId="0" borderId="35" xfId="37" applyNumberFormat="1" applyFont="1" applyBorder="1" applyAlignment="1">
      <alignment horizontal="center" vertical="center" wrapText="1"/>
    </xf>
    <xf numFmtId="167" fontId="25" fillId="0" borderId="107" xfId="0" applyNumberFormat="1" applyFont="1" applyBorder="1" applyAlignment="1">
      <alignment horizontal="center" vertical="center" wrapText="1"/>
    </xf>
    <xf numFmtId="0" fontId="25" fillId="0" borderId="35" xfId="37" quotePrefix="1" applyFont="1" applyBorder="1" applyAlignment="1">
      <alignment horizontal="right" vertical="center" wrapText="1"/>
    </xf>
    <xf numFmtId="167" fontId="25" fillId="0" borderId="35" xfId="56" applyNumberFormat="1" applyFont="1" applyBorder="1"/>
    <xf numFmtId="167" fontId="66" fillId="0" borderId="35" xfId="56" applyNumberFormat="1" applyFont="1" applyBorder="1" applyAlignment="1">
      <alignment horizontal="right"/>
    </xf>
    <xf numFmtId="167" fontId="25" fillId="72" borderId="107" xfId="56" applyNumberFormat="1" applyFont="1" applyFill="1" applyBorder="1" applyAlignment="1">
      <alignment vertical="center"/>
    </xf>
    <xf numFmtId="167" fontId="66" fillId="62" borderId="107" xfId="56" applyNumberFormat="1" applyFont="1" applyFill="1" applyBorder="1" applyAlignment="1">
      <alignment horizontal="right" vertical="center"/>
    </xf>
    <xf numFmtId="0" fontId="24" fillId="0" borderId="0" xfId="19590" applyFont="1"/>
    <xf numFmtId="0" fontId="170" fillId="0" borderId="0" xfId="1505" applyFont="1" applyAlignment="1" applyProtection="1">
      <alignment vertical="center"/>
    </xf>
    <xf numFmtId="168" fontId="66" fillId="72" borderId="35" xfId="77" applyNumberFormat="1" applyFont="1" applyFill="1" applyBorder="1" applyAlignment="1">
      <alignment vertical="center"/>
    </xf>
    <xf numFmtId="178" fontId="69" fillId="0" borderId="35" xfId="0" applyNumberFormat="1" applyFont="1" applyBorder="1" applyAlignment="1">
      <alignment vertical="center"/>
    </xf>
    <xf numFmtId="0" fontId="69" fillId="0" borderId="112" xfId="0" applyFont="1" applyBorder="1" applyAlignment="1">
      <alignment vertical="center"/>
    </xf>
    <xf numFmtId="0" fontId="68" fillId="0" borderId="38" xfId="0" applyFont="1" applyBorder="1" applyAlignment="1">
      <alignment vertical="center"/>
    </xf>
    <xf numFmtId="167" fontId="25" fillId="0" borderId="0" xfId="60" applyNumberFormat="1" applyFont="1" applyAlignment="1">
      <alignment horizontal="left" vertical="center"/>
    </xf>
    <xf numFmtId="167" fontId="24" fillId="0" borderId="0" xfId="37" applyNumberFormat="1" applyFont="1" applyAlignment="1">
      <alignment horizontal="left" vertical="top" wrapText="1"/>
    </xf>
    <xf numFmtId="167" fontId="24" fillId="0" borderId="0" xfId="60" applyNumberFormat="1" applyFont="1" applyAlignment="1">
      <alignment horizontal="left" vertical="center" wrapText="1"/>
    </xf>
    <xf numFmtId="0" fontId="24" fillId="0" borderId="36" xfId="39" applyFont="1" applyBorder="1" applyAlignment="1">
      <alignment horizontal="center"/>
    </xf>
    <xf numFmtId="0" fontId="25" fillId="0" borderId="35" xfId="39" quotePrefix="1" applyFont="1" applyBorder="1" applyAlignment="1">
      <alignment horizontal="center" vertical="center" wrapText="1"/>
    </xf>
    <xf numFmtId="0" fontId="25" fillId="0" borderId="38" xfId="39" quotePrefix="1" applyFont="1" applyBorder="1" applyAlignment="1">
      <alignment horizontal="center" vertical="center"/>
    </xf>
    <xf numFmtId="0" fontId="25" fillId="0" borderId="35" xfId="39" quotePrefix="1" applyFont="1" applyBorder="1" applyAlignment="1">
      <alignment horizontal="center" vertical="center"/>
    </xf>
    <xf numFmtId="0" fontId="25" fillId="0" borderId="35" xfId="39" applyFont="1" applyBorder="1" applyAlignment="1">
      <alignment horizontal="center" vertical="center" wrapText="1"/>
    </xf>
    <xf numFmtId="0" fontId="25" fillId="0" borderId="38" xfId="39" applyFont="1" applyBorder="1" applyAlignment="1">
      <alignment horizontal="center" vertical="center" wrapText="1"/>
    </xf>
    <xf numFmtId="0" fontId="25" fillId="0" borderId="29" xfId="39" quotePrefix="1" applyFont="1" applyBorder="1" applyAlignment="1">
      <alignment horizontal="center" vertical="center"/>
    </xf>
    <xf numFmtId="0" fontId="25" fillId="0" borderId="29" xfId="39" quotePrefix="1" applyFont="1" applyBorder="1" applyAlignment="1">
      <alignment horizontal="center" vertical="center" wrapText="1"/>
    </xf>
    <xf numFmtId="0" fontId="24" fillId="60" borderId="0" xfId="60" applyFont="1" applyFill="1" applyAlignment="1">
      <alignment horizontal="left" vertical="center"/>
    </xf>
    <xf numFmtId="167" fontId="66" fillId="0" borderId="0" xfId="56" applyNumberFormat="1" applyFont="1" applyAlignment="1">
      <alignment horizontal="left"/>
    </xf>
    <xf numFmtId="167" fontId="84" fillId="0" borderId="0" xfId="56" applyNumberFormat="1" applyFont="1" applyAlignment="1">
      <alignment horizontal="left"/>
    </xf>
    <xf numFmtId="49" fontId="63" fillId="0" borderId="25" xfId="62" applyNumberFormat="1" applyFont="1" applyBorder="1" applyAlignment="1">
      <alignment horizontal="center"/>
    </xf>
    <xf numFmtId="0" fontId="63" fillId="0" borderId="31" xfId="62" applyFont="1" applyBorder="1" applyAlignment="1">
      <alignment horizontal="center" vertical="center" wrapText="1"/>
    </xf>
    <xf numFmtId="0" fontId="63" fillId="0" borderId="37" xfId="62" applyFont="1" applyBorder="1" applyAlignment="1">
      <alignment horizontal="center" vertical="center" wrapText="1"/>
    </xf>
    <xf numFmtId="0" fontId="66" fillId="0" borderId="21" xfId="62" applyFont="1" applyBorder="1" applyAlignment="1">
      <alignment horizontal="center" vertical="center"/>
    </xf>
    <xf numFmtId="0" fontId="66" fillId="0" borderId="109" xfId="62" applyFont="1" applyBorder="1" applyAlignment="1">
      <alignment horizontal="center" vertical="center"/>
    </xf>
    <xf numFmtId="0" fontId="66" fillId="0" borderId="110" xfId="62" applyFont="1" applyBorder="1" applyAlignment="1">
      <alignment horizontal="center" vertical="center"/>
    </xf>
    <xf numFmtId="0" fontId="66" fillId="0" borderId="111" xfId="62" applyFont="1" applyBorder="1" applyAlignment="1">
      <alignment horizontal="center" vertical="center"/>
    </xf>
    <xf numFmtId="0" fontId="63" fillId="0" borderId="103" xfId="62" applyFont="1" applyBorder="1" applyAlignment="1">
      <alignment horizontal="center"/>
    </xf>
    <xf numFmtId="0" fontId="63" fillId="0" borderId="107" xfId="62" applyFont="1" applyBorder="1" applyAlignment="1">
      <alignment horizontal="center"/>
    </xf>
    <xf numFmtId="0" fontId="63" fillId="0" borderId="103" xfId="62" applyFont="1" applyBorder="1" applyAlignment="1">
      <alignment horizontal="center" vertical="center" wrapText="1"/>
    </xf>
    <xf numFmtId="0" fontId="63" fillId="0" borderId="107" xfId="62" applyFont="1" applyBorder="1" applyAlignment="1">
      <alignment horizontal="center" vertical="center" wrapText="1"/>
    </xf>
    <xf numFmtId="0" fontId="63" fillId="0" borderId="108" xfId="62" applyFont="1" applyBorder="1" applyAlignment="1">
      <alignment horizontal="center" vertical="center" wrapText="1"/>
    </xf>
    <xf numFmtId="0" fontId="63" fillId="0" borderId="57" xfId="62" applyFont="1" applyBorder="1" applyAlignment="1">
      <alignment horizontal="center" vertical="center" wrapText="1"/>
    </xf>
    <xf numFmtId="0" fontId="63" fillId="0" borderId="32" xfId="62" applyFont="1" applyBorder="1" applyAlignment="1">
      <alignment horizontal="center" vertical="center" wrapText="1"/>
    </xf>
    <xf numFmtId="0" fontId="63" fillId="0" borderId="40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 vertical="center" wrapText="1"/>
    </xf>
    <xf numFmtId="0" fontId="63" fillId="0" borderId="25" xfId="62" applyFont="1" applyBorder="1" applyAlignment="1">
      <alignment horizontal="center"/>
    </xf>
  </cellXfs>
  <cellStyles count="33798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11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R11" sqref="R11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N21" sqref="N21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(janeiro-novembro)","TABLE VII - Regional Gov. expenditure by functional classification (january-november)")</f>
        <v>TABLE VII - Regional Gov. expenditure by functional classification (january-november)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30">
        <v>2021</v>
      </c>
      <c r="E3" s="333">
        <v>2022</v>
      </c>
      <c r="F3" s="334" t="str">
        <f>+IF(Índice!$D$2=1,"Peso na estrutura
 em 2021","Weight in 2021 structure")</f>
        <v>Weight in 2021 structure</v>
      </c>
      <c r="M3" s="7"/>
      <c r="N3" s="7"/>
      <c r="P3" s="9"/>
      <c r="Q3" s="9"/>
    </row>
    <row r="4" spans="2:17" ht="13.5" customHeight="1">
      <c r="C4" s="134"/>
      <c r="D4" s="329"/>
      <c r="E4" s="329"/>
      <c r="F4" s="329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145395.64970000001</v>
      </c>
      <c r="E5" s="34">
        <v>159626.10047</v>
      </c>
      <c r="F5" s="34">
        <v>12.64402736125729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10092.526600000001</v>
      </c>
      <c r="E7" s="34">
        <v>10709.46588</v>
      </c>
      <c r="F7" s="34">
        <v>0.84829974053410129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248779.53004000007</v>
      </c>
      <c r="E8" s="34">
        <v>320536.29606000002</v>
      </c>
      <c r="F8" s="34">
        <v>25.389768250464783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13850.583530000011</v>
      </c>
      <c r="E9" s="34">
        <v>15596.364459999999</v>
      </c>
      <c r="F9" s="34">
        <v>1.2353923223567223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56625.100910000001</v>
      </c>
      <c r="E10" s="34">
        <v>51094.260719999991</v>
      </c>
      <c r="F10" s="34">
        <v>4.0471904572291999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383251.55683000007</v>
      </c>
      <c r="E11" s="34">
        <v>312743.76527999993</v>
      </c>
      <c r="F11" s="34">
        <v>24.772519742196689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29541.351589999998</v>
      </c>
      <c r="E12" s="34">
        <v>28977.293519999999</v>
      </c>
      <c r="F12" s="34">
        <v>2.2952993967983488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329111.54431999952</v>
      </c>
      <c r="E13" s="34">
        <v>346988.88782999886</v>
      </c>
      <c r="F13" s="34">
        <v>27.485085326627363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22610.77016</v>
      </c>
      <c r="E14" s="34">
        <v>16190.038450000004</v>
      </c>
      <c r="F14" s="34">
        <v>1.2824174025354966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1239258.6136799997</v>
      </c>
      <c r="E17" s="145">
        <v>1262462.4726699989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42035.687509999996</v>
      </c>
      <c r="E20" s="152">
        <v>37779.404479999997</v>
      </c>
      <c r="F20" s="152">
        <v>2.9925170290487784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201688.61809</v>
      </c>
      <c r="E21" s="283">
        <v>473083.16170999996</v>
      </c>
      <c r="F21" s="283">
        <v>37.473047472806854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N21" sqref="N2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(janeiro-novembro)","TABLE VIII - Budget execution by organic and economic cross-classification (january-november)")</f>
        <v>TABLE VIII - Budget execution by organic and economic cross-classification (january-november)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25</v>
      </c>
    </row>
    <row r="4" spans="2:18" ht="27" customHeight="1">
      <c r="C4" s="253" t="str">
        <f>+IF(Índice!$D$2=1,"Despesa corrente","Current expenditure")</f>
        <v>Current expenditure</v>
      </c>
      <c r="D4" s="194">
        <v>12400</v>
      </c>
      <c r="E4" s="194">
        <v>2382.38366</v>
      </c>
      <c r="F4" s="194">
        <v>368087.13426999986</v>
      </c>
      <c r="G4" s="194">
        <v>37664.010670000003</v>
      </c>
      <c r="H4" s="194">
        <v>145049.64300999997</v>
      </c>
      <c r="I4" s="194">
        <v>316082.76618000004</v>
      </c>
      <c r="J4" s="194">
        <v>33289.813589999991</v>
      </c>
      <c r="K4" s="194">
        <v>24026.323709999997</v>
      </c>
      <c r="L4" s="194">
        <v>15255.90538</v>
      </c>
      <c r="M4" s="194">
        <v>6356.3625699999993</v>
      </c>
      <c r="N4" s="194">
        <v>23707.197590000003</v>
      </c>
      <c r="O4" s="194">
        <v>98599.669540000003</v>
      </c>
      <c r="P4" s="194">
        <v>1082901.2101699999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1528.7746299999999</v>
      </c>
      <c r="F5" s="196">
        <v>285467.9707399999</v>
      </c>
      <c r="G5" s="196">
        <v>5777.426330000003</v>
      </c>
      <c r="H5" s="196">
        <v>24851.376669999991</v>
      </c>
      <c r="I5" s="196">
        <v>4423.2771600000005</v>
      </c>
      <c r="J5" s="196">
        <v>10418.45587</v>
      </c>
      <c r="K5" s="196">
        <v>4749.6267300000018</v>
      </c>
      <c r="L5" s="196">
        <v>5002.8616800000009</v>
      </c>
      <c r="M5" s="196">
        <v>5004.7310399999988</v>
      </c>
      <c r="N5" s="196">
        <v>15427.38283</v>
      </c>
      <c r="O5" s="196">
        <v>13598.388899999998</v>
      </c>
      <c r="P5" s="196">
        <v>376250.27257999987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1212.6570799999997</v>
      </c>
      <c r="F6" s="198">
        <v>234929.0412399999</v>
      </c>
      <c r="G6" s="198">
        <v>4779.4301900000028</v>
      </c>
      <c r="H6" s="198">
        <v>19891.970659999992</v>
      </c>
      <c r="I6" s="198">
        <v>3568.8803000000007</v>
      </c>
      <c r="J6" s="198">
        <v>8614.6003899999996</v>
      </c>
      <c r="K6" s="198">
        <v>3804.6216600000016</v>
      </c>
      <c r="L6" s="198">
        <v>4159.777720000001</v>
      </c>
      <c r="M6" s="198">
        <v>4044.6984799999987</v>
      </c>
      <c r="N6" s="198">
        <v>12474.828740000001</v>
      </c>
      <c r="O6" s="198">
        <v>11138.734439999998</v>
      </c>
      <c r="P6" s="198">
        <v>308619.24089999992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21.225680000000001</v>
      </c>
      <c r="F7" s="198">
        <v>2914.3989900000006</v>
      </c>
      <c r="G7" s="198">
        <v>51.876260000000009</v>
      </c>
      <c r="H7" s="198">
        <v>808.79656000000011</v>
      </c>
      <c r="I7" s="198">
        <v>110.61398</v>
      </c>
      <c r="J7" s="198">
        <v>77.439660000000003</v>
      </c>
      <c r="K7" s="198">
        <v>181.96149999999994</v>
      </c>
      <c r="L7" s="198">
        <v>33.673850000000002</v>
      </c>
      <c r="M7" s="198">
        <v>148.45907</v>
      </c>
      <c r="N7" s="198">
        <v>351.19974999999999</v>
      </c>
      <c r="O7" s="198">
        <v>209.98109999999997</v>
      </c>
      <c r="P7" s="198">
        <v>4909.626400000001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294.89187000000004</v>
      </c>
      <c r="F8" s="198">
        <v>47624.530509999982</v>
      </c>
      <c r="G8" s="198">
        <v>946.11987999999997</v>
      </c>
      <c r="H8" s="198">
        <v>4150.6094500000008</v>
      </c>
      <c r="I8" s="198">
        <v>743.78287999999998</v>
      </c>
      <c r="J8" s="198">
        <v>1726.4158199999999</v>
      </c>
      <c r="K8" s="198">
        <v>763.04356999999993</v>
      </c>
      <c r="L8" s="198">
        <v>809.41011000000015</v>
      </c>
      <c r="M8" s="198">
        <v>811.57348999999977</v>
      </c>
      <c r="N8" s="198">
        <v>2601.3543400000003</v>
      </c>
      <c r="O8" s="198">
        <v>2249.6733600000002</v>
      </c>
      <c r="P8" s="198">
        <v>62721.405279999984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793.26342999999974</v>
      </c>
      <c r="F9" s="196">
        <v>19670.641770000013</v>
      </c>
      <c r="G9" s="196">
        <v>1229.52169</v>
      </c>
      <c r="H9" s="196">
        <v>27842.658050000002</v>
      </c>
      <c r="I9" s="196">
        <v>961.00584000000015</v>
      </c>
      <c r="J9" s="196">
        <v>6826.3652700000002</v>
      </c>
      <c r="K9" s="196">
        <v>381.60034000000007</v>
      </c>
      <c r="L9" s="196">
        <v>1142.3531199999995</v>
      </c>
      <c r="M9" s="196">
        <v>1066.05223</v>
      </c>
      <c r="N9" s="196">
        <v>2881.8402700000011</v>
      </c>
      <c r="O9" s="196">
        <v>80018.225740000009</v>
      </c>
      <c r="P9" s="196">
        <v>142813.52775000001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89.221289999999996</v>
      </c>
      <c r="F10" s="198">
        <v>12361.095360000003</v>
      </c>
      <c r="G10" s="198">
        <v>162.38287</v>
      </c>
      <c r="H10" s="198">
        <v>526.5750700000001</v>
      </c>
      <c r="I10" s="198">
        <v>69.109149999999971</v>
      </c>
      <c r="J10" s="198">
        <v>1687.2364399999997</v>
      </c>
      <c r="K10" s="198">
        <v>7.6980800000000009</v>
      </c>
      <c r="L10" s="198">
        <v>27.584960000000002</v>
      </c>
      <c r="M10" s="198">
        <v>78.618300000000005</v>
      </c>
      <c r="N10" s="198">
        <v>628.91339000000005</v>
      </c>
      <c r="O10" s="198">
        <v>1920.1131499999999</v>
      </c>
      <c r="P10" s="198">
        <v>17558.548060000001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704.04213999999979</v>
      </c>
      <c r="F11" s="198">
        <v>7309.546410000009</v>
      </c>
      <c r="G11" s="198">
        <v>1067.1388200000001</v>
      </c>
      <c r="H11" s="198">
        <v>27316.082980000003</v>
      </c>
      <c r="I11" s="198">
        <v>891.89669000000015</v>
      </c>
      <c r="J11" s="198">
        <v>5139.1288300000006</v>
      </c>
      <c r="K11" s="198">
        <v>373.90226000000007</v>
      </c>
      <c r="L11" s="198">
        <v>1114.7681599999996</v>
      </c>
      <c r="M11" s="198">
        <v>987.43393000000003</v>
      </c>
      <c r="N11" s="198">
        <v>2252.9268800000009</v>
      </c>
      <c r="O11" s="198">
        <v>78098.112590000004</v>
      </c>
      <c r="P11" s="198">
        <v>125254.97969000002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11.204270000000001</v>
      </c>
      <c r="G12" s="198">
        <v>7.0010000000000003E-2</v>
      </c>
      <c r="H12" s="198">
        <v>87363.996189999976</v>
      </c>
      <c r="I12" s="198">
        <v>8.5100000000000002E-3</v>
      </c>
      <c r="J12" s="198">
        <v>0.34752</v>
      </c>
      <c r="K12" s="198">
        <v>0</v>
      </c>
      <c r="L12" s="198">
        <v>0</v>
      </c>
      <c r="M12" s="198">
        <v>0</v>
      </c>
      <c r="N12" s="198">
        <v>0</v>
      </c>
      <c r="O12" s="198">
        <v>78.8553</v>
      </c>
      <c r="P12" s="198">
        <v>87454.481799999965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12400</v>
      </c>
      <c r="E13" s="196">
        <v>60.345600000000005</v>
      </c>
      <c r="F13" s="196">
        <v>62898.718839999987</v>
      </c>
      <c r="G13" s="196">
        <v>8341.5249799999983</v>
      </c>
      <c r="H13" s="196">
        <v>4221.3071200000004</v>
      </c>
      <c r="I13" s="196">
        <v>310693.33010000002</v>
      </c>
      <c r="J13" s="196">
        <v>16038.962029999995</v>
      </c>
      <c r="K13" s="196">
        <v>18895.096639999996</v>
      </c>
      <c r="L13" s="196">
        <v>8126.00702</v>
      </c>
      <c r="M13" s="196">
        <v>91.177750000000003</v>
      </c>
      <c r="N13" s="196">
        <v>5369.0239199999996</v>
      </c>
      <c r="O13" s="196">
        <v>4865.83914</v>
      </c>
      <c r="P13" s="196">
        <v>452001.33314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12400</v>
      </c>
      <c r="E14" s="200">
        <v>0</v>
      </c>
      <c r="F14" s="200">
        <v>15889.279989999999</v>
      </c>
      <c r="G14" s="200">
        <v>7909.8049499999988</v>
      </c>
      <c r="H14" s="200">
        <v>1672.5215600000004</v>
      </c>
      <c r="I14" s="200">
        <v>307562.17423</v>
      </c>
      <c r="J14" s="200">
        <v>74.877710000000008</v>
      </c>
      <c r="K14" s="200">
        <v>10215.413140000001</v>
      </c>
      <c r="L14" s="200">
        <v>8117.1782999999996</v>
      </c>
      <c r="M14" s="200">
        <v>0</v>
      </c>
      <c r="N14" s="200">
        <v>3890.9756899999993</v>
      </c>
      <c r="O14" s="200">
        <v>4725.8129300000001</v>
      </c>
      <c r="P14" s="200">
        <v>372458.03850000002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200</v>
      </c>
      <c r="J15" s="198">
        <v>74.877710000000008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274.87770999999998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12400</v>
      </c>
      <c r="E16" s="198">
        <v>0</v>
      </c>
      <c r="F16" s="198">
        <v>15889.279989999999</v>
      </c>
      <c r="G16" s="198">
        <v>7909.8049499999988</v>
      </c>
      <c r="H16" s="198">
        <v>1672.5215600000004</v>
      </c>
      <c r="I16" s="198">
        <v>307362.17423</v>
      </c>
      <c r="J16" s="198">
        <v>0</v>
      </c>
      <c r="K16" s="198">
        <v>10215.413140000001</v>
      </c>
      <c r="L16" s="198">
        <v>8117.1782999999996</v>
      </c>
      <c r="M16" s="198">
        <v>0</v>
      </c>
      <c r="N16" s="198">
        <v>3890.9756899999993</v>
      </c>
      <c r="O16" s="198">
        <v>4725.8129300000001</v>
      </c>
      <c r="P16" s="198">
        <v>372183.16078999999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60.345600000000005</v>
      </c>
      <c r="F19" s="200">
        <v>47009.438849999984</v>
      </c>
      <c r="G19" s="200">
        <v>431.72003000000001</v>
      </c>
      <c r="H19" s="200">
        <v>2548.7855599999998</v>
      </c>
      <c r="I19" s="200">
        <v>3131.15587</v>
      </c>
      <c r="J19" s="200">
        <v>15964.084319999994</v>
      </c>
      <c r="K19" s="200">
        <v>8679.6834999999974</v>
      </c>
      <c r="L19" s="200">
        <v>8.8287200000000006</v>
      </c>
      <c r="M19" s="200">
        <v>91.177750000000003</v>
      </c>
      <c r="N19" s="200">
        <v>1478.0482300000001</v>
      </c>
      <c r="O19" s="200">
        <v>140.02620999999999</v>
      </c>
      <c r="P19" s="200">
        <v>79543.294639999978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15346.839879999987</v>
      </c>
      <c r="G20" s="198">
        <v>335.6</v>
      </c>
      <c r="H20" s="198">
        <v>2072.3734399999998</v>
      </c>
      <c r="I20" s="198">
        <v>0</v>
      </c>
      <c r="J20" s="198">
        <v>116.80000000000001</v>
      </c>
      <c r="K20" s="198">
        <v>0</v>
      </c>
      <c r="L20" s="198">
        <v>0</v>
      </c>
      <c r="M20" s="198">
        <v>0</v>
      </c>
      <c r="N20" s="198">
        <v>607.01</v>
      </c>
      <c r="O20" s="198">
        <v>0</v>
      </c>
      <c r="P20" s="198">
        <v>18478.623319999984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25974.548149999995</v>
      </c>
      <c r="G22" s="198">
        <v>65</v>
      </c>
      <c r="H22" s="198">
        <v>35.49653</v>
      </c>
      <c r="I22" s="198">
        <v>3091.1999700000001</v>
      </c>
      <c r="J22" s="198">
        <v>15559.732069999995</v>
      </c>
      <c r="K22" s="198">
        <v>8155.529639999997</v>
      </c>
      <c r="L22" s="198">
        <v>0</v>
      </c>
      <c r="M22" s="198">
        <v>75.5</v>
      </c>
      <c r="N22" s="198">
        <v>781.49400000000014</v>
      </c>
      <c r="O22" s="198">
        <v>0</v>
      </c>
      <c r="P22" s="198">
        <v>53763.000359999984</v>
      </c>
    </row>
    <row r="23" spans="2:16" hidden="1">
      <c r="B23" s="195"/>
      <c r="C23" s="104">
        <v>0</v>
      </c>
      <c r="D23" s="198">
        <v>0</v>
      </c>
      <c r="E23" s="198">
        <v>4.8456000000000001</v>
      </c>
      <c r="F23" s="198">
        <v>5684.7508200000011</v>
      </c>
      <c r="G23" s="198">
        <v>31.12003</v>
      </c>
      <c r="H23" s="198">
        <v>422.45159000000001</v>
      </c>
      <c r="I23" s="198">
        <v>39.9559</v>
      </c>
      <c r="J23" s="198">
        <v>262.48725000000002</v>
      </c>
      <c r="K23" s="198">
        <v>524.15386000000001</v>
      </c>
      <c r="L23" s="198">
        <v>8.8287200000000006</v>
      </c>
      <c r="M23" s="198">
        <v>15.67775</v>
      </c>
      <c r="N23" s="198">
        <v>89.544229999999999</v>
      </c>
      <c r="O23" s="198">
        <v>140.02620999999999</v>
      </c>
      <c r="P23" s="198">
        <v>7223.8419600000016</v>
      </c>
    </row>
    <row r="24" spans="2:16" hidden="1">
      <c r="B24" s="195"/>
      <c r="C24" s="187">
        <v>0</v>
      </c>
      <c r="D24" s="198">
        <v>0</v>
      </c>
      <c r="E24" s="198">
        <v>31</v>
      </c>
      <c r="F24" s="198">
        <v>3.3</v>
      </c>
      <c r="G24" s="198">
        <v>0</v>
      </c>
      <c r="H24" s="198">
        <v>18.463999999999999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77.828999999999994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22313.105210000005</v>
      </c>
      <c r="H25" s="198">
        <v>0</v>
      </c>
      <c r="I25" s="198">
        <v>0</v>
      </c>
      <c r="J25" s="198">
        <v>0</v>
      </c>
      <c r="K25" s="198">
        <v>0</v>
      </c>
      <c r="L25" s="198">
        <v>972.48099999999999</v>
      </c>
      <c r="M25" s="198">
        <v>171.6216399999999</v>
      </c>
      <c r="N25" s="198">
        <v>9.5643200000000004</v>
      </c>
      <c r="O25" s="198">
        <v>0</v>
      </c>
      <c r="P25" s="198">
        <v>23466.772170000007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38.598649999999999</v>
      </c>
      <c r="G26" s="198">
        <v>2.3624499999999999</v>
      </c>
      <c r="H26" s="198">
        <v>770.30498</v>
      </c>
      <c r="I26" s="198">
        <v>5.1445699999999999</v>
      </c>
      <c r="J26" s="198">
        <v>5.6829000000000001</v>
      </c>
      <c r="K26" s="198">
        <v>0</v>
      </c>
      <c r="L26" s="198">
        <v>12.202560000000002</v>
      </c>
      <c r="M26" s="198">
        <v>22.779910000000001</v>
      </c>
      <c r="N26" s="198">
        <v>19.38625</v>
      </c>
      <c r="O26" s="198">
        <v>38.360459999999996</v>
      </c>
      <c r="P26" s="198">
        <v>914.82272999999998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45</v>
      </c>
      <c r="E27" s="32">
        <v>20.138990000000003</v>
      </c>
      <c r="F27" s="32">
        <v>3705.1405099999993</v>
      </c>
      <c r="G27" s="32">
        <v>66726.407280000014</v>
      </c>
      <c r="H27" s="32">
        <v>2818.64797</v>
      </c>
      <c r="I27" s="32">
        <v>830.59735000000001</v>
      </c>
      <c r="J27" s="32">
        <v>1159.1452400000001</v>
      </c>
      <c r="K27" s="32">
        <v>1343.0565200000001</v>
      </c>
      <c r="L27" s="32">
        <v>1555.1289700000002</v>
      </c>
      <c r="M27" s="32">
        <v>494.73115999999993</v>
      </c>
      <c r="N27" s="32">
        <v>8363.9163799999988</v>
      </c>
      <c r="O27" s="32">
        <v>92499.352130000028</v>
      </c>
      <c r="P27" s="32">
        <v>179561.26250000004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20.138990000000003</v>
      </c>
      <c r="F28" s="198">
        <v>1103.4691799999991</v>
      </c>
      <c r="G28" s="198">
        <v>87.19165000000001</v>
      </c>
      <c r="H28" s="198">
        <v>2231.4013</v>
      </c>
      <c r="I28" s="198">
        <v>4.7484000000000002</v>
      </c>
      <c r="J28" s="198">
        <v>1140.3952400000001</v>
      </c>
      <c r="K28" s="198">
        <v>52.186759999999992</v>
      </c>
      <c r="L28" s="198">
        <v>194.64099999999999</v>
      </c>
      <c r="M28" s="198">
        <v>328.10039999999992</v>
      </c>
      <c r="N28" s="198">
        <v>384.64906000000002</v>
      </c>
      <c r="O28" s="198">
        <v>82563.852410000021</v>
      </c>
      <c r="P28" s="198">
        <v>88110.774390000021</v>
      </c>
    </row>
    <row r="29" spans="2:16" ht="15" customHeight="1">
      <c r="C29" s="104" t="str">
        <f>+IF(Índice!$D$2=1,"Transferências capital","Capital transfers")</f>
        <v>Capital transfers</v>
      </c>
      <c r="D29" s="196">
        <v>45</v>
      </c>
      <c r="E29" s="196">
        <v>0</v>
      </c>
      <c r="F29" s="196">
        <v>2601.6713300000001</v>
      </c>
      <c r="G29" s="196">
        <v>66639.215630000021</v>
      </c>
      <c r="H29" s="196">
        <v>587.24666999999999</v>
      </c>
      <c r="I29" s="196">
        <v>825.84895000000006</v>
      </c>
      <c r="J29" s="196">
        <v>18.75</v>
      </c>
      <c r="K29" s="196">
        <v>1290.86976</v>
      </c>
      <c r="L29" s="196">
        <v>1360.4879700000001</v>
      </c>
      <c r="M29" s="196">
        <v>166.63076000000001</v>
      </c>
      <c r="N29" s="196">
        <v>7979.267319999999</v>
      </c>
      <c r="O29" s="196">
        <v>9935.4997200000016</v>
      </c>
      <c r="P29" s="196">
        <v>91450.48811000002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45</v>
      </c>
      <c r="E30" s="200">
        <v>0</v>
      </c>
      <c r="F30" s="200">
        <v>851.57506000000001</v>
      </c>
      <c r="G30" s="200">
        <v>66639.215630000021</v>
      </c>
      <c r="H30" s="200">
        <v>587.24666999999999</v>
      </c>
      <c r="I30" s="200">
        <v>825.84895000000006</v>
      </c>
      <c r="J30" s="200">
        <v>0</v>
      </c>
      <c r="K30" s="200">
        <v>50.869759999999999</v>
      </c>
      <c r="L30" s="200">
        <v>222.53784000000002</v>
      </c>
      <c r="M30" s="200">
        <v>166.63076000000001</v>
      </c>
      <c r="N30" s="200">
        <v>7979.267319999999</v>
      </c>
      <c r="O30" s="200">
        <v>4089.0515100000002</v>
      </c>
      <c r="P30" s="200">
        <v>81457.243500000026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166.63076000000001</v>
      </c>
      <c r="N31" s="198">
        <v>7268.1907699999992</v>
      </c>
      <c r="O31" s="198">
        <v>0</v>
      </c>
      <c r="P31" s="198">
        <v>7434.8215299999993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45</v>
      </c>
      <c r="E32" s="198">
        <v>0</v>
      </c>
      <c r="F32" s="198">
        <v>851.57506000000001</v>
      </c>
      <c r="G32" s="198">
        <v>66639.215630000021</v>
      </c>
      <c r="H32" s="198">
        <v>36.297330000000002</v>
      </c>
      <c r="I32" s="198">
        <v>825.84895000000006</v>
      </c>
      <c r="J32" s="198">
        <v>0</v>
      </c>
      <c r="K32" s="198">
        <v>50.869759999999999</v>
      </c>
      <c r="L32" s="198">
        <v>222.53784000000002</v>
      </c>
      <c r="M32" s="198">
        <v>0</v>
      </c>
      <c r="N32" s="198">
        <v>711.07655</v>
      </c>
      <c r="O32" s="198">
        <v>4089.0515100000002</v>
      </c>
      <c r="P32" s="198">
        <v>73471.472630000033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550.94934000000001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550.94934000000001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1750.09627</v>
      </c>
      <c r="G35" s="200">
        <v>0</v>
      </c>
      <c r="H35" s="200">
        <v>0</v>
      </c>
      <c r="I35" s="200">
        <v>0</v>
      </c>
      <c r="J35" s="200">
        <v>18.75</v>
      </c>
      <c r="K35" s="200">
        <v>1240</v>
      </c>
      <c r="L35" s="200">
        <v>1137.9501300000002</v>
      </c>
      <c r="M35" s="200">
        <v>0</v>
      </c>
      <c r="N35" s="200">
        <v>0</v>
      </c>
      <c r="O35" s="200">
        <v>5846.4482100000014</v>
      </c>
      <c r="P35" s="200">
        <v>9993.2446100000016</v>
      </c>
    </row>
    <row r="36" spans="1:171" ht="15" customHeight="1">
      <c r="C36" s="132" t="s">
        <v>30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12445</v>
      </c>
      <c r="E38" s="204">
        <v>2402.5226499999999</v>
      </c>
      <c r="F38" s="204">
        <v>371792.27477999986</v>
      </c>
      <c r="G38" s="204">
        <v>104390.41795000002</v>
      </c>
      <c r="H38" s="204">
        <v>147868.29097999996</v>
      </c>
      <c r="I38" s="204">
        <v>316913.36353000003</v>
      </c>
      <c r="J38" s="204">
        <v>34448.958829999989</v>
      </c>
      <c r="K38" s="204">
        <v>25369.380229999995</v>
      </c>
      <c r="L38" s="204">
        <v>16811.034350000002</v>
      </c>
      <c r="M38" s="204">
        <v>6851.0937299999996</v>
      </c>
      <c r="N38" s="204">
        <v>32071.113970000002</v>
      </c>
      <c r="O38" s="204">
        <v>191099.02167000005</v>
      </c>
      <c r="P38" s="204">
        <v>1262462.47267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10040.41418</v>
      </c>
      <c r="H40" s="208">
        <v>8198.8873700000004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611.21400000000006</v>
      </c>
      <c r="O40" s="208">
        <v>18928.888930000001</v>
      </c>
      <c r="P40" s="208">
        <v>37779.404479999997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473083.16170999996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473083.16170999996</v>
      </c>
    </row>
    <row r="42" spans="1:171">
      <c r="C42" s="210" t="s">
        <v>26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131253.66743999999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dezembro, em vigor ao abrigo do n.º 1 do artigo 19.º do Decreto Regulamentar Regional n.º 9/2021/M, de 27 de agosto","Note: Organic structure approved by Regional Legislative Decree nr. 18/2020/M of December 31st, in force under Article 19th of Regional Regulatory Decree nr. 9/2021/M of August 27th")</f>
        <v>Note: Organic structure approved by Regional Legislative Decree nr. 18/2020/M of December 31st, in force under Article 19th of Regional Regulatory Decree nr. 9/2021/M of August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5" t="str">
        <f>+IF(Índice!$D$2=1,"Fonte: Secretaria Regional das Finanças","Source: Regional Finance Secretariat")</f>
        <v>Source: Regional Finance Secretariat</v>
      </c>
      <c r="D47" s="335" t="str">
        <f>+IF(Índice!$D$2="PT","Fonte: Vice-Presidência do Governo Regional","Source: Vice-Presidency of the Regional Government")</f>
        <v>Source: Vice-Presidency of the Regional Government</v>
      </c>
      <c r="E47" s="335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N21" sqref="N2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(janeiro-novembro)","TABLE IX - RPEs global balance (january-november)")</f>
        <v>TABLE IX - RPEs global balance (january-november)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2021</v>
      </c>
      <c r="E3" s="173">
        <v>2022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-4043.3522999998531</v>
      </c>
      <c r="E5" s="82">
        <v>-2093.7207100002561</v>
      </c>
    </row>
    <row r="6" spans="2:7">
      <c r="B6" s="29"/>
      <c r="C6" s="103"/>
      <c r="D6" s="103"/>
      <c r="E6" s="103"/>
    </row>
    <row r="7" spans="2:7">
      <c r="B7" s="29"/>
      <c r="C7" s="335" t="str">
        <f>+IF(Índice!$D$2=1,"Fonte: Secretaria Regional das Finanças","Source: Regional Finance Secretariat")</f>
        <v>Source: Regional Finance Secretariat</v>
      </c>
      <c r="D7" s="335" t="str">
        <f>+IF(Índice!$D$2="PT","Fonte: Vice-Presidência do Governo Regional","Source: Vice-Presidency of the Regional Government")</f>
        <v>Source: Vice-Presidency of the Regional Government</v>
      </c>
      <c r="E7" s="335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N21" sqref="N2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6" t="str">
        <f>+IF(Índice!$D$2=1,"QUADRO X - Execução orçamental dos Serviços e Fundos Autónomos e EPR (janeiro-novembro)","TABLE X - ASFs and RPEs budget execution (january-november)")</f>
        <v>TABLE X - ASFs and RPEs budget execution (january-november)</v>
      </c>
      <c r="D2" s="337"/>
      <c r="E2" s="337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24055.736730000004</v>
      </c>
      <c r="E4" s="98">
        <v>-2093.7207100002561</v>
      </c>
      <c r="F4" s="98">
        <v>21962.016019999748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459727.34495999996</v>
      </c>
      <c r="E7" s="74">
        <v>296006.1229600003</v>
      </c>
      <c r="F7" s="74">
        <v>755733.4679200002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24285.932470000003</v>
      </c>
      <c r="E8" s="74">
        <v>2100.6561599997449</v>
      </c>
      <c r="F8" s="74">
        <v>26386.588629999751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10403.956440000038</v>
      </c>
      <c r="E9" s="74">
        <v>-21651.840150000236</v>
      </c>
      <c r="F9" s="74">
        <v>-11247.883710000198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13651.780289999966</v>
      </c>
      <c r="E10" s="74">
        <v>19558.119439999995</v>
      </c>
      <c r="F10" s="74">
        <v>33209.899729999961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5" t="str">
        <f>+IF(Índice!$D$2=1,"Fonte: Secretaria Regional das Finanças","Source: Regional Finance Secretariat")</f>
        <v>Source: Regional Finance Secretariat</v>
      </c>
      <c r="D12" s="335" t="str">
        <f>+IF(Índice!$D$2="PT","Fonte: Vice-Presidência do Governo Regional","Source: Vice-Presidency of the Regional Government")</f>
        <v>Source: Vice-Presidency of the Regional Government</v>
      </c>
      <c r="E12" s="335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N21" sqref="N21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(janeiro-novembro)","TABLE XI - ASFs and RPEs budget execution (january-november)")</f>
        <v>TABLE XI - ASFs and RPEs budget execution (january-november)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397997.52658999996</v>
      </c>
      <c r="E4" s="108">
        <v>265630.69258000003</v>
      </c>
      <c r="F4" s="108">
        <v>663628.21916999994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3331.8289699999996</v>
      </c>
      <c r="E8" s="74">
        <v>5982.5361100000009</v>
      </c>
      <c r="F8" s="74">
        <v>9314.3650799999996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390314.19449999998</v>
      </c>
      <c r="E9" s="74">
        <v>229371.60168000008</v>
      </c>
      <c r="F9" s="74">
        <v>619685.79618000006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24271.411119999993</v>
      </c>
      <c r="E10" s="74">
        <v>2765.7465000000002</v>
      </c>
      <c r="F10" s="74">
        <v>27037.157619999994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365253.98288999998</v>
      </c>
      <c r="E11" s="74">
        <v>225478.13875000007</v>
      </c>
      <c r="F11" s="74">
        <v>590732.12164000003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3155.7576899999999</v>
      </c>
      <c r="E12" s="74">
        <v>13884.928360000002</v>
      </c>
      <c r="F12" s="74">
        <v>17040.68605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1195.7454300000002</v>
      </c>
      <c r="E13" s="74">
        <v>16391.62643</v>
      </c>
      <c r="F13" s="74">
        <v>17587.371859999999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86015.750839999979</v>
      </c>
      <c r="E14" s="83">
        <v>32476.08654</v>
      </c>
      <c r="F14" s="83">
        <v>118491.83737999998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321.07509000000005</v>
      </c>
      <c r="F15" s="34">
        <v>321.07509000000005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85852.937109999984</v>
      </c>
      <c r="E16" s="34">
        <v>31983.309020000004</v>
      </c>
      <c r="F16" s="74">
        <v>117836.24612999998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20873.647029999996</v>
      </c>
      <c r="E17" s="34">
        <v>23410.479210000001</v>
      </c>
      <c r="F17" s="74">
        <v>44284.126239999998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64979.290079999992</v>
      </c>
      <c r="E18" s="74">
        <v>8572.8298100000029</v>
      </c>
      <c r="F18" s="74">
        <v>73552.119890000002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47.406889999999997</v>
      </c>
      <c r="F19" s="74">
        <v>47.406889999999997</v>
      </c>
    </row>
    <row r="20" spans="2:6" ht="11.25" customHeight="1">
      <c r="C20" s="110" t="str">
        <f>+IF(Índice!$D$2=1,"Receita efetiva","Effective revenue")</f>
        <v>Effective revenue</v>
      </c>
      <c r="D20" s="83">
        <v>484013.27742999996</v>
      </c>
      <c r="E20" s="83">
        <v>298106.77912000002</v>
      </c>
      <c r="F20" s="83">
        <v>782120.05654999998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387593.57014999993</v>
      </c>
      <c r="E22" s="83">
        <v>287282.53273000027</v>
      </c>
      <c r="F22" s="83">
        <v>674876.10288000014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44066.955909999975</v>
      </c>
      <c r="E23" s="74">
        <v>204692.34605000028</v>
      </c>
      <c r="F23" s="74">
        <v>248759.30196000024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87710.228390000048</v>
      </c>
      <c r="E24" s="74">
        <v>64560.510970000018</v>
      </c>
      <c r="F24" s="74">
        <v>152270.73936000007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230.19574</v>
      </c>
      <c r="E25" s="74">
        <v>4194.376870000001</v>
      </c>
      <c r="F25" s="74">
        <v>4424.5726100000011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248453.10696999991</v>
      </c>
      <c r="E26" s="74">
        <v>11478.21542</v>
      </c>
      <c r="F26" s="74">
        <v>259931.3223899999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1710.6767000000002</v>
      </c>
      <c r="E27" s="74">
        <v>0</v>
      </c>
      <c r="F27" s="59">
        <v>1710.6767000000002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246742.4302699999</v>
      </c>
      <c r="E28" s="74">
        <v>11478.21542</v>
      </c>
      <c r="F28" s="59">
        <v>258220.64568999989</v>
      </c>
    </row>
    <row r="29" spans="2:6" ht="11.25" customHeight="1">
      <c r="C29" s="104" t="str">
        <f>+IF(Índice!$D$2=1,"Subsídios","Subsidies")</f>
        <v>Subsidies</v>
      </c>
      <c r="D29" s="74">
        <v>7033.7795300000016</v>
      </c>
      <c r="E29" s="74">
        <v>7.8057799999999995</v>
      </c>
      <c r="F29" s="74">
        <v>7041.5853100000013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99.303610000000035</v>
      </c>
      <c r="E30" s="74">
        <v>2349.2776400000002</v>
      </c>
      <c r="F30" s="74">
        <v>2448.5812500000002</v>
      </c>
    </row>
    <row r="31" spans="2:6" ht="11.25" customHeight="1">
      <c r="C31" s="110" t="str">
        <f>+IF(Índice!$D$2=1,"Despesa de capital","Capital expenditure")</f>
        <v>Capital expenditure</v>
      </c>
      <c r="D31" s="83">
        <v>72363.970550000013</v>
      </c>
      <c r="E31" s="83">
        <v>12917.967100000005</v>
      </c>
      <c r="F31" s="83">
        <v>85281.937650000022</v>
      </c>
    </row>
    <row r="32" spans="2:6" ht="11.25" customHeight="1">
      <c r="C32" s="104" t="str">
        <f>+IF(Índice!$D$2=1,"Investimento","Investment")</f>
        <v>Investment</v>
      </c>
      <c r="D32" s="74">
        <v>3151.2214499999995</v>
      </c>
      <c r="E32" s="74">
        <v>12643.908490000005</v>
      </c>
      <c r="F32" s="74">
        <v>15795.129940000004</v>
      </c>
    </row>
    <row r="33" spans="3:6" ht="11.25" customHeight="1">
      <c r="C33" s="104" t="str">
        <f>+IF(Índice!$D$2=1,"Transferências capital","Capital transfers")</f>
        <v>Capital transfers</v>
      </c>
      <c r="D33" s="74">
        <v>69212.749100000015</v>
      </c>
      <c r="E33" s="74">
        <v>274.05860999999999</v>
      </c>
      <c r="F33" s="74">
        <v>69486.807710000008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459957.54069999995</v>
      </c>
      <c r="E36" s="83">
        <v>300200.49983000028</v>
      </c>
      <c r="F36" s="83">
        <v>760158.04053000023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2962.2728400000005</v>
      </c>
      <c r="E38" s="35">
        <v>535.43825000000004</v>
      </c>
      <c r="F38" s="35">
        <v>3497.7110900000007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30290.94025</v>
      </c>
      <c r="F39" s="35">
        <v>30290.94025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24055.736730000004</v>
      </c>
      <c r="E44" s="114">
        <v>-2093.7207100002561</v>
      </c>
      <c r="F44" s="114">
        <v>21962.016019999748</v>
      </c>
    </row>
    <row r="45" spans="3:6" ht="15" customHeight="1">
      <c r="C45" s="335" t="str">
        <f>+IF(Índice!$D$2=1,"Fonte: Secretaria Regional das Finanças","Source: Regional Finance Secretariat")</f>
        <v>Source: Regional Finance Secretariat</v>
      </c>
      <c r="D45" s="335" t="str">
        <f>+IF(Índice!$D$2="PT","Fonte: Vice-Presidência do Governo Regional","Source: Vice-Presidency of the Regional Government")</f>
        <v>Source: Vice-Presidency of the Regional Government</v>
      </c>
      <c r="E45" s="335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A0BA3-8133-4900-A801-3FAE0553A2D7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N21" sqref="N21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2"/>
  </cols>
  <sheetData>
    <row r="1" spans="2:8">
      <c r="C1" s="302"/>
    </row>
    <row r="2" spans="2:8" ht="12.75">
      <c r="B2" s="16"/>
      <c r="C2" s="303" t="str">
        <f>+IF(Índice!$D$2=1,"QUADRO XII - Execução orçamental dos Serviços e Fundos Autónomos e EPR (novembro)","TABLE XII - ASFs and RPEs budget execution (november)")</f>
        <v>TABLE XII - ASFs and RPEs budget execution (november)</v>
      </c>
      <c r="D2" s="304"/>
      <c r="E2" s="304"/>
      <c r="F2" s="305" t="str">
        <f>+IF(Índice!$D$2=1,"€ Milhares","€ Thousands")</f>
        <v>€ Thousands</v>
      </c>
      <c r="H2" s="286" t="str">
        <f>+IF(Índice!$D$2=1,"índice","Index")</f>
        <v>Index</v>
      </c>
    </row>
    <row r="3" spans="2:8" ht="12.75">
      <c r="B3" s="16"/>
      <c r="C3" s="306"/>
      <c r="D3" s="307" t="str">
        <f>+IF(Índice!$D$2=1,"novembro 2022","november 2022")</f>
        <v>november 2022</v>
      </c>
      <c r="E3" s="308"/>
      <c r="F3" s="309"/>
      <c r="H3" s="310"/>
    </row>
    <row r="4" spans="2:8" ht="35.1" customHeight="1">
      <c r="C4" s="106"/>
      <c r="D4" s="311" t="str">
        <f>+IF(Índice!$D$2=1,"SFA execução mensal","ASF monthly execution")</f>
        <v>ASF monthly execution</v>
      </c>
      <c r="E4" s="312" t="str">
        <f>+IF(Índice!$D$2=1,"EPR execução mensal","RPE monthly execution")</f>
        <v>RPE monthly execution</v>
      </c>
      <c r="F4" s="313" t="str">
        <f>+IF(Índice!$D$2=1,"Total","Total")</f>
        <v>Total</v>
      </c>
    </row>
    <row r="5" spans="2:8" ht="12" customHeight="1">
      <c r="C5" s="314" t="str">
        <f>+IF(Índice!$D$2=1,"Receita corrente","Current revenue")</f>
        <v>Current revenue</v>
      </c>
      <c r="D5" s="315">
        <v>40064.336540000069</v>
      </c>
      <c r="E5" s="315">
        <v>23007.750210000017</v>
      </c>
      <c r="F5" s="315">
        <v>63072.08675000009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40064.336540000069</v>
      </c>
      <c r="E9" s="74">
        <v>23007.750210000017</v>
      </c>
      <c r="F9" s="74">
        <v>63072.08675000009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39266.413620000065</v>
      </c>
      <c r="E10" s="74">
        <v>20588.253790000021</v>
      </c>
      <c r="F10" s="74">
        <v>59854.667410000082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6637.0109099999563</v>
      </c>
      <c r="E11" s="83">
        <v>1026.1651800000022</v>
      </c>
      <c r="F11" s="83">
        <v>7663.176089999959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0.45319000000000231</v>
      </c>
      <c r="F12" s="34">
        <v>0.45319000000000231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6628.3473899999562</v>
      </c>
      <c r="E13" s="34">
        <v>999.13765000000228</v>
      </c>
      <c r="F13" s="74">
        <v>7627.4850399999586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46701.347450000023</v>
      </c>
      <c r="E15" s="83">
        <v>24033.91539000002</v>
      </c>
      <c r="F15" s="83">
        <v>70735.262840000039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41362.055509999933</v>
      </c>
      <c r="E17" s="83">
        <v>30050.786100000347</v>
      </c>
      <c r="F17" s="83">
        <v>71412.84161000028</v>
      </c>
    </row>
    <row r="18" spans="3:6" ht="11.25" customHeight="1">
      <c r="C18" s="104" t="str">
        <f>+IF(Índice!$D$2=1,"Consumo público","Public consumption")</f>
        <v>Public consumption</v>
      </c>
      <c r="D18" s="74">
        <v>18611.901259999948</v>
      </c>
      <c r="E18" s="74">
        <v>27866.18673000034</v>
      </c>
      <c r="F18" s="74">
        <v>46478.087990000291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5553.8373699999747</v>
      </c>
      <c r="E19" s="74">
        <v>23866.542680000275</v>
      </c>
      <c r="F19" s="74">
        <v>29420.380050000251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13058.063889999974</v>
      </c>
      <c r="E20" s="74">
        <v>3999.6440500000645</v>
      </c>
      <c r="F20" s="74">
        <v>17057.707940000037</v>
      </c>
    </row>
    <row r="21" spans="3:6" ht="11.25" customHeight="1">
      <c r="C21" s="104" t="str">
        <f>+IF(Índice!$D$2=1,"Subsídios","Subsidies")</f>
        <v>Subsidies</v>
      </c>
      <c r="D21" s="74">
        <v>633.1297599999989</v>
      </c>
      <c r="E21" s="74">
        <v>0</v>
      </c>
      <c r="F21" s="74">
        <v>633.1297599999989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19.729569999999949</v>
      </c>
      <c r="E22" s="74">
        <v>1114.2013700000011</v>
      </c>
      <c r="F22" s="59">
        <v>1133.9309400000011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22097.294919999986</v>
      </c>
      <c r="E23" s="74">
        <v>1070.3980000000038</v>
      </c>
      <c r="F23" s="59">
        <v>23167.69291999999</v>
      </c>
    </row>
    <row r="24" spans="3:6" ht="11.25" customHeight="1">
      <c r="C24" s="110" t="str">
        <f>+IF(Índice!$D$2=1,"Despesa de capital","Capital expenditure")</f>
        <v>Capital expenditure</v>
      </c>
      <c r="D24" s="83">
        <v>4218.7982600000032</v>
      </c>
      <c r="E24" s="83">
        <v>1575.9976900000031</v>
      </c>
      <c r="F24" s="83">
        <v>5794.7959500000061</v>
      </c>
    </row>
    <row r="25" spans="3:6" ht="11.25" customHeight="1">
      <c r="C25" s="104" t="str">
        <f>+IF(Índice!$D$2=1,"Investimento","Investment")</f>
        <v>Investment</v>
      </c>
      <c r="D25" s="74">
        <v>889.02191999999945</v>
      </c>
      <c r="E25" s="74">
        <v>1575.9976900000031</v>
      </c>
      <c r="F25" s="74">
        <v>2465.0196100000026</v>
      </c>
    </row>
    <row r="26" spans="3:6" ht="11.25" customHeight="1">
      <c r="C26" s="104" t="str">
        <f>+IF(Índice!$D$2=1,"Transferências capital","Capital transfers")</f>
        <v>Capital transfers</v>
      </c>
      <c r="D26" s="74">
        <v>3329.7763400000035</v>
      </c>
      <c r="E26" s="74">
        <v>0</v>
      </c>
      <c r="F26" s="74">
        <v>3329.7763400000035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45580.853769999936</v>
      </c>
      <c r="E29" s="83">
        <v>31626.783790000351</v>
      </c>
      <c r="F29" s="83">
        <v>77207.637560000294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6" t="str">
        <f>+IF(Índice!$D$2=1,"Saldo global","Overall balance")</f>
        <v>Overall balance</v>
      </c>
      <c r="D31" s="317">
        <v>24055.736730000004</v>
      </c>
      <c r="E31" s="317">
        <v>-2093.7207100002561</v>
      </c>
      <c r="F31" s="317">
        <v>21962.016019999748</v>
      </c>
    </row>
    <row r="32" spans="3:6" ht="15" customHeight="1">
      <c r="C32" s="335" t="str">
        <f>+IF(Índice!$D$2=1,"Fonte: Secretaria Regional das Finanças","Source: Regional Finance Secretariat")</f>
        <v>Source: Regional Finance Secretariat</v>
      </c>
      <c r="D32" s="335"/>
      <c r="E32" s="335"/>
      <c r="F32" s="59"/>
    </row>
    <row r="33" spans="3:6" ht="11.25" customHeight="1">
      <c r="C33" s="318"/>
      <c r="D33" s="74"/>
      <c r="E33" s="74"/>
      <c r="F33" s="74"/>
    </row>
  </sheetData>
  <mergeCells count="1">
    <mergeCell ref="C32:E32"/>
  </mergeCells>
  <hyperlinks>
    <hyperlink ref="H2" location="Índice!A1" display="índice" xr:uid="{CEDD58CE-310B-4EE5-9A17-148C10632385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N21" sqref="N21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novembro de 2022 (valores acumulados)","Table XIII- Accounts payable of the Regional Administration, november (accumulated)")</f>
        <v>Table XIII- Accounts payable of the Regional Administration, november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41" t="s">
        <v>27</v>
      </c>
      <c r="D3" s="354" t="str">
        <f>+IF(Índice!$D$2=1,"novembro 2022","november 2022")</f>
        <v>november 2022</v>
      </c>
      <c r="E3" s="354" t="str">
        <f>+IF(Índice!$D$2="PT","janeiro 2020","January")</f>
        <v>January</v>
      </c>
      <c r="F3" s="354" t="str">
        <f>+IF(Índice!$D$2="PT","janeiro 2020","January")</f>
        <v>January</v>
      </c>
      <c r="G3" s="345" t="str">
        <f>+IF(Índice!$D$2=1,"Variação face ao stock inicial de janeiro","Change from period initial stock")</f>
        <v>Change from period initial stock</v>
      </c>
      <c r="H3" s="346"/>
      <c r="I3" s="346"/>
    </row>
    <row r="4" spans="2:11" ht="12.75" customHeight="1">
      <c r="C4" s="341"/>
      <c r="D4" s="353" t="str">
        <f>+IF(Índice!$D$2=1,"Stock final do período","Accumulated")</f>
        <v>Accumulated</v>
      </c>
      <c r="E4" s="353"/>
      <c r="F4" s="353"/>
      <c r="G4" s="350" t="str">
        <f>+IF(Índice!$D$2=1,"Passivo","Liabilities")</f>
        <v>Liabilities</v>
      </c>
      <c r="H4" s="350" t="str">
        <f>+IF(Índice!$D$2=1,"Contas a pagar","Accounts payable")</f>
        <v>Accounts payable</v>
      </c>
      <c r="I4" s="339" t="str">
        <f>+IF(Índice!$D$2=1,"Pagamentos em atraso","Late payments")</f>
        <v>Late payments</v>
      </c>
    </row>
    <row r="5" spans="2:11" ht="22.5">
      <c r="B5" s="29"/>
      <c r="C5" s="341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51"/>
      <c r="H5" s="351"/>
      <c r="I5" s="340"/>
    </row>
    <row r="6" spans="2:11">
      <c r="B6" s="29"/>
      <c r="C6" s="119" t="str">
        <f>+IF(Índice!$D$2=1,"Despesa corrente","Current expenditure")</f>
        <v>Current expenditure</v>
      </c>
      <c r="D6" s="162">
        <v>130080980.13</v>
      </c>
      <c r="E6" s="162">
        <v>117872408.84999996</v>
      </c>
      <c r="F6" s="162">
        <v>18142744.460000001</v>
      </c>
      <c r="G6" s="91">
        <v>1.2242262099542929</v>
      </c>
      <c r="H6" s="91">
        <v>1.5441883581383675</v>
      </c>
      <c r="I6" s="116">
        <v>0.65507628748875568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8372724.1399999997</v>
      </c>
      <c r="E7" s="165">
        <v>7525030.8300000001</v>
      </c>
      <c r="F7" s="165">
        <v>8833.31</v>
      </c>
      <c r="G7" s="95">
        <v>10.37484284694648</v>
      </c>
      <c r="H7" s="95">
        <v>43.567223414131455</v>
      </c>
      <c r="I7" s="121">
        <v>4.7521635789405137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68455821.419999987</v>
      </c>
      <c r="E8" s="165">
        <v>67737697.429999977</v>
      </c>
      <c r="F8" s="165">
        <v>17613432.599999998</v>
      </c>
      <c r="G8" s="95">
        <v>0.72720551506839692</v>
      </c>
      <c r="H8" s="95">
        <v>0.83053248384000056</v>
      </c>
      <c r="I8" s="121">
        <v>0.67906469739442521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24411032.280000001</v>
      </c>
      <c r="E9" s="165">
        <v>18074240.199999999</v>
      </c>
      <c r="F9" s="165">
        <v>372111.4</v>
      </c>
      <c r="G9" s="95">
        <v>1.1573211029104544</v>
      </c>
      <c r="H9" s="95">
        <v>2.8818782192163925</v>
      </c>
      <c r="I9" s="121">
        <v>0.1558081337761732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27365448.699999999</v>
      </c>
      <c r="E10" s="165">
        <v>23073314.039999999</v>
      </c>
      <c r="F10" s="165">
        <v>148357.15</v>
      </c>
      <c r="G10" s="95">
        <v>3.1731028065471687</v>
      </c>
      <c r="H10" s="95">
        <v>4.3685375204151375</v>
      </c>
      <c r="I10" s="121">
        <v>-4.4408920985006262E-16</v>
      </c>
    </row>
    <row r="11" spans="2:11">
      <c r="B11" s="29"/>
      <c r="C11" s="120" t="str">
        <f>+IF(Índice!$D$2=1,"Subsídios","Subsidies")</f>
        <v>Subsidies</v>
      </c>
      <c r="D11" s="165">
        <v>1371831.82</v>
      </c>
      <c r="E11" s="165">
        <v>1371831.82</v>
      </c>
      <c r="F11" s="165">
        <v>0</v>
      </c>
      <c r="G11" s="95">
        <v>7.4217339295980747</v>
      </c>
      <c r="H11" s="95">
        <v>7.4217339295980747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104121.76999999999</v>
      </c>
      <c r="E12" s="165">
        <v>90294.53</v>
      </c>
      <c r="F12" s="165">
        <v>10</v>
      </c>
      <c r="G12" s="95">
        <v>0.33730781343357563</v>
      </c>
      <c r="H12" s="95">
        <v>1.2559628610540008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43721444.919999994</v>
      </c>
      <c r="E13" s="163">
        <v>27336908.359999999</v>
      </c>
      <c r="F13" s="163">
        <v>868281.23</v>
      </c>
      <c r="G13" s="92">
        <v>3.6456550432982793E-2</v>
      </c>
      <c r="H13" s="92">
        <v>0.20297727863272574</v>
      </c>
      <c r="I13" s="117">
        <v>6.0065645900921814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22672147.439999998</v>
      </c>
      <c r="E14" s="165">
        <v>12764865.850000001</v>
      </c>
      <c r="F14" s="165">
        <v>868281.23</v>
      </c>
      <c r="G14" s="95">
        <v>0.161690947453347</v>
      </c>
      <c r="H14" s="95">
        <v>0.98961773201370185</v>
      </c>
      <c r="I14" s="121">
        <v>6.0065645900921814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21049297.48</v>
      </c>
      <c r="E15" s="165">
        <v>14572042.51</v>
      </c>
      <c r="F15" s="165">
        <v>0</v>
      </c>
      <c r="G15" s="95">
        <v>-7.1371128600717038E-2</v>
      </c>
      <c r="H15" s="95">
        <v>-0.10648319407647977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27</v>
      </c>
      <c r="D17" s="164">
        <v>173802425.05000001</v>
      </c>
      <c r="E17" s="164">
        <v>145209317.20999998</v>
      </c>
      <c r="F17" s="164">
        <v>19011025.690000001</v>
      </c>
      <c r="G17" s="147">
        <v>0.72650367150351758</v>
      </c>
      <c r="H17" s="147">
        <v>1.1028237588174035</v>
      </c>
      <c r="I17" s="148">
        <v>0.71489853765681999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129125787.16000003</v>
      </c>
      <c r="E19" s="164">
        <v>100545163.25999999</v>
      </c>
      <c r="F19" s="164">
        <v>2207118.3200000022</v>
      </c>
      <c r="G19" s="147">
        <v>0.89935835919182416</v>
      </c>
      <c r="H19" s="147">
        <v>1.4752126957007619</v>
      </c>
      <c r="I19" s="148">
        <v>-8.2991386813299317E-2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novembro de 2022 (valores acumulados)","Table XIV - Accounts payable of the Regional Gov., november (accumulated)")</f>
        <v>Table XIV - Accounts payable of the Regional Gov., november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41" t="str">
        <f>+IF(Índice!$D$2=1,"Governo Regional","Regional Government")</f>
        <v>Regional Government</v>
      </c>
      <c r="D24" s="338" t="str">
        <f>+IF(Índice!$D$2=1,"novembro 2022","november 2022")</f>
        <v>november 2022</v>
      </c>
      <c r="E24" s="338" t="str">
        <f>+IF(Índice!$D$2="PT","janeiro 2020","January")</f>
        <v>January</v>
      </c>
      <c r="F24" s="338" t="str">
        <f>+IF(Índice!$D$2="PT","janeiro 2020","January")</f>
        <v>January</v>
      </c>
      <c r="G24" s="345" t="str">
        <f>+IF(Índice!$D$2=1,"Variação face ao stock inicial de janeiro","Change from period initial stock")</f>
        <v>Change from period initial stock</v>
      </c>
      <c r="H24" s="346"/>
      <c r="I24" s="346"/>
    </row>
    <row r="25" spans="2:9" ht="22.5" customHeight="1">
      <c r="B25" s="29"/>
      <c r="C25" s="341"/>
      <c r="D25" s="353" t="str">
        <f>+IF(Índice!$D$2=1,"Stock final do período","Accumulated")</f>
        <v>Accumulated</v>
      </c>
      <c r="E25" s="353"/>
      <c r="F25" s="353"/>
      <c r="G25" s="350" t="str">
        <f>+IF(Índice!$D$2=1,"Passivo","Liabilities")</f>
        <v>Liabilities</v>
      </c>
      <c r="H25" s="350" t="str">
        <f>+IF(Índice!$D$2=1,"Contas a pagar","Accounts payable")</f>
        <v>Accounts payable</v>
      </c>
      <c r="I25" s="339" t="str">
        <f>+IF(Índice!$D$2=1,"Pagamentos em atraso","Late payments")</f>
        <v>Late payments</v>
      </c>
    </row>
    <row r="26" spans="2:9" ht="22.5">
      <c r="B26" s="29"/>
      <c r="C26" s="341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51"/>
      <c r="H26" s="351"/>
      <c r="I26" s="340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35945858.019999996</v>
      </c>
      <c r="E27" s="162">
        <v>28670628.419999998</v>
      </c>
      <c r="F27" s="162">
        <v>1116132.8099999998</v>
      </c>
      <c r="G27" s="91">
        <v>1.4323998369878312</v>
      </c>
      <c r="H27" s="91">
        <v>2.0579797009847773</v>
      </c>
      <c r="I27" s="116">
        <v>-0.15179876792760394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31271116.919999994</v>
      </c>
      <c r="E28" s="163">
        <v>23603715.359999999</v>
      </c>
      <c r="F28" s="163">
        <v>630</v>
      </c>
      <c r="G28" s="92">
        <v>5.158752004836531E-2</v>
      </c>
      <c r="H28" s="172">
        <v>0.11476140071020868</v>
      </c>
      <c r="I28" s="117">
        <v>0</v>
      </c>
    </row>
    <row r="29" spans="2:9" ht="20.100000000000001" customHeight="1">
      <c r="B29" s="29"/>
      <c r="C29" s="146" t="s">
        <v>27</v>
      </c>
      <c r="D29" s="164">
        <v>67216974.939999998</v>
      </c>
      <c r="E29" s="164">
        <v>52274343.780000001</v>
      </c>
      <c r="F29" s="164">
        <v>1116762.8099999998</v>
      </c>
      <c r="G29" s="147">
        <v>0.5099849841364501</v>
      </c>
      <c r="H29" s="147">
        <v>0.71113812194774662</v>
      </c>
      <c r="I29" s="148">
        <v>-0.15172612657131046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agosto de 2022 (valores acumulados)","Table XV - Accounts payable of the ASFs, august (accumulated)")</f>
        <v>Table XV - Accounts payable of the ASFs, august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2" t="str">
        <f>+IF(Índice!$D$2=1,"Serviços e Fundos Autónomos","Autonomous Services and Funds")</f>
        <v>Autonomous Services and Funds</v>
      </c>
      <c r="D33" s="338" t="str">
        <f>+IF(Índice!$D$2=1,"agosto 2022","august 2022")</f>
        <v>august 2022</v>
      </c>
      <c r="E33" s="338" t="str">
        <f>+IF(Índice!$D$2="PT","janeiro 2020","January")</f>
        <v>January</v>
      </c>
      <c r="F33" s="338" t="str">
        <f>+IF(Índice!$D$2="PT","janeiro 2020","January")</f>
        <v>January</v>
      </c>
      <c r="G33" s="345" t="str">
        <f>+IF(Índice!$D$2=1,"Variação face ao stock inicial de janeiro","Change from period initial stock")</f>
        <v>Change from period initial stock</v>
      </c>
      <c r="H33" s="346"/>
      <c r="I33" s="346"/>
    </row>
    <row r="34" spans="2:9" ht="12.75" customHeight="1">
      <c r="C34" s="343"/>
      <c r="D34" s="347" t="str">
        <f>+IF(Índice!$D$2=1,"Stock final do período","Accumulated")</f>
        <v>Accumulated</v>
      </c>
      <c r="E34" s="348"/>
      <c r="F34" s="349"/>
      <c r="G34" s="352" t="str">
        <f>+IF(Índice!$D$2=1,"Passivo","Liabilities")</f>
        <v>Liabilities</v>
      </c>
      <c r="H34" s="352" t="str">
        <f>+IF(Índice!$D$2=1,"Contas a pagar","Accounts payable")</f>
        <v>Accounts payable</v>
      </c>
      <c r="I34" s="339" t="str">
        <f>+IF(Índice!$D$2=1,"Pagamentos em atraso","Late payments")</f>
        <v>Late payments</v>
      </c>
    </row>
    <row r="35" spans="2:9" ht="22.5">
      <c r="C35" s="344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51"/>
      <c r="H35" s="351"/>
      <c r="I35" s="340"/>
    </row>
    <row r="36" spans="2:9" ht="20.100000000000001" customHeight="1">
      <c r="C36" s="115" t="str">
        <f>+IF(Índice!$D$2=1,"Despesa corrente","Current expenditure")</f>
        <v>Current expenditure</v>
      </c>
      <c r="D36" s="162">
        <v>43882336.130000003</v>
      </c>
      <c r="E36" s="162">
        <v>43206561.399999999</v>
      </c>
      <c r="F36" s="162">
        <v>1090355.51</v>
      </c>
      <c r="G36" s="91">
        <v>5.4826501865474615</v>
      </c>
      <c r="H36" s="91">
        <v>6.1995231826716521</v>
      </c>
      <c r="I36" s="116">
        <v>2.2204460492503131E-16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324716.67</v>
      </c>
      <c r="E37" s="163">
        <v>324716.67</v>
      </c>
      <c r="F37" s="163">
        <v>0</v>
      </c>
      <c r="G37" s="92">
        <v>9.073066152791915</v>
      </c>
      <c r="H37" s="92">
        <v>9.073066152791915</v>
      </c>
      <c r="I37" s="117">
        <v>0</v>
      </c>
    </row>
    <row r="38" spans="2:9" ht="20.100000000000001" customHeight="1">
      <c r="C38" s="146" t="s">
        <v>27</v>
      </c>
      <c r="D38" s="164">
        <v>44207052.800000004</v>
      </c>
      <c r="E38" s="164">
        <v>43531278.07</v>
      </c>
      <c r="F38" s="164">
        <v>1090355.51</v>
      </c>
      <c r="G38" s="147">
        <v>5.4996673524593911</v>
      </c>
      <c r="H38" s="147">
        <v>6.2148759987592515</v>
      </c>
      <c r="I38" s="148">
        <v>2.2204460492503131E-16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agosto de 2022 (valores acumulados)","Table XVI - Accounts payable of the RPEs, august (accumulated)")</f>
        <v>Table XVI - Accounts payable of the RPEs, august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2" t="str">
        <f>+IF(Índice!$D$2=1,"Entidades Públicas Reclassseicadas","Reclassseied Public Entities")</f>
        <v>Reclassseied Public Entities</v>
      </c>
      <c r="D42" s="338" t="str">
        <f>+IF(Índice!$D$2=1,"agosto 2022","august 2022")</f>
        <v>august 2022</v>
      </c>
      <c r="E42" s="338" t="str">
        <f>+IF(Índice!$D$2="PT","janeiro 2020","January")</f>
        <v>January</v>
      </c>
      <c r="F42" s="338" t="str">
        <f>+IF(Índice!$D$2="PT","janeiro 2020","January")</f>
        <v>January</v>
      </c>
      <c r="G42" s="345" t="str">
        <f>+IF(Índice!$D$2=1,"Variação face ao stock inicial de janeiro","Change from period initial stock")</f>
        <v>Change from period initial stock</v>
      </c>
      <c r="H42" s="346"/>
      <c r="I42" s="346"/>
    </row>
    <row r="43" spans="2:9" ht="12.75" customHeight="1">
      <c r="C43" s="343"/>
      <c r="D43" s="347" t="str">
        <f>+IF(Índice!$D$2=1,"Stock final do período","Accumulated")</f>
        <v>Accumulated</v>
      </c>
      <c r="E43" s="348"/>
      <c r="F43" s="349"/>
      <c r="G43" s="350" t="str">
        <f>+IF(Índice!$D$2=1,"Passivo","Liabilities")</f>
        <v>Liabilities</v>
      </c>
      <c r="H43" s="350" t="str">
        <f>+IF(Índice!$D$2=1,"Contas a pagar","Accounts payable")</f>
        <v>Accounts payable</v>
      </c>
      <c r="I43" s="339" t="str">
        <f>+IF(Índice!$D$2=1,"Pagamentos em atraso","Late payments")</f>
        <v>Late payments</v>
      </c>
    </row>
    <row r="44" spans="2:9" ht="22.5">
      <c r="C44" s="344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51"/>
      <c r="H44" s="351"/>
      <c r="I44" s="340"/>
    </row>
    <row r="45" spans="2:9" ht="20.100000000000001" customHeight="1">
      <c r="C45" s="115" t="str">
        <f>+IF(Índice!$D$2=1,"Despesa corrente","Current expenditure")</f>
        <v>Current expenditure</v>
      </c>
      <c r="D45" s="162">
        <v>50252785.979999997</v>
      </c>
      <c r="E45" s="162">
        <v>45995219.029999979</v>
      </c>
      <c r="F45" s="162">
        <v>15936256.140000001</v>
      </c>
      <c r="G45" s="91">
        <v>0.36051598635793836</v>
      </c>
      <c r="H45" s="91">
        <v>0.4859658951299739</v>
      </c>
      <c r="I45" s="116">
        <v>0.86266080206149742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12125611.33</v>
      </c>
      <c r="E46" s="163">
        <v>3408476.33</v>
      </c>
      <c r="F46" s="163">
        <v>867651.23</v>
      </c>
      <c r="G46" s="92">
        <v>-2.3253356675560832E-2</v>
      </c>
      <c r="H46" s="92">
        <v>1.2448440444608271</v>
      </c>
      <c r="I46" s="117">
        <v>6.0372565695837803</v>
      </c>
    </row>
    <row r="47" spans="2:9" ht="20.100000000000001" customHeight="1">
      <c r="C47" s="146" t="s">
        <v>27</v>
      </c>
      <c r="D47" s="164">
        <v>62378397.309999995</v>
      </c>
      <c r="E47" s="164">
        <v>49403695.359999977</v>
      </c>
      <c r="F47" s="164">
        <v>16803907.370000001</v>
      </c>
      <c r="G47" s="147">
        <v>0.26397819379694654</v>
      </c>
      <c r="H47" s="147">
        <v>0.5214508826903419</v>
      </c>
      <c r="I47" s="148">
        <v>0.9361717161861316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6"/>
  <sheetViews>
    <sheetView showGridLines="0" topLeftCell="A50" zoomScale="85" zoomScaleNormal="85" workbookViewId="0">
      <selection activeCell="B83" sqref="B83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2" t="s">
        <v>102</v>
      </c>
      <c r="D2" s="174"/>
      <c r="E2" s="178" t="str">
        <f>+IF(Índice!$D$2=1,"índice","Index")</f>
        <v>Index</v>
      </c>
    </row>
    <row r="3" spans="2:5">
      <c r="C3" s="321" t="s">
        <v>1</v>
      </c>
      <c r="D3" s="171"/>
      <c r="E3" s="169"/>
    </row>
    <row r="4" spans="2:5">
      <c r="C4" s="170" t="s">
        <v>1</v>
      </c>
      <c r="D4" s="170"/>
      <c r="E4" s="169"/>
    </row>
    <row r="5" spans="2:5">
      <c r="B5" s="29"/>
      <c r="C5" s="171" t="s">
        <v>10</v>
      </c>
      <c r="D5" s="171"/>
      <c r="E5" s="169"/>
    </row>
    <row r="6" spans="2:5">
      <c r="B6" s="29"/>
      <c r="C6" s="170" t="s">
        <v>2</v>
      </c>
      <c r="D6" s="170"/>
      <c r="E6" s="169"/>
    </row>
    <row r="7" spans="2:5">
      <c r="B7" s="29"/>
      <c r="C7" s="170" t="s">
        <v>31</v>
      </c>
      <c r="D7" s="170"/>
      <c r="E7" s="169"/>
    </row>
    <row r="8" spans="2:5">
      <c r="B8" s="29"/>
      <c r="C8" s="171" t="s">
        <v>14</v>
      </c>
      <c r="D8" s="171"/>
      <c r="E8" s="169"/>
    </row>
    <row r="9" spans="2:5">
      <c r="B9" s="29"/>
      <c r="C9" s="170" t="s">
        <v>43</v>
      </c>
      <c r="D9" s="170"/>
      <c r="E9" s="169"/>
    </row>
    <row r="10" spans="2:5">
      <c r="B10" s="29"/>
      <c r="C10" s="170" t="s">
        <v>4</v>
      </c>
      <c r="D10" s="170"/>
      <c r="E10" s="169"/>
    </row>
    <row r="11" spans="2:5">
      <c r="B11" s="29"/>
      <c r="C11" s="170" t="s">
        <v>109</v>
      </c>
      <c r="D11" s="170"/>
      <c r="E11" s="169"/>
    </row>
    <row r="12" spans="2:5">
      <c r="B12" s="29"/>
      <c r="C12" s="170" t="s">
        <v>34</v>
      </c>
      <c r="D12" s="170"/>
      <c r="E12" s="169"/>
    </row>
    <row r="13" spans="2:5">
      <c r="B13" s="29"/>
      <c r="C13" s="170" t="s">
        <v>57</v>
      </c>
      <c r="D13" s="170"/>
      <c r="E13" s="169"/>
    </row>
    <row r="14" spans="2:5">
      <c r="B14" s="29"/>
      <c r="C14" s="170" t="s">
        <v>50</v>
      </c>
      <c r="D14" s="170"/>
      <c r="E14" s="169"/>
    </row>
    <row r="15" spans="2:5">
      <c r="B15" s="29"/>
      <c r="C15" s="170" t="s">
        <v>78</v>
      </c>
      <c r="D15" s="170"/>
      <c r="E15" s="169"/>
    </row>
    <row r="16" spans="2:5">
      <c r="B16" s="29"/>
      <c r="C16" s="170" t="s">
        <v>11</v>
      </c>
      <c r="D16" s="170"/>
      <c r="E16" s="169"/>
    </row>
    <row r="17" spans="2:5">
      <c r="B17" s="29"/>
      <c r="C17" s="170" t="s">
        <v>51</v>
      </c>
      <c r="D17" s="171"/>
      <c r="E17" s="169"/>
    </row>
    <row r="18" spans="2:5">
      <c r="B18" s="29"/>
      <c r="C18" s="170" t="s">
        <v>44</v>
      </c>
      <c r="D18" s="170"/>
      <c r="E18" s="169"/>
    </row>
    <row r="19" spans="2:5">
      <c r="B19" s="29"/>
      <c r="C19" s="170" t="s">
        <v>68</v>
      </c>
      <c r="D19" s="170"/>
      <c r="E19" s="169"/>
    </row>
    <row r="20" spans="2:5">
      <c r="B20" s="29"/>
      <c r="C20" s="170" t="s">
        <v>60</v>
      </c>
      <c r="D20" s="170"/>
      <c r="E20" s="169"/>
    </row>
    <row r="21" spans="2:5">
      <c r="B21" s="29"/>
      <c r="C21" s="170" t="s">
        <v>8</v>
      </c>
      <c r="D21" s="170"/>
      <c r="E21" s="169"/>
    </row>
    <row r="22" spans="2:5">
      <c r="B22" s="29"/>
      <c r="C22" s="170" t="s">
        <v>58</v>
      </c>
      <c r="D22" s="170"/>
      <c r="E22" s="169"/>
    </row>
    <row r="23" spans="2:5">
      <c r="B23" s="29"/>
      <c r="C23" s="170" t="s">
        <v>59</v>
      </c>
      <c r="D23" s="170"/>
      <c r="E23" s="169"/>
    </row>
    <row r="24" spans="2:5">
      <c r="B24" s="29"/>
      <c r="C24" s="170" t="s">
        <v>35</v>
      </c>
      <c r="D24" s="170"/>
      <c r="E24" s="169"/>
    </row>
    <row r="25" spans="2:5">
      <c r="B25" s="29"/>
      <c r="C25" s="170" t="s">
        <v>52</v>
      </c>
      <c r="D25" s="170"/>
      <c r="E25" s="169"/>
    </row>
    <row r="26" spans="2:5">
      <c r="B26" s="29"/>
      <c r="C26" s="170" t="s">
        <v>53</v>
      </c>
      <c r="D26" s="170"/>
      <c r="E26" s="169"/>
    </row>
    <row r="27" spans="2:5">
      <c r="B27" s="29"/>
      <c r="C27" s="170" t="s">
        <v>36</v>
      </c>
      <c r="D27" s="170"/>
      <c r="E27" s="169"/>
    </row>
    <row r="28" spans="2:5">
      <c r="B28" s="29"/>
      <c r="C28" s="170" t="s">
        <v>54</v>
      </c>
      <c r="D28" s="170"/>
      <c r="E28" s="169"/>
    </row>
    <row r="29" spans="2:5">
      <c r="C29" s="170" t="s">
        <v>66</v>
      </c>
      <c r="D29" s="170"/>
      <c r="E29" s="169"/>
    </row>
    <row r="30" spans="2:5">
      <c r="C30" s="170" t="s">
        <v>64</v>
      </c>
      <c r="D30" s="170"/>
      <c r="E30" s="169"/>
    </row>
    <row r="31" spans="2:5">
      <c r="C31" s="170" t="s">
        <v>45</v>
      </c>
      <c r="D31" s="170"/>
      <c r="E31" s="169"/>
    </row>
    <row r="32" spans="2:5">
      <c r="C32" s="170" t="s">
        <v>46</v>
      </c>
      <c r="D32" s="170"/>
      <c r="E32" s="169"/>
    </row>
    <row r="33" spans="3:5">
      <c r="C33" s="170" t="s">
        <v>37</v>
      </c>
      <c r="D33" s="170"/>
      <c r="E33" s="169"/>
    </row>
    <row r="34" spans="3:5">
      <c r="C34" s="170" t="s">
        <v>47</v>
      </c>
      <c r="D34" s="170"/>
      <c r="E34" s="169"/>
    </row>
    <row r="35" spans="3:5">
      <c r="C35" s="170" t="s">
        <v>61</v>
      </c>
      <c r="D35" s="170"/>
      <c r="E35" s="169"/>
    </row>
    <row r="36" spans="3:5">
      <c r="C36" s="170" t="s">
        <v>65</v>
      </c>
      <c r="D36" s="170"/>
      <c r="E36" s="169"/>
    </row>
    <row r="37" spans="3:5">
      <c r="C37" s="170" t="s">
        <v>80</v>
      </c>
      <c r="D37" s="170"/>
      <c r="E37" s="169"/>
    </row>
    <row r="38" spans="3:5">
      <c r="C38" s="170" t="s">
        <v>67</v>
      </c>
      <c r="D38" s="170"/>
      <c r="E38" s="169"/>
    </row>
    <row r="39" spans="3:5">
      <c r="C39" s="170" t="s">
        <v>97</v>
      </c>
      <c r="D39" s="170"/>
      <c r="E39" s="169"/>
    </row>
    <row r="40" spans="3:5">
      <c r="C40" s="171" t="s">
        <v>33</v>
      </c>
      <c r="D40" s="170"/>
      <c r="E40" s="169"/>
    </row>
    <row r="41" spans="3:5">
      <c r="C41" s="170" t="s">
        <v>56</v>
      </c>
      <c r="D41" s="170"/>
      <c r="E41" s="169"/>
    </row>
    <row r="42" spans="3:5">
      <c r="C42" s="170" t="s">
        <v>9</v>
      </c>
      <c r="D42" s="170"/>
      <c r="E42" s="169"/>
    </row>
    <row r="43" spans="3:5">
      <c r="C43" s="170" t="s">
        <v>62</v>
      </c>
      <c r="D43" s="171"/>
      <c r="E43" s="169"/>
    </row>
    <row r="44" spans="3:5">
      <c r="C44" s="171" t="s">
        <v>91</v>
      </c>
      <c r="D44" s="170"/>
      <c r="E44" s="169"/>
    </row>
    <row r="45" spans="3:5">
      <c r="C45" s="170" t="s">
        <v>32</v>
      </c>
      <c r="D45" s="171"/>
      <c r="E45" s="169"/>
    </row>
    <row r="46" spans="3:5">
      <c r="C46" s="170" t="s">
        <v>40</v>
      </c>
      <c r="D46" s="170"/>
      <c r="E46" s="169"/>
    </row>
    <row r="47" spans="3:5">
      <c r="C47" s="170" t="s">
        <v>5</v>
      </c>
      <c r="D47" s="170"/>
      <c r="E47" s="169"/>
    </row>
    <row r="48" spans="3:5">
      <c r="C48" s="170" t="s">
        <v>86</v>
      </c>
      <c r="D48" s="170"/>
      <c r="E48" s="169"/>
    </row>
    <row r="49" spans="3:5">
      <c r="C49" s="170" t="s">
        <v>41</v>
      </c>
      <c r="D49" s="170"/>
      <c r="E49" s="169"/>
    </row>
    <row r="50" spans="3:5">
      <c r="C50" s="170" t="s">
        <v>42</v>
      </c>
      <c r="D50" s="171"/>
      <c r="E50" s="169"/>
    </row>
    <row r="51" spans="3:5">
      <c r="C51" s="170" t="s">
        <v>87</v>
      </c>
      <c r="D51" s="170"/>
      <c r="E51" s="169"/>
    </row>
    <row r="52" spans="3:5">
      <c r="C52" s="170" t="s">
        <v>112</v>
      </c>
      <c r="D52" s="170"/>
      <c r="E52" s="169"/>
    </row>
    <row r="53" spans="3:5">
      <c r="C53" s="171" t="s">
        <v>20</v>
      </c>
      <c r="D53" s="170"/>
      <c r="E53" s="169"/>
    </row>
    <row r="54" spans="3:5">
      <c r="C54" s="170" t="s">
        <v>106</v>
      </c>
      <c r="D54" s="171"/>
      <c r="E54" s="169"/>
    </row>
    <row r="55" spans="3:5">
      <c r="C55" s="170" t="s">
        <v>110</v>
      </c>
    </row>
    <row r="56" spans="3:5">
      <c r="C56" s="171" t="s">
        <v>19</v>
      </c>
    </row>
    <row r="57" spans="3:5">
      <c r="C57" s="170" t="s">
        <v>104</v>
      </c>
    </row>
    <row r="58" spans="3:5">
      <c r="C58" s="170" t="s">
        <v>108</v>
      </c>
    </row>
    <row r="59" spans="3:5">
      <c r="C59" s="170" t="s">
        <v>100</v>
      </c>
    </row>
    <row r="60" spans="3:5">
      <c r="C60" s="170" t="s">
        <v>88</v>
      </c>
    </row>
    <row r="61" spans="3:5">
      <c r="C61" s="171" t="s">
        <v>17</v>
      </c>
    </row>
    <row r="62" spans="3:5">
      <c r="C62" s="170" t="s">
        <v>111</v>
      </c>
    </row>
    <row r="63" spans="3:5">
      <c r="C63" s="170" t="s">
        <v>105</v>
      </c>
    </row>
    <row r="64" spans="3:5">
      <c r="C64" s="170" t="s">
        <v>103</v>
      </c>
    </row>
    <row r="65" spans="3:3">
      <c r="C65" s="170" t="s">
        <v>92</v>
      </c>
    </row>
    <row r="66" spans="3:3">
      <c r="C66" s="171" t="s">
        <v>16</v>
      </c>
    </row>
    <row r="67" spans="3:3">
      <c r="C67" s="170" t="s">
        <v>69</v>
      </c>
    </row>
    <row r="68" spans="3:3">
      <c r="C68" s="171" t="s">
        <v>38</v>
      </c>
    </row>
    <row r="69" spans="3:3">
      <c r="C69" s="170" t="s">
        <v>89</v>
      </c>
    </row>
    <row r="70" spans="3:3">
      <c r="C70" s="170" t="s">
        <v>107</v>
      </c>
    </row>
    <row r="71" spans="3:3">
      <c r="C71" s="170" t="s">
        <v>98</v>
      </c>
    </row>
    <row r="72" spans="3:3">
      <c r="C72" s="171" t="s">
        <v>15</v>
      </c>
    </row>
    <row r="73" spans="3:3">
      <c r="C73" s="170" t="s">
        <v>63</v>
      </c>
    </row>
    <row r="74" spans="3:3">
      <c r="C74" s="170" t="s">
        <v>101</v>
      </c>
    </row>
    <row r="75" spans="3:3">
      <c r="C75" s="171" t="s">
        <v>18</v>
      </c>
    </row>
    <row r="76" spans="3:3">
      <c r="C76" s="170" t="s">
        <v>48</v>
      </c>
    </row>
    <row r="77" spans="3:3">
      <c r="C77" s="170" t="s">
        <v>12</v>
      </c>
    </row>
    <row r="78" spans="3:3">
      <c r="C78" s="170" t="s">
        <v>3</v>
      </c>
    </row>
    <row r="79" spans="3:3">
      <c r="C79" s="170" t="s">
        <v>79</v>
      </c>
    </row>
    <row r="80" spans="3:3">
      <c r="C80" s="170" t="s">
        <v>39</v>
      </c>
    </row>
    <row r="81" spans="2:3">
      <c r="C81" s="275"/>
    </row>
    <row r="82" spans="2:3">
      <c r="C82" s="275"/>
    </row>
    <row r="83" spans="2:3" ht="36.75" customHeight="1">
      <c r="B83" s="16"/>
      <c r="C83" s="322" t="s">
        <v>55</v>
      </c>
    </row>
    <row r="84" spans="2:3">
      <c r="C84" s="171" t="s">
        <v>1</v>
      </c>
    </row>
    <row r="85" spans="2:3">
      <c r="C85" s="170" t="s">
        <v>1</v>
      </c>
    </row>
    <row r="86" spans="2:3">
      <c r="C86" s="171" t="s">
        <v>14</v>
      </c>
    </row>
    <row r="87" spans="2:3">
      <c r="C87" s="170" t="s">
        <v>71</v>
      </c>
    </row>
    <row r="88" spans="2:3">
      <c r="C88" s="170" t="s">
        <v>93</v>
      </c>
    </row>
    <row r="89" spans="2:3">
      <c r="C89" s="170" t="s">
        <v>72</v>
      </c>
    </row>
    <row r="90" spans="2:3">
      <c r="C90" s="170" t="s">
        <v>82</v>
      </c>
    </row>
    <row r="91" spans="2:3">
      <c r="C91" s="171" t="s">
        <v>33</v>
      </c>
    </row>
    <row r="92" spans="2:3">
      <c r="C92" s="170" t="s">
        <v>81</v>
      </c>
    </row>
    <row r="93" spans="2:3">
      <c r="C93" s="170" t="s">
        <v>70</v>
      </c>
    </row>
    <row r="94" spans="2:3">
      <c r="C94" s="171" t="s">
        <v>91</v>
      </c>
    </row>
    <row r="95" spans="2:3">
      <c r="C95" s="170" t="s">
        <v>7</v>
      </c>
    </row>
    <row r="96" spans="2:3">
      <c r="C96" s="170" t="s">
        <v>6</v>
      </c>
    </row>
    <row r="97" spans="3:3">
      <c r="C97" s="170" t="s">
        <v>94</v>
      </c>
    </row>
    <row r="98" spans="3:3">
      <c r="C98" s="170" t="s">
        <v>77</v>
      </c>
    </row>
    <row r="99" spans="3:3">
      <c r="C99" s="171" t="s">
        <v>20</v>
      </c>
    </row>
    <row r="100" spans="3:3">
      <c r="C100" s="170" t="s">
        <v>73</v>
      </c>
    </row>
    <row r="101" spans="3:3">
      <c r="C101" s="171" t="s">
        <v>17</v>
      </c>
    </row>
    <row r="102" spans="3:3">
      <c r="C102" s="170" t="s">
        <v>76</v>
      </c>
    </row>
    <row r="103" spans="3:3">
      <c r="C103" s="170" t="s">
        <v>49</v>
      </c>
    </row>
    <row r="104" spans="3:3">
      <c r="C104" s="170" t="s">
        <v>13</v>
      </c>
    </row>
    <row r="105" spans="3:3">
      <c r="C105" s="171" t="s">
        <v>16</v>
      </c>
    </row>
    <row r="106" spans="3:3">
      <c r="C106" s="170" t="s">
        <v>75</v>
      </c>
    </row>
    <row r="107" spans="3:3">
      <c r="C107" s="171" t="s">
        <v>15</v>
      </c>
    </row>
    <row r="108" spans="3:3">
      <c r="C108" s="170" t="s">
        <v>99</v>
      </c>
    </row>
    <row r="109" spans="3:3">
      <c r="C109" s="170" t="s">
        <v>74</v>
      </c>
    </row>
    <row r="110" spans="3:3">
      <c r="C110" s="171" t="s">
        <v>18</v>
      </c>
    </row>
    <row r="111" spans="3:3">
      <c r="C111" s="170" t="s">
        <v>49</v>
      </c>
    </row>
    <row r="112" spans="3:3">
      <c r="C112" s="170" t="s">
        <v>85</v>
      </c>
    </row>
    <row r="113" spans="3:3">
      <c r="C113" s="170" t="s">
        <v>84</v>
      </c>
    </row>
    <row r="114" spans="3:3">
      <c r="C114" s="170" t="s">
        <v>90</v>
      </c>
    </row>
    <row r="115" spans="3:3">
      <c r="C115" s="170" t="s">
        <v>83</v>
      </c>
    </row>
    <row r="116" spans="3:3">
      <c r="C116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S23" sqref="S23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topLeftCell="A7" zoomScale="130" zoomScaleNormal="130" workbookViewId="0">
      <selection activeCell="A20" sqref="A2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(january-november)</v>
      </c>
      <c r="B3" s="217" t="s">
        <v>29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(january-november)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319" t="str">
        <f>+Q3_Global_M!C2</f>
        <v>TABLE III - Regional Gov. budget execution (november)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(january-november)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(january-november)</v>
      </c>
      <c r="B7" s="217"/>
      <c r="C7" s="217"/>
      <c r="D7" s="217"/>
    </row>
    <row r="8" spans="1:25" s="179" customFormat="1" ht="20.100000000000001" customHeight="1">
      <c r="A8" s="284" t="str">
        <f>+'Q6_D_Est ECO'!C2</f>
        <v>TABLE VI - Regional Gov. expenditure budget execution (january-november)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(january-november)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(january-november)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(january-november)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(january-november)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(january-november)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(november)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Table XIII- Accounts payable of the Regional Administration, november (accumulated)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Table XIV - Accounts payable of the Regional Gov., november (accumulated)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Table XV - Accounts payable of the ASFs, august (accumulated)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Table XVI - Accounts payable of the RPEs, august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'!C83</f>
        <v>Lista de entidades que cumprem com o estabelecido no art.º 7.º da LCPA (SFA/EPR)</v>
      </c>
      <c r="B20" s="217"/>
      <c r="C20" s="217"/>
      <c r="D20" s="217"/>
    </row>
    <row r="21" spans="1:4">
      <c r="A21" s="285"/>
      <c r="B21" s="285"/>
      <c r="C21" s="285"/>
      <c r="D21" s="285"/>
    </row>
    <row r="22" spans="1:4">
      <c r="A22" s="324"/>
      <c r="B22" s="324"/>
      <c r="C22" s="324"/>
      <c r="D22" s="324"/>
    </row>
  </sheetData>
  <mergeCells count="1">
    <mergeCell ref="A22:D22"/>
  </mergeCells>
  <dataValidations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3_ R_fiscal'!B2" display="'Q3_ R_fiscal'!B2" xr:uid="{8C3F32CF-CB5D-4C4B-91F0-3DBF99E72AFF}"/>
    <hyperlink ref="A7" location="Q4_R_n_fiscal!B2" display="Q4_R_n_fiscal!B2" xr:uid="{4D51F3FB-D210-40AF-BC81-B0EFC32302B1}"/>
    <hyperlink ref="A9" location="Q6_D_Est_Func!B2" display="Q6_D_Est_Func!B2" xr:uid="{DB99BAB6-36F5-494B-841E-18DB72003739}"/>
    <hyperlink ref="A10" location="Q7_D_Est_Org!B2" display="Q7_D_Est_Org!B2" xr:uid="{23A5696D-775A-42B4-B16B-8C40BCDC42E4}"/>
    <hyperlink ref="A11" location="'Q8_Saldo_Global EPR'!B2" display="'Q8_Saldo_Global EPR'!B2" xr:uid="{ED449137-F13D-44F9-88F9-DFF493312589}"/>
    <hyperlink ref="A13" location="'Q10_SFA acumulado'!B2" display="'Q10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3" display="'Pagamentos_Atraso '!B83" xr:uid="{F718D3A5-B7AF-46BB-9849-9E40F5F28D40}"/>
    <hyperlink ref="A8" location="'Q5_D_Est ECO'!B2" display="'Q5_D_Est ECO'!B2" xr:uid="{EF482AA7-D98B-44CB-84F5-9083028EFDD9}"/>
    <hyperlink ref="A12" location="'Q9_SFA '!B2" display="'Q9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5" location="Q3_Global_M!B2" display="Q3_Global_M!B2" xr:uid="{31516EC3-D432-48D3-ACAC-45D43E4D17C0}"/>
    <hyperlink ref="A14" location="'Q12_SFA Mes'!B2" display="'Q12_SFA Mes'!B2" xr:uid="{3461D3F7-5CC3-408F-9BC5-D6F8A850D9DB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N21" sqref="N21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(janeiro-novembro)","TABLE I - Consolidated budget execution (january-november)")</f>
        <v>TABLE I - Consolidated budget execution (january-november)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2022","Consolidated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1075405.4764999999</v>
      </c>
      <c r="E5" s="57">
        <v>397997.52658999996</v>
      </c>
      <c r="F5" s="57">
        <v>265630.69258000003</v>
      </c>
      <c r="G5" s="57">
        <v>1151799.7317799998</v>
      </c>
      <c r="H5" s="57">
        <v>14.231905561184233</v>
      </c>
    </row>
    <row r="6" spans="1:10" ht="11.25" customHeight="1">
      <c r="C6" s="68" t="str">
        <f>+IF(Índice!$D$2=1,"Impostos diretos","Direct taxes")</f>
        <v>Direct taxes</v>
      </c>
      <c r="D6" s="56">
        <v>276412.44628000003</v>
      </c>
      <c r="E6" s="56">
        <v>0</v>
      </c>
      <c r="F6" s="56">
        <v>0</v>
      </c>
      <c r="G6" s="56">
        <v>276412.44628000003</v>
      </c>
      <c r="H6" s="56">
        <v>31.389596719959734</v>
      </c>
    </row>
    <row r="7" spans="1:10">
      <c r="C7" s="68" t="str">
        <f>+IF(Índice!$D$2=1,"Impostos indiretos","Indirect taxes")</f>
        <v>Indirect taxes</v>
      </c>
      <c r="D7" s="56">
        <v>578483.30743999989</v>
      </c>
      <c r="E7" s="56">
        <v>0</v>
      </c>
      <c r="F7" s="56">
        <v>0</v>
      </c>
      <c r="G7" s="56">
        <v>578483.30743999989</v>
      </c>
      <c r="H7" s="56">
        <v>10.675231221717162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220509.72277999995</v>
      </c>
      <c r="E9" s="56">
        <v>397997.52658999996</v>
      </c>
      <c r="F9" s="56">
        <v>265630.69258000003</v>
      </c>
      <c r="G9" s="56">
        <v>293433.99142999994</v>
      </c>
      <c r="H9" s="56">
        <v>6.6110546230380374</v>
      </c>
    </row>
    <row r="10" spans="1:10">
      <c r="C10" s="69" t="str">
        <f>+IF(Índice!$D$2=1,"Transferências correntes","Current transfers")</f>
        <v>Current transfers</v>
      </c>
      <c r="D10" s="56">
        <v>186819.24928999995</v>
      </c>
      <c r="E10" s="56">
        <v>390314.19449999998</v>
      </c>
      <c r="F10" s="56">
        <v>229371.60168000008</v>
      </c>
      <c r="G10" s="56">
        <v>215801.09495000006</v>
      </c>
      <c r="H10" s="56">
        <v>2.2696930474919164E-2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186288.61048999996</v>
      </c>
      <c r="E11" s="56">
        <v>788.80048999999997</v>
      </c>
      <c r="F11" s="56">
        <v>1127.7164299999999</v>
      </c>
      <c r="G11" s="56">
        <v>188205.12740999996</v>
      </c>
      <c r="H11" s="56">
        <v>-5.9343020718166777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365225.81176999997</v>
      </c>
      <c r="F12" s="56">
        <v>225478.13875000001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3469.9866299999121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97660.397769999996</v>
      </c>
      <c r="E14" s="57">
        <v>86015.750839999979</v>
      </c>
      <c r="F14" s="57">
        <v>32476.08654</v>
      </c>
      <c r="G14" s="57">
        <v>142600.11525999996</v>
      </c>
      <c r="H14" s="57">
        <v>28.487055076575739</v>
      </c>
    </row>
    <row r="15" spans="1:10">
      <c r="C15" s="68" t="str">
        <f>+IF(Índice!$D$2=1,"Venda de bens de investimento","Sale of investment goods")</f>
        <v>Sale of investment goods</v>
      </c>
      <c r="D15" s="56">
        <v>4381.1557599999996</v>
      </c>
      <c r="E15" s="56">
        <v>0</v>
      </c>
      <c r="F15" s="56">
        <v>321.07509000000005</v>
      </c>
      <c r="G15" s="56">
        <v>4702.2308499999999</v>
      </c>
      <c r="H15" s="56">
        <v>112.47839487294833</v>
      </c>
    </row>
    <row r="16" spans="1:10" ht="11.25" customHeight="1">
      <c r="C16" s="68" t="str">
        <f>+IF(Índice!$D$2=1,"Transferências capital","Capital transfers")</f>
        <v>Capital transfers</v>
      </c>
      <c r="D16" s="56">
        <v>82808.934569999998</v>
      </c>
      <c r="E16" s="56">
        <v>85852.937109999984</v>
      </c>
      <c r="F16" s="56">
        <v>31983.309020000004</v>
      </c>
      <c r="G16" s="56">
        <v>127093.06080999997</v>
      </c>
      <c r="H16" s="56">
        <v>18.568295547745663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48352.340429999997</v>
      </c>
      <c r="E17" s="56">
        <v>0</v>
      </c>
      <c r="F17" s="56">
        <v>0</v>
      </c>
      <c r="G17" s="56">
        <v>48352.340429999997</v>
      </c>
      <c r="H17" s="56">
        <v>-1.458227741475504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64979.290079999999</v>
      </c>
      <c r="F18" s="56">
        <v>8572.8298100000011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1173065.8742699998</v>
      </c>
      <c r="E20" s="57">
        <v>484013.27742999996</v>
      </c>
      <c r="F20" s="57">
        <v>298106.77912000002</v>
      </c>
      <c r="G20" s="57">
        <v>1294399.8470399997</v>
      </c>
      <c r="H20" s="57">
        <v>15.645393685645658</v>
      </c>
    </row>
    <row r="21" spans="3:8" ht="20.25" customHeight="1">
      <c r="C21" s="220" t="str">
        <f>+IF(Índice!$D$2=1,"Despesa corrente","Current expenditure")</f>
        <v>Current expenditure</v>
      </c>
      <c r="D21" s="220">
        <v>1082901.2101699994</v>
      </c>
      <c r="E21" s="220">
        <v>387593.57014999993</v>
      </c>
      <c r="F21" s="220">
        <v>287282.53273000033</v>
      </c>
      <c r="G21" s="220">
        <v>1170533.4851499996</v>
      </c>
      <c r="H21" s="220">
        <v>1.7165932032249476</v>
      </c>
    </row>
    <row r="22" spans="3:8" ht="10.5" customHeight="1">
      <c r="C22" s="68" t="str">
        <f>+IF(Índice!$D$2=1,"Consumo público","Public consumption")</f>
        <v>Public consumption</v>
      </c>
      <c r="D22" s="56">
        <v>519978.62305999961</v>
      </c>
      <c r="E22" s="56">
        <v>131876.48791000003</v>
      </c>
      <c r="F22" s="56">
        <v>271602.13466000033</v>
      </c>
      <c r="G22" s="56">
        <v>923457.24563000002</v>
      </c>
      <c r="H22" s="56">
        <v>-0.48696482834335031</v>
      </c>
    </row>
    <row r="23" spans="3:8">
      <c r="C23" s="69" t="str">
        <f>+IF(Índice!$D$2=1,"Despesas com o pessoal","Compensation of employees")</f>
        <v>Compensation of employees</v>
      </c>
      <c r="D23" s="56">
        <v>376250.27257999964</v>
      </c>
      <c r="E23" s="56">
        <v>44066.955909999975</v>
      </c>
      <c r="F23" s="56">
        <v>204692.34605000028</v>
      </c>
      <c r="G23" s="56">
        <v>625009.57453999994</v>
      </c>
      <c r="H23" s="56">
        <v>2.9705395352538355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143728.35047999996</v>
      </c>
      <c r="E24" s="56">
        <v>87809.53200000005</v>
      </c>
      <c r="F24" s="56">
        <v>66909.788610000018</v>
      </c>
      <c r="G24" s="56">
        <v>298447.67109000002</v>
      </c>
      <c r="H24" s="56">
        <v>-7.0248193917509472</v>
      </c>
    </row>
    <row r="25" spans="3:8">
      <c r="C25" s="68" t="str">
        <f>+IF(Índice!$D$2=1,"Subsídios","Subsidies")</f>
        <v>Subsidies</v>
      </c>
      <c r="D25" s="56">
        <v>23466.772170000004</v>
      </c>
      <c r="E25" s="56">
        <v>7033.7795300000016</v>
      </c>
      <c r="F25" s="56">
        <v>7.8057799999999995</v>
      </c>
      <c r="G25" s="56">
        <v>30498.493470000005</v>
      </c>
      <c r="H25" s="56">
        <v>-7.665476541711036</v>
      </c>
    </row>
    <row r="26" spans="3:8">
      <c r="C26" s="68" t="str">
        <f>+IF(Índice!$D$2=1,"Juros e outros encargos","Interests and other charges")</f>
        <v>Interests and other charges</v>
      </c>
      <c r="D26" s="56">
        <v>87454.48179999998</v>
      </c>
      <c r="E26" s="56">
        <v>230.19574</v>
      </c>
      <c r="F26" s="56">
        <v>4194.376870000001</v>
      </c>
      <c r="G26" s="56">
        <v>91879.054409999982</v>
      </c>
      <c r="H26" s="56">
        <v>32.75897686611642</v>
      </c>
    </row>
    <row r="27" spans="3:8">
      <c r="C27" s="68" t="str">
        <f>+IF(Índice!$D$2=1,"Transferências correntes","Current transfers")</f>
        <v>Current transfers</v>
      </c>
      <c r="D27" s="56">
        <v>452001.33313999989</v>
      </c>
      <c r="E27" s="56">
        <v>248453.10696999991</v>
      </c>
      <c r="F27" s="56">
        <v>11478.21542</v>
      </c>
      <c r="G27" s="56">
        <v>124698.69163999974</v>
      </c>
      <c r="H27" s="56">
        <v>3.8036921885133523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274.87770999999998</v>
      </c>
      <c r="E28" s="56">
        <v>1710.6767000000002</v>
      </c>
      <c r="F28" s="56">
        <v>0</v>
      </c>
      <c r="G28" s="56">
        <v>1985.5544100000002</v>
      </c>
      <c r="H28" s="56">
        <v>-2.5584447805814592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372183.16079000005</v>
      </c>
      <c r="E29" s="56">
        <v>215050.80309999999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179561.26250000013</v>
      </c>
      <c r="E31" s="57">
        <v>72363.970550000013</v>
      </c>
      <c r="F31" s="57">
        <v>12917.967100000005</v>
      </c>
      <c r="G31" s="57">
        <v>191291.08026000013</v>
      </c>
      <c r="H31" s="57">
        <v>17.766238433375058</v>
      </c>
    </row>
    <row r="32" spans="3:8">
      <c r="C32" s="68" t="str">
        <f>+IF(Índice!$D$2=1,"Investimento","Investment")</f>
        <v>Investment</v>
      </c>
      <c r="D32" s="56">
        <v>88110.774390000122</v>
      </c>
      <c r="E32" s="56">
        <v>3151.2214499999995</v>
      </c>
      <c r="F32" s="56">
        <v>12643.908490000005</v>
      </c>
      <c r="G32" s="56">
        <v>103905.90433000012</v>
      </c>
      <c r="H32" s="56">
        <v>6.1869600648044143</v>
      </c>
    </row>
    <row r="33" spans="3:8">
      <c r="C33" s="68" t="str">
        <f>+IF(Índice!$D$2=1,"Transferências capital","Capital transfers")</f>
        <v>Capital transfers</v>
      </c>
      <c r="D33" s="56">
        <v>91450.488110000006</v>
      </c>
      <c r="E33" s="56">
        <v>69212.749100000015</v>
      </c>
      <c r="F33" s="56">
        <v>274.05860999999999</v>
      </c>
      <c r="G33" s="56">
        <v>87186.539530000024</v>
      </c>
      <c r="H33" s="56">
        <v>35.003348741631889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7985.7708699999994</v>
      </c>
      <c r="E34" s="56">
        <v>0</v>
      </c>
      <c r="F34" s="56">
        <v>0</v>
      </c>
      <c r="G34" s="56">
        <v>7985.7708699999994</v>
      </c>
      <c r="H34" s="56">
        <v>-8.9541447800856151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73471.472629999975</v>
      </c>
      <c r="E35" s="56">
        <v>279.28366000000005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1262462.4726699996</v>
      </c>
      <c r="E38" s="86">
        <v>459957.54069999995</v>
      </c>
      <c r="F38" s="86">
        <v>300200.49983000028</v>
      </c>
      <c r="G38" s="86">
        <v>1361824.5654099998</v>
      </c>
      <c r="H38" s="86">
        <v>3.7017940837122731</v>
      </c>
    </row>
    <row r="39" spans="3:8" ht="17.25" customHeight="1">
      <c r="C39" s="138" t="str">
        <f>+IF(Índice!$D$2=1,"Saldo global","Overall balance")</f>
        <v>Overall balance</v>
      </c>
      <c r="D39" s="139">
        <v>-89396.598399999784</v>
      </c>
      <c r="E39" s="139">
        <v>24055.736730000004</v>
      </c>
      <c r="F39" s="139">
        <v>-2093.7207100002561</v>
      </c>
      <c r="G39" s="139">
        <v>-67424.718370000133</v>
      </c>
      <c r="H39" s="139">
        <v>65.232198763288906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-7495.7336699995212</v>
      </c>
      <c r="E41" s="19">
        <v>10403.956440000038</v>
      </c>
      <c r="F41" s="19">
        <v>-21651.840150000295</v>
      </c>
      <c r="G41" s="19">
        <v>-18733.753369999817</v>
      </c>
      <c r="H41" s="19">
        <v>86.851641358017545</v>
      </c>
    </row>
    <row r="42" spans="3:8">
      <c r="C42" s="68" t="str">
        <f>+IF(Índice!$D$2=1,"Despesa corrente primária","Primary current expenditure")</f>
        <v>Primary current expenditure</v>
      </c>
      <c r="D42" s="19">
        <v>995446.72836999944</v>
      </c>
      <c r="E42" s="19">
        <v>387363.37440999993</v>
      </c>
      <c r="F42" s="19">
        <v>283088.15586000035</v>
      </c>
      <c r="G42" s="19">
        <v>1078654.4307399997</v>
      </c>
      <c r="H42" s="19">
        <v>-0.26974089512452615</v>
      </c>
    </row>
    <row r="43" spans="3:8">
      <c r="C43" s="68" t="str">
        <f>+IF(Índice!$D$2=1,"Saldo corrente primário","Primary current balance")</f>
        <v>Primary current balance</v>
      </c>
      <c r="D43" s="19">
        <v>79958.748130000429</v>
      </c>
      <c r="E43" s="19">
        <v>10634.152180000034</v>
      </c>
      <c r="F43" s="19">
        <v>-17457.463280000316</v>
      </c>
      <c r="G43" s="19">
        <v>73145.301040000049</v>
      </c>
      <c r="H43" s="19">
        <v>199.826575727537</v>
      </c>
    </row>
    <row r="44" spans="3:8">
      <c r="C44" s="68" t="str">
        <f>+IF(Índice!$D$2=1,"Saldo de capital","Capital balance")</f>
        <v>Capital balance</v>
      </c>
      <c r="D44" s="19">
        <v>-81900.864730000132</v>
      </c>
      <c r="E44" s="19">
        <v>13651.780289999966</v>
      </c>
      <c r="F44" s="19">
        <v>19558.119439999995</v>
      </c>
      <c r="G44" s="19">
        <v>-48690.965000000171</v>
      </c>
      <c r="H44" s="19">
        <v>5.3604159764102599</v>
      </c>
    </row>
    <row r="45" spans="3:8">
      <c r="C45" s="68" t="str">
        <f t="array" ref="C45">+IF(Índice!$D$2=1,"Despesa primária","Primary expenditure")</f>
        <v>Primary expenditure</v>
      </c>
      <c r="D45" s="19">
        <v>1175007.9908699996</v>
      </c>
      <c r="E45" s="19">
        <v>459727.34495999996</v>
      </c>
      <c r="F45" s="19">
        <v>296006.1229600003</v>
      </c>
      <c r="G45" s="19">
        <v>1269945.5109999999</v>
      </c>
      <c r="H45" s="19">
        <v>2.0852628891817826</v>
      </c>
    </row>
    <row r="46" spans="3:8">
      <c r="C46" s="221" t="str">
        <f>+IF(Índice!$D$2=1,"Saldo primário","Primary balance")</f>
        <v>Primary balance</v>
      </c>
      <c r="D46" s="132">
        <v>-1942.1165999998339</v>
      </c>
      <c r="E46" s="132">
        <v>24285.93247</v>
      </c>
      <c r="F46" s="132">
        <v>2100.6561599997221</v>
      </c>
      <c r="G46" s="132">
        <v>24454.336039999733</v>
      </c>
      <c r="H46" s="132">
        <v>119.6071991950171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5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5"/>
      <c r="E48" s="325"/>
      <c r="F48" s="325"/>
      <c r="G48" s="325"/>
    </row>
    <row r="49" spans="3:7" ht="9" customHeight="1">
      <c r="C49" s="325"/>
      <c r="D49" s="325"/>
      <c r="E49" s="325"/>
      <c r="F49" s="325"/>
      <c r="G49" s="325"/>
    </row>
    <row r="50" spans="3:7" ht="9" customHeight="1">
      <c r="C50" s="325"/>
      <c r="D50" s="325"/>
      <c r="E50" s="325"/>
      <c r="F50" s="325"/>
      <c r="G50" s="325"/>
    </row>
    <row r="51" spans="3:7" ht="9" customHeight="1">
      <c r="C51" s="325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5"/>
      <c r="E51" s="325"/>
      <c r="F51" s="325"/>
      <c r="G51" s="325"/>
    </row>
    <row r="52" spans="3:7" ht="9" customHeight="1">
      <c r="C52" s="325"/>
      <c r="D52" s="325"/>
      <c r="E52" s="325"/>
      <c r="F52" s="325"/>
      <c r="G52" s="325"/>
    </row>
    <row r="53" spans="3:7" ht="9" customHeight="1">
      <c r="C53" s="325"/>
      <c r="D53" s="325"/>
      <c r="E53" s="325"/>
      <c r="F53" s="325"/>
      <c r="G53" s="325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N21" sqref="N2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(janeiro-novembro)","TABLE II - Regional Gov. budget execution (january-november)")</f>
        <v>TABLE II - Regional Gov. budget execution (january-november)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2021</v>
      </c>
      <c r="E3" s="156">
        <v>2022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962241.94362999988</v>
      </c>
      <c r="E5" s="225">
        <v>1075405.4764999999</v>
      </c>
      <c r="F5" s="225">
        <v>11.760403256076879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732797.62583999988</v>
      </c>
      <c r="E6" s="231">
        <v>854895.75371999992</v>
      </c>
      <c r="F6" s="231">
        <v>16.661916411101906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210125.08357000002</v>
      </c>
      <c r="E7" s="231">
        <v>276412.44628000003</v>
      </c>
      <c r="F7" s="231">
        <v>31.546620509929447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522672.54226999992</v>
      </c>
      <c r="E8" s="231">
        <v>578483.30743999989</v>
      </c>
      <c r="F8" s="231">
        <v>10.677960033563316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229444.31779</v>
      </c>
      <c r="E9" s="231">
        <v>220509.72277999998</v>
      </c>
      <c r="F9" s="231">
        <v>-3.8940145025415096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81190.135640000008</v>
      </c>
      <c r="E10" s="232">
        <v>97660.397769999996</v>
      </c>
      <c r="F10" s="232">
        <v>20.286038445642852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1043432.0792699999</v>
      </c>
      <c r="E12" s="232">
        <v>1173065.8742699998</v>
      </c>
      <c r="F12" s="232">
        <v>12.423788531659262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1106048.2652899993</v>
      </c>
      <c r="E14" s="232">
        <v>1082901.2101699996</v>
      </c>
      <c r="F14" s="232">
        <v>-2.0927707991052924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356991.24744999921</v>
      </c>
      <c r="E15" s="231">
        <v>376250.27257999987</v>
      </c>
      <c r="F15" s="231">
        <v>5.3948171748098961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127704.8866900001</v>
      </c>
      <c r="E16" s="231">
        <v>142813.52774999995</v>
      </c>
      <c r="F16" s="231">
        <v>11.830902835124579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63863.743820000011</v>
      </c>
      <c r="E17" s="231">
        <v>87454.48179999998</v>
      </c>
      <c r="F17" s="231">
        <v>36.939171694178263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533693.02318000013</v>
      </c>
      <c r="E18" s="231">
        <v>452001.33314</v>
      </c>
      <c r="F18" s="231">
        <v>-15.306868647680961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450342.61731000018</v>
      </c>
      <c r="E19" s="231">
        <v>372458.03850000002</v>
      </c>
      <c r="F19" s="231">
        <v>-17.294516622748834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83350.405869999988</v>
      </c>
      <c r="E20" s="231">
        <v>79543.294639999978</v>
      </c>
      <c r="F20" s="231">
        <v>-4.567597710247373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23366.583799999997</v>
      </c>
      <c r="E21" s="231">
        <v>23466.772170000004</v>
      </c>
      <c r="F21" s="231">
        <v>0.42876772598656743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428.78035</v>
      </c>
      <c r="E22" s="231">
        <v>914.82272999999986</v>
      </c>
      <c r="F22" s="231">
        <v>113.35463017370077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133210.34839</v>
      </c>
      <c r="E23" s="232">
        <v>179561.2625000001</v>
      </c>
      <c r="F23" s="232">
        <v>34.795280299319174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78310.094779999999</v>
      </c>
      <c r="E24" s="231">
        <v>88110.774390000122</v>
      </c>
      <c r="F24" s="231">
        <v>12.515218679703555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54900.253610000007</v>
      </c>
      <c r="E25" s="231">
        <v>91450.488109999977</v>
      </c>
      <c r="F25" s="231">
        <v>66.575711579850321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42823.394340000006</v>
      </c>
      <c r="E26" s="231">
        <v>81457.243499999982</v>
      </c>
      <c r="F26" s="231">
        <v>90.216690562320267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12076.859269999999</v>
      </c>
      <c r="E27" s="231">
        <v>9993.2446099999979</v>
      </c>
      <c r="F27" s="231">
        <v>-17.252951395864045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1239258.6136799993</v>
      </c>
      <c r="E29" s="235">
        <v>1262462.4726699998</v>
      </c>
      <c r="F29" s="235">
        <v>1.8723984432189145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-195826.53440999944</v>
      </c>
      <c r="E31" s="139">
        <v>-89396.598399999857</v>
      </c>
      <c r="F31" s="139">
        <v>54.349088253366439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-143806.32165999943</v>
      </c>
      <c r="E33" s="19">
        <v>-7495.7336699997541</v>
      </c>
      <c r="F33" s="19">
        <v>94.787618803210975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-52020.212749999992</v>
      </c>
      <c r="E34" s="19">
        <v>-81900.864730000103</v>
      </c>
      <c r="F34" s="19">
        <v>-57.440464773954837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-131962.79058999944</v>
      </c>
      <c r="E35" s="19">
        <v>-1942.1165999998775</v>
      </c>
      <c r="F35" s="19">
        <v>98.528284684404781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42035.687509999996</v>
      </c>
      <c r="E36" s="106">
        <v>37779.404479999997</v>
      </c>
      <c r="F36" s="106">
        <v>-10.125403632300433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6"/>
      <c r="E38" s="326"/>
      <c r="F38" s="326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FDC0D-6D49-4DF8-B018-3594715599AA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N21" sqref="N21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(novembro)","TABLE III - Regional Gov. budget execution (november)")</f>
        <v>TABLE III - Regional Gov. budget execution (november)</v>
      </c>
      <c r="D2" s="224"/>
      <c r="E2" s="225"/>
      <c r="F2" s="49" t="str">
        <f>+IF(Índice!$D$2=1,"€ Milhares","€ Thousands")</f>
        <v>€ Thousands</v>
      </c>
      <c r="G2"/>
      <c r="H2" s="286" t="str">
        <f>+IF(Índice!$D$2=1,"índice","Index")</f>
        <v>Index</v>
      </c>
      <c r="K2" s="18"/>
      <c r="Z2" s="7"/>
      <c r="AC2" s="18"/>
    </row>
    <row r="3" spans="2:29" ht="35.1" customHeight="1">
      <c r="C3" s="287"/>
      <c r="D3" s="288">
        <v>2020</v>
      </c>
      <c r="E3" s="288">
        <v>2021</v>
      </c>
      <c r="F3" s="289" t="str">
        <f>+IF(Índice!$D$2=1,"VH (%)","yoy variation (%)")</f>
        <v>yoy variation (%)</v>
      </c>
      <c r="G3"/>
      <c r="H3" s="23"/>
      <c r="Z3" s="7"/>
      <c r="AC3" s="18"/>
    </row>
    <row r="4" spans="2:29" ht="6.75" customHeight="1">
      <c r="C4" s="101"/>
      <c r="D4" s="290"/>
      <c r="E4" s="291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83942.793690000079</v>
      </c>
      <c r="E5" s="225">
        <v>93139.038490000006</v>
      </c>
      <c r="F5" s="225">
        <v>10.955371385376544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73357.405520000044</v>
      </c>
      <c r="E6" s="231">
        <v>83572.781790000052</v>
      </c>
      <c r="F6" s="231">
        <v>13.925487410013293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22632.619870000006</v>
      </c>
      <c r="E7" s="231">
        <v>25397.976400000065</v>
      </c>
      <c r="F7" s="231">
        <v>12.218455246825389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50724.785650000034</v>
      </c>
      <c r="E8" s="231">
        <v>58174.805389999987</v>
      </c>
      <c r="F8" s="231">
        <v>14.687138929289789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10585.388170000031</v>
      </c>
      <c r="E9" s="231">
        <v>9566.2566999999581</v>
      </c>
      <c r="F9" s="231">
        <v>-9.6277193961425649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4660.6045800000038</v>
      </c>
      <c r="E10" s="232">
        <v>5830.5469500000036</v>
      </c>
      <c r="F10" s="232">
        <v>25.102802649693977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88603.398270000078</v>
      </c>
      <c r="E12" s="232">
        <v>98969.58544000001</v>
      </c>
      <c r="F12" s="232">
        <v>11.699536781209186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2"/>
      <c r="M13" s="293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118927.53857999913</v>
      </c>
      <c r="E14" s="232">
        <v>125929.33297999889</v>
      </c>
      <c r="F14" s="232">
        <v>5.8874458208767466</v>
      </c>
      <c r="G14"/>
      <c r="H14" s="23"/>
      <c r="K14" s="23"/>
      <c r="M14" s="294">
        <v>0</v>
      </c>
      <c r="N14" s="295"/>
      <c r="O14" s="295"/>
      <c r="P14" s="295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50389.063999999227</v>
      </c>
      <c r="E15" s="231">
        <v>52489.981599999068</v>
      </c>
      <c r="F15" s="231">
        <v>4.1693919934687962</v>
      </c>
      <c r="G15"/>
      <c r="H15" s="23"/>
      <c r="N15" s="295"/>
      <c r="O15" s="295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6240.3685200001</v>
      </c>
      <c r="E16" s="231">
        <v>11474.998839999944</v>
      </c>
      <c r="F16" s="231">
        <v>83.883352453033638</v>
      </c>
      <c r="G16"/>
      <c r="H16" s="23"/>
      <c r="I16" s="24"/>
      <c r="N16" s="295"/>
      <c r="O16" s="295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13464.133229999996</v>
      </c>
      <c r="E17" s="231">
        <v>12752.583449999987</v>
      </c>
      <c r="F17" s="231">
        <v>-5.2847797020797005</v>
      </c>
      <c r="G17"/>
      <c r="H17" s="23"/>
      <c r="I17" s="24"/>
      <c r="N17" s="295"/>
      <c r="O17" s="295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43247.675569999818</v>
      </c>
      <c r="E18" s="231">
        <v>46409.225369999884</v>
      </c>
      <c r="F18" s="231">
        <v>7.3103346210661613</v>
      </c>
      <c r="G18"/>
      <c r="H18" s="23"/>
      <c r="I18" s="24"/>
      <c r="N18" s="295"/>
      <c r="O18" s="295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5539.9825299999939</v>
      </c>
      <c r="E19" s="231">
        <v>2604.4953800000026</v>
      </c>
      <c r="F19" s="231">
        <v>-52.987299763199694</v>
      </c>
      <c r="G19"/>
      <c r="H19" s="23"/>
      <c r="I19" s="24"/>
      <c r="N19" s="295"/>
      <c r="O19" s="295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46.314729999999983</v>
      </c>
      <c r="E20" s="231">
        <v>198.04833999999985</v>
      </c>
      <c r="F20" s="231">
        <v>327.61415212827518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20959.175750000046</v>
      </c>
      <c r="E21" s="232">
        <v>26032.772090000035</v>
      </c>
      <c r="F21" s="232">
        <v>24.20704134798801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12325.884890000052</v>
      </c>
      <c r="E22" s="231">
        <v>15149.507520000056</v>
      </c>
      <c r="F22" s="231">
        <v>22.908072363151778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8633.2908599999919</v>
      </c>
      <c r="E23" s="231">
        <v>10883.264569999978</v>
      </c>
      <c r="F23" s="231">
        <v>26.061599759422304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6">
        <v>139886.71432999917</v>
      </c>
      <c r="E25" s="296">
        <v>151962.10506999891</v>
      </c>
      <c r="F25" s="296">
        <v>8.6322641845124402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97" t="str">
        <f>+IF(Índice!$D$2=1,"Saldo global","Overall balance")</f>
        <v>Overall balance</v>
      </c>
      <c r="D27" s="298">
        <v>-51283.316059999095</v>
      </c>
      <c r="E27" s="298">
        <v>-52992.519629998904</v>
      </c>
      <c r="F27" s="298">
        <v>-3.3328647624894625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-34984.744889999056</v>
      </c>
      <c r="E29" s="19">
        <v>-32790.29448999888</v>
      </c>
      <c r="F29" s="19">
        <v>6.2725922595693877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-16298.571170000043</v>
      </c>
      <c r="E30" s="19">
        <v>-20202.225140000031</v>
      </c>
      <c r="F30" s="19">
        <v>-23.950896856438852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-37819.182829999103</v>
      </c>
      <c r="E31" s="19">
        <v>-40239.936179998913</v>
      </c>
      <c r="F31" s="19">
        <v>-6.4008610679964439</v>
      </c>
      <c r="H31" s="26"/>
      <c r="J31" s="23"/>
      <c r="K31" s="18"/>
      <c r="Z31" s="7"/>
      <c r="AC31" s="18"/>
    </row>
    <row r="32" spans="3:29" ht="12.75">
      <c r="C32" s="299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0"/>
    </row>
    <row r="33" spans="3:8" ht="27" customHeight="1">
      <c r="C33" s="326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6"/>
      <c r="E33" s="326"/>
      <c r="F33" s="326"/>
      <c r="G33" s="301"/>
      <c r="H33" s="301"/>
    </row>
  </sheetData>
  <mergeCells count="1">
    <mergeCell ref="C33:F33"/>
  </mergeCells>
  <hyperlinks>
    <hyperlink ref="H2" location="Índice!A1" display="índice" xr:uid="{348C051D-F6E0-401D-BFC6-970036238F1B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N21" sqref="N21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(janeiro-novembro)","TABLE IV - Regional Gov. tax revenue budget execution (january-november)")</f>
        <v>TABLE IV - Regional Gov. tax revenue budget execution (january-november)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2021</v>
      </c>
      <c r="E3" s="156">
        <v>2022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732797.62583999988</v>
      </c>
      <c r="E5" s="33">
        <v>854895.75371999992</v>
      </c>
      <c r="F5" s="270">
        <v>0.16661916411101907</v>
      </c>
      <c r="G5" s="270">
        <v>0.93957969277960995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210125.08357000002</v>
      </c>
      <c r="E7" s="70">
        <v>276412.44628000003</v>
      </c>
      <c r="F7" s="271">
        <v>0.31546620509929446</v>
      </c>
      <c r="G7" s="271">
        <v>0.89624129332196922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172257.34682000001</v>
      </c>
      <c r="E8" s="70">
        <v>196300.30794</v>
      </c>
      <c r="F8" s="271">
        <v>0.13957582398574631</v>
      </c>
      <c r="G8" s="271">
        <v>0.89604614729929333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37867.736749999996</v>
      </c>
      <c r="E9" s="70">
        <v>80112.13833999999</v>
      </c>
      <c r="F9" s="271">
        <v>1.1155776715385559</v>
      </c>
      <c r="G9" s="271">
        <v>0.89671982286456087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522672.54226999992</v>
      </c>
      <c r="E11" s="70">
        <v>578483.30743999989</v>
      </c>
      <c r="F11" s="271">
        <v>0.10677960033563316</v>
      </c>
      <c r="G11" s="271">
        <v>0.96180258717397971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49308.306640000003</v>
      </c>
      <c r="E12" s="70">
        <v>37241.997229999994</v>
      </c>
      <c r="F12" s="271">
        <v>-0.24471149451746832</v>
      </c>
      <c r="G12" s="271">
        <v>0.61861740925594355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385311.39771000005</v>
      </c>
      <c r="E13" s="70">
        <v>446878.99643</v>
      </c>
      <c r="F13" s="271">
        <v>0.15978660139801537</v>
      </c>
      <c r="G13" s="271">
        <v>1.0314814520358213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5493.13814</v>
      </c>
      <c r="E14" s="70">
        <v>4431.4477699999998</v>
      </c>
      <c r="F14" s="271">
        <v>-0.19327574565601591</v>
      </c>
      <c r="G14" s="271">
        <v>0.65148258985427576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30705.35814</v>
      </c>
      <c r="E15" s="70">
        <v>30515.850149999998</v>
      </c>
      <c r="F15" s="271">
        <v>-6.1718215151879141E-3</v>
      </c>
      <c r="G15" s="271">
        <v>0.80828621265035061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5971.7781899999991</v>
      </c>
      <c r="E16" s="70">
        <v>7935.1499199999998</v>
      </c>
      <c r="F16" s="271">
        <v>0.32877505954386455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45882.644619999992</v>
      </c>
      <c r="E17" s="70">
        <v>51479.865939999989</v>
      </c>
      <c r="F17" s="271">
        <v>0.12198994557432719</v>
      </c>
      <c r="G17" s="271">
        <v>0.91939762118283352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25047.598739999998</v>
      </c>
      <c r="E18" s="70">
        <v>28392.757229999999</v>
      </c>
      <c r="F18" s="271">
        <v>0.13355206320268609</v>
      </c>
      <c r="G18" s="271">
        <v>0.93668756199715253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4942.3379500000001</v>
      </c>
      <c r="E19" s="70">
        <v>5824.2077699999991</v>
      </c>
      <c r="F19" s="271">
        <v>0.17843171165581651</v>
      </c>
      <c r="G19" s="271">
        <v>0.96118508209472098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310634.45342999999</v>
      </c>
      <c r="E21" s="33">
        <v>318170.12054999999</v>
      </c>
      <c r="F21" s="270">
        <v>2.4258954654874154E-2</v>
      </c>
      <c r="G21" s="270">
        <v>0.71258780140762201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1043432.0792699999</v>
      </c>
      <c r="E23" s="139">
        <v>1173065.87427</v>
      </c>
      <c r="F23" s="274">
        <v>0.12423788531659286</v>
      </c>
      <c r="G23" s="274">
        <v>0.86485688242945535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N21" sqref="N2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(janeiro-novembro)","TABLE V - Regional Gov. non-tax revenue budget execution (january-november)")</f>
        <v>TABLE V - Regional Gov. non-tax revenue budget execution (january-november)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2021</v>
      </c>
      <c r="E3" s="156">
        <v>2022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732797.62583999988</v>
      </c>
      <c r="E5" s="41">
        <v>854895.75371999992</v>
      </c>
      <c r="F5" s="276">
        <v>0.16661916411101907</v>
      </c>
      <c r="G5" s="42">
        <v>0.93957969277960995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310634.45342999999</v>
      </c>
      <c r="E7" s="41">
        <v>318170.12054999999</v>
      </c>
      <c r="F7" s="276">
        <v>2.4258954654874154E-2</v>
      </c>
      <c r="G7" s="42">
        <v>0.71258780140762201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229444.31779</v>
      </c>
      <c r="E8" s="41">
        <v>220509.72277999998</v>
      </c>
      <c r="F8" s="276">
        <v>-3.8940145025415096E-2</v>
      </c>
      <c r="G8" s="42">
        <v>0.85716599125223891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15896.6381</v>
      </c>
      <c r="E10" s="71">
        <v>16115.036789999996</v>
      </c>
      <c r="F10" s="278">
        <v>1.3738671574840433E-2</v>
      </c>
      <c r="G10" s="43">
        <v>0.74482132163215453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6536.29655</v>
      </c>
      <c r="E11" s="71">
        <v>7824.1235700000007</v>
      </c>
      <c r="F11" s="278">
        <v>0.19702701830442515</v>
      </c>
      <c r="G11" s="43">
        <v>1.1658049030083222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199193.03894</v>
      </c>
      <c r="E12" s="71">
        <v>186819.24928999995</v>
      </c>
      <c r="F12" s="278">
        <v>-6.2119588695703443E-2</v>
      </c>
      <c r="G12" s="43">
        <v>0.99920068058237543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5699.4648799999995</v>
      </c>
      <c r="E13" s="47">
        <v>8152.4759600000007</v>
      </c>
      <c r="F13" s="278">
        <v>0.43039322667078195</v>
      </c>
      <c r="G13" s="43">
        <v>0.97528341143598984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2118.87932</v>
      </c>
      <c r="E14" s="71">
        <v>1598.83717</v>
      </c>
      <c r="F14" s="278">
        <v>-0.24543264219502603</v>
      </c>
      <c r="G14" s="43">
        <v>4.7613973000336311E-2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81190.135640000008</v>
      </c>
      <c r="E17" s="41">
        <v>97660.397769999996</v>
      </c>
      <c r="F17" s="276">
        <v>0.20286038445642851</v>
      </c>
      <c r="G17" s="42">
        <v>0.51605236141000255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569.76819999999998</v>
      </c>
      <c r="E18" s="71">
        <v>4381.1557599999996</v>
      </c>
      <c r="F18" s="278">
        <v>6.6893651839467347</v>
      </c>
      <c r="G18" s="43">
        <v>0.16560722733990799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79402.31568</v>
      </c>
      <c r="E19" s="44">
        <v>82808.934569999998</v>
      </c>
      <c r="F19" s="278">
        <v>4.2903268762702673E-2</v>
      </c>
      <c r="G19" s="43">
        <v>0.51391007306987946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0</v>
      </c>
      <c r="E20" s="71">
        <v>1.3766800000000001</v>
      </c>
      <c r="F20" s="278">
        <v>0</v>
      </c>
      <c r="G20" s="43"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1218.0517600000001</v>
      </c>
      <c r="E21" s="47">
        <v>10468.930759999999</v>
      </c>
      <c r="F21" s="278">
        <v>7.5948160035497985</v>
      </c>
      <c r="G21" s="43">
        <v>6.3257716990993762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97" t="str">
        <f>+IF(Índice!$D$2=1,"Receita efetiva","Effective revenue")</f>
        <v>Effective revenue</v>
      </c>
      <c r="D23" s="298">
        <v>1043432.0792699999</v>
      </c>
      <c r="E23" s="298">
        <v>1173065.87427</v>
      </c>
      <c r="F23" s="320">
        <v>0.12423788531659286</v>
      </c>
      <c r="G23" s="320">
        <v>0.86485688242945535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N21" sqref="N21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(janeiro-novembro)","TABLE VI - Regional Gov. expenditure budget execution (january-november)")</f>
        <v>TABLE VI - Regional Gov. expenditure budget execution (january-november)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8">
        <v>2021</v>
      </c>
      <c r="E3" s="330">
        <v>2022</v>
      </c>
      <c r="F3" s="153" t="s">
        <v>95</v>
      </c>
      <c r="G3" s="153" t="s">
        <v>96</v>
      </c>
      <c r="H3" s="331" t="str">
        <f>+IF(Índice!$D$2=1,"VH (%)","yoy change (%)")</f>
        <v>yoy change (%)</v>
      </c>
    </row>
    <row r="4" spans="1:15" ht="12" customHeight="1">
      <c r="C4" s="132"/>
      <c r="D4" s="329"/>
      <c r="E4" s="329"/>
      <c r="F4" s="327" t="str">
        <f>+IF(Índice!$D$2=1,"Grau de Execução (%)","Execution level (%)")</f>
        <v>Execution level (%)</v>
      </c>
      <c r="G4" s="327" t="str">
        <f>+IF(Índice!$D$2="PT","Grau de Execução (%)","Execution Level (%)")</f>
        <v>Execution Level (%)</v>
      </c>
      <c r="H4" s="332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1106048.2652899993</v>
      </c>
      <c r="E5" s="253">
        <v>1082901.2101699996</v>
      </c>
      <c r="F5" s="253">
        <v>73.999009175765039</v>
      </c>
      <c r="G5" s="253">
        <v>83.890642493929988</v>
      </c>
      <c r="H5" s="253">
        <v>-2.0927707991052871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356991.24744999921</v>
      </c>
      <c r="E6" s="74">
        <v>376250.27257999987</v>
      </c>
      <c r="F6" s="74">
        <v>86.381663098008104</v>
      </c>
      <c r="G6" s="74">
        <v>89.636530286660715</v>
      </c>
      <c r="H6" s="254">
        <v>5.3948171748098996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292956.78792999987</v>
      </c>
      <c r="E7" s="75">
        <v>308619.24089999992</v>
      </c>
      <c r="F7" s="75">
        <v>89.023905210550964</v>
      </c>
      <c r="G7" s="75">
        <v>92.509254904971911</v>
      </c>
      <c r="H7" s="254">
        <v>5.3463355741538523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4678.3758999999982</v>
      </c>
      <c r="E8" s="75">
        <v>4909.6263999999974</v>
      </c>
      <c r="F8" s="75">
        <v>73.221800876806753</v>
      </c>
      <c r="G8" s="75">
        <v>83.404961732726335</v>
      </c>
      <c r="H8" s="254">
        <v>4.9429653568452947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59356.083619999976</v>
      </c>
      <c r="E9" s="75">
        <v>62721.405279999977</v>
      </c>
      <c r="F9" s="75">
        <v>76.287124431095805</v>
      </c>
      <c r="G9" s="75">
        <v>78.152149380798235</v>
      </c>
      <c r="H9" s="254">
        <v>5.669716488616273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127704.8866900001</v>
      </c>
      <c r="E10" s="75">
        <v>142813.52774999995</v>
      </c>
      <c r="F10" s="75">
        <v>67.378301697335914</v>
      </c>
      <c r="G10" s="75">
        <v>76.315060067622397</v>
      </c>
      <c r="H10" s="254">
        <v>11.830902835124576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63863.743820000011</v>
      </c>
      <c r="E11" s="75">
        <v>87454.48179999998</v>
      </c>
      <c r="F11" s="75">
        <v>72.55793034467554</v>
      </c>
      <c r="G11" s="75">
        <v>85.27676229902869</v>
      </c>
      <c r="H11" s="254">
        <v>36.93917169417827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533693.02318000013</v>
      </c>
      <c r="E12" s="74">
        <v>452001.33314</v>
      </c>
      <c r="F12" s="74">
        <v>70.127294540016962</v>
      </c>
      <c r="G12" s="74">
        <v>82.390216606959086</v>
      </c>
      <c r="H12" s="254">
        <v>-15.306868647680963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450342.61731000018</v>
      </c>
      <c r="E13" s="74">
        <v>372458.03850000002</v>
      </c>
      <c r="F13" s="74">
        <v>77.852911083891769</v>
      </c>
      <c r="G13" s="74">
        <v>85.518187311082244</v>
      </c>
      <c r="H13" s="254">
        <v>-17.294516622748834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240</v>
      </c>
      <c r="E14" s="75">
        <v>274.87770999999998</v>
      </c>
      <c r="F14" s="74">
        <v>87.989763857471246</v>
      </c>
      <c r="G14" s="74">
        <v>99.99953070260004</v>
      </c>
      <c r="H14" s="254">
        <v>14.53237916666666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450102.61731000018</v>
      </c>
      <c r="E15" s="75">
        <v>372183.16079000005</v>
      </c>
      <c r="F15" s="75">
        <v>77.848128981516922</v>
      </c>
      <c r="G15" s="75">
        <v>85.520830888409577</v>
      </c>
      <c r="H15" s="254">
        <v>-17.311487097248868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113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113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83350.405869999988</v>
      </c>
      <c r="E18" s="75">
        <v>79543.294639999978</v>
      </c>
      <c r="F18" s="72">
        <v>45.651064379095935</v>
      </c>
      <c r="G18" s="72">
        <v>70.342712621719045</v>
      </c>
      <c r="H18" s="77">
        <v>-4.5675977102473713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23366.583799999997</v>
      </c>
      <c r="E19" s="72">
        <v>23466.772170000004</v>
      </c>
      <c r="F19" s="72">
        <v>69.601689367075039</v>
      </c>
      <c r="G19" s="72">
        <v>77.671921402282578</v>
      </c>
      <c r="H19" s="77">
        <v>0.42876772598657376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428.78035</v>
      </c>
      <c r="E20" s="72">
        <v>914.82272999999986</v>
      </c>
      <c r="F20" s="72">
        <v>4.6356937750417853</v>
      </c>
      <c r="G20" s="72">
        <v>35.403438630275453</v>
      </c>
      <c r="H20" s="77">
        <v>113.3546301737008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1042184.5214699993</v>
      </c>
      <c r="E22" s="78">
        <v>995446.72836999968</v>
      </c>
      <c r="F22" s="78">
        <v>74.089180281954754</v>
      </c>
      <c r="G22" s="78">
        <v>83.77101585664181</v>
      </c>
      <c r="H22" s="76">
        <v>-4.4845986614804145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133210.34839</v>
      </c>
      <c r="E24" s="78">
        <v>179561.2625000001</v>
      </c>
      <c r="F24" s="78">
        <v>38.024703538538084</v>
      </c>
      <c r="G24" s="78">
        <v>61.101525943734458</v>
      </c>
      <c r="H24" s="76">
        <v>34.795280299319167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78310.094779999999</v>
      </c>
      <c r="E25" s="72">
        <v>88110.774390000122</v>
      </c>
      <c r="F25" s="72">
        <v>41.514072521980509</v>
      </c>
      <c r="G25" s="72">
        <v>52.687203064161849</v>
      </c>
      <c r="H25" s="77">
        <v>12.51521867970356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54900.253610000007</v>
      </c>
      <c r="E26" s="59">
        <v>91450.488109999977</v>
      </c>
      <c r="F26" s="59">
        <v>34.379107734896557</v>
      </c>
      <c r="G26" s="59">
        <v>72.779156382106223</v>
      </c>
      <c r="H26" s="77">
        <v>66.575711579850321</v>
      </c>
      <c r="I26" s="13"/>
      <c r="M26" s="13"/>
      <c r="N26" s="13"/>
      <c r="O26" s="13"/>
    </row>
    <row r="27" spans="1:15" ht="15" hidden="1" customHeight="1">
      <c r="C27" s="61" t="s">
        <v>21</v>
      </c>
      <c r="D27" s="59">
        <v>42823.394340000006</v>
      </c>
      <c r="E27" s="59">
        <v>81457.243499999982</v>
      </c>
      <c r="F27" s="59">
        <v>29.878575780675881</v>
      </c>
      <c r="G27" s="59">
        <v>66.729885665375164</v>
      </c>
      <c r="H27" s="77">
        <v>90.216690562320267</v>
      </c>
      <c r="I27" s="13"/>
      <c r="M27" s="13"/>
      <c r="N27" s="13"/>
      <c r="O27" s="13"/>
    </row>
    <row r="28" spans="1:15" ht="15" hidden="1" customHeight="1">
      <c r="C28" s="63" t="s">
        <v>22</v>
      </c>
      <c r="D28" s="72">
        <v>7101.81124</v>
      </c>
      <c r="E28" s="72">
        <v>7434.8215299999993</v>
      </c>
      <c r="F28" s="72">
        <v>93.765674381525528</v>
      </c>
      <c r="G28" s="72">
        <v>92.942995011460312</v>
      </c>
      <c r="H28" s="77">
        <v>4.6890895680860041</v>
      </c>
      <c r="I28" s="13"/>
      <c r="M28" s="13"/>
      <c r="N28" s="13"/>
      <c r="O28" s="13"/>
    </row>
    <row r="29" spans="1:15" ht="15" hidden="1" customHeight="1">
      <c r="C29" s="63" t="s">
        <v>23</v>
      </c>
      <c r="D29" s="72">
        <v>34052.241770000001</v>
      </c>
      <c r="E29" s="72">
        <v>73471.472629999975</v>
      </c>
      <c r="F29" s="72">
        <v>25.992504049239585</v>
      </c>
      <c r="G29" s="72">
        <v>64.858535995717403</v>
      </c>
      <c r="H29" s="77">
        <v>115.76104482709356</v>
      </c>
      <c r="I29" s="13"/>
      <c r="M29" s="13"/>
      <c r="N29" s="13"/>
      <c r="O29" s="13"/>
    </row>
    <row r="30" spans="1:15" ht="15" hidden="1" customHeight="1">
      <c r="C30" s="63" t="s">
        <v>24</v>
      </c>
      <c r="D30" s="72">
        <v>1669.34133</v>
      </c>
      <c r="E30" s="72">
        <v>550.94934000000001</v>
      </c>
      <c r="F30" s="72">
        <v>35.197223972821241</v>
      </c>
      <c r="G30" s="72">
        <v>69.634648634984828</v>
      </c>
      <c r="H30" s="77">
        <v>-66.996004346217205</v>
      </c>
      <c r="I30" s="13"/>
      <c r="M30" s="13"/>
      <c r="N30" s="13"/>
      <c r="O30" s="13"/>
    </row>
    <row r="31" spans="1:15" ht="11.25" customHeight="1">
      <c r="C31" s="62" t="s">
        <v>30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1239258.6136799993</v>
      </c>
      <c r="E33" s="142">
        <v>1262462.4726699998</v>
      </c>
      <c r="F33" s="143">
        <v>67.168283400933859</v>
      </c>
      <c r="G33" s="143">
        <v>79.664589593111941</v>
      </c>
      <c r="H33" s="141">
        <v>1.8723984432189107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42035.687509999996</v>
      </c>
      <c r="E36" s="150">
        <v>37779.404479999997</v>
      </c>
      <c r="F36" s="150">
        <v>79.702549886230187</v>
      </c>
      <c r="G36" s="150">
        <v>75.647826783689425</v>
      </c>
      <c r="H36" s="128">
        <v>-10.125403632300433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201688.61809</v>
      </c>
      <c r="E37" s="150">
        <v>473083.16170999996</v>
      </c>
      <c r="F37" s="150">
        <v>78.676576291656744</v>
      </c>
      <c r="G37" s="150">
        <v>89.162672565737793</v>
      </c>
      <c r="H37" s="128">
        <v>134.56115976703003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2022-12-27T13:04:11Z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