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Dezembro\"/>
    </mc:Choice>
  </mc:AlternateContent>
  <xr:revisionPtr revIDLastSave="0" documentId="8_{A0D5D343-FBEC-4ED5-8A12-B5FB879B4403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A20" i="54"/>
  <c r="E2" i="53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<sst xmlns="http://schemas.openxmlformats.org/spreadsheetml/2006/main" count="133" uniqueCount="107">
  <si>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</si>
  <si>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</si>
  <si>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</si>
  <si>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</si>
  <si>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</si>
  <si>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</si>
  <si>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</si>
  <si>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</si>
  <si>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</si>
  <si>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</si>
  <si>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</si>
  <si>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</si>
  <si>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</si>
  <si>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</si>
  <si>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</si>
  <si>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</si>
  <si>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</si>
  <si>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</si>
  <si>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</si>
  <si>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</si>
  <si>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</si>
  <si>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</si>
  <si>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</si>
  <si>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</si>
  <si>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</si>
  <si>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</si>
  <si>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</si>
  <si>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</si>
  <si>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</si>
  <si>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</si>
  <si>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</si>
  <si>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</si>
  <si>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</si>
  <si>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</si>
  <si>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</si>
  <si>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</si>
  <si>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</si>
  <si>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</si>
  <si>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</si>
  <si>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</si>
  <si>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</si>
  <si>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</si>
  <si>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</si>
  <si>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</si>
  <si>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</si>
  <si>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</si>
  <si>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</si>
  <si>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</si>
  <si>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</si>
  <si>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</si>
  <si>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</si>
  <si>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</si>
  <si>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</si>
  <si>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</si>
  <si>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</si>
  <si>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</si>
  <si>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</si>
  <si>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</si>
  <si>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</si>
  <si>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</si>
  <si>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</si>
  <si>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</si>
  <si>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</si>
  <si>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</si>
  <si>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</si>
  <si>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</si>
  <si>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</si>
  <si>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</si>
  <si>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</si>
  <si>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</si>
  <si>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</si>
  <si>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</si>
  <si>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</si>
  <si>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</si>
  <si>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</si>
  <si>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</si>
  <si>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</si>
  <si>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</si>
  <si>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</si>
  <si>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</si>
  <si>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</si>
  <si>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</si>
  <si>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</si>
  <si>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</si>
  <si>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</si>
  <si>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</si>
  <si>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</si>
  <si>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</si>
  <si>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</si>
  <si>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</si>
  <si>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</si>
  <si>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</si>
  <si>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</si>
  <si>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</si>
  <si>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</si>
  <si>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</si>
  <si>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</si>
  <si>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</si>
  <si>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</si>
  <si>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</si>
  <si>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</si>
  <si>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</si>
  <si>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Direção Regional do Ordenamento do Território</t>
  </si>
  <si>
    <t>Direção Regional da Saúde</t>
  </si>
  <si>
    <t>Direção Regional de Planeamento, Recursos e Infraestruturas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</si>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</sst>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P18" sqref="P18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K8" sqref="K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TABLE VIII - Budget execution by organic and economic cross-classification (january-december)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320" t="str">
        <f>+IF(Índice!$D$2=1,"Turismo, Ambiente e Cultura","Tourism, Enviroment and Culture")</f>
        <v>Tourism, Enviroment and Culture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15085</v>
      </c>
      <c r="E4" s="194">
        <v>2761.6761700000002</v>
      </c>
      <c r="F4" s="194">
        <v>491327.87482000014</v>
      </c>
      <c r="G4" s="194">
        <v>52563.264409999996</v>
      </c>
      <c r="H4" s="194">
        <v>13139.219150000001</v>
      </c>
      <c r="I4" s="194">
        <v>508564.01932000014</v>
      </c>
      <c r="J4" s="194">
        <v>199272.23009999999</v>
      </c>
      <c r="K4" s="194">
        <v>40815.33254000001</v>
      </c>
      <c r="L4" s="194">
        <v>26853.570110000004</v>
      </c>
      <c r="M4" s="194">
        <v>134745.83244</v>
      </c>
      <c r="N4" s="194">
        <v>1485128.0190600001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2014.9050499999998</v>
      </c>
      <c r="F5" s="196">
        <v>375600.12505000021</v>
      </c>
      <c r="G5" s="196">
        <v>19285.853669999997</v>
      </c>
      <c r="H5" s="196">
        <v>3941.8935800000013</v>
      </c>
      <c r="I5" s="196">
        <v>5918.7933100000018</v>
      </c>
      <c r="J5" s="196">
        <v>34605.944759999991</v>
      </c>
      <c r="K5" s="196">
        <v>25139.077010000008</v>
      </c>
      <c r="L5" s="196">
        <v>8507.0487100000028</v>
      </c>
      <c r="M5" s="196">
        <v>18247.730669999997</v>
      </c>
      <c r="N5" s="196">
        <v>493261.37181000016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1529.1053099999999</v>
      </c>
      <c r="F6" s="197">
        <v>296420.07092000026</v>
      </c>
      <c r="G6" s="197">
        <v>15231.518049999997</v>
      </c>
      <c r="H6" s="197">
        <v>3153.4862900000012</v>
      </c>
      <c r="I6" s="197">
        <v>4659.7008800000012</v>
      </c>
      <c r="J6" s="197">
        <v>25204.684719999994</v>
      </c>
      <c r="K6" s="197">
        <v>19317.074480000007</v>
      </c>
      <c r="L6" s="197">
        <v>6678.8231000000023</v>
      </c>
      <c r="M6" s="197">
        <v>14238.51001</v>
      </c>
      <c r="N6" s="197">
        <v>386432.97376000037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46.541460000000001</v>
      </c>
      <c r="F7" s="197">
        <v>8232.3315999999977</v>
      </c>
      <c r="G7" s="197">
        <v>445.51716000000005</v>
      </c>
      <c r="H7" s="197">
        <v>59.087490000000003</v>
      </c>
      <c r="I7" s="197">
        <v>111.73472</v>
      </c>
      <c r="J7" s="197">
        <v>3015.7443900000003</v>
      </c>
      <c r="K7" s="197">
        <v>1059.2479699999999</v>
      </c>
      <c r="L7" s="197">
        <v>261.68313999999998</v>
      </c>
      <c r="M7" s="197">
        <v>570.81394999999998</v>
      </c>
      <c r="N7" s="197">
        <v>13802.701879999997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439.2582799999999</v>
      </c>
      <c r="F8" s="197">
        <v>70947.722529999985</v>
      </c>
      <c r="G8" s="197">
        <v>3608.81846</v>
      </c>
      <c r="H8" s="197">
        <v>729.31980000000021</v>
      </c>
      <c r="I8" s="197">
        <v>1147.35771</v>
      </c>
      <c r="J8" s="197">
        <v>6385.5156500000003</v>
      </c>
      <c r="K8" s="197">
        <v>4762.7545600000021</v>
      </c>
      <c r="L8" s="197">
        <v>1566.5424700000001</v>
      </c>
      <c r="M8" s="197">
        <v>3438.4067099999988</v>
      </c>
      <c r="N8" s="197">
        <v>93025.696169999967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673.97915</v>
      </c>
      <c r="F9" s="196">
        <v>29106.509169999983</v>
      </c>
      <c r="G9" s="196">
        <v>9016.6540600000008</v>
      </c>
      <c r="H9" s="196">
        <v>1095.7692599999998</v>
      </c>
      <c r="I9" s="196">
        <v>917.15044999999986</v>
      </c>
      <c r="J9" s="196">
        <v>35582.064130000006</v>
      </c>
      <c r="K9" s="196">
        <v>2385.8904800000014</v>
      </c>
      <c r="L9" s="196">
        <v>851.33384000000001</v>
      </c>
      <c r="M9" s="196">
        <v>76674.206850000017</v>
      </c>
      <c r="N9" s="196">
        <v>156303.55739000003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131.19011</v>
      </c>
      <c r="F10" s="197">
        <v>21446.450339999992</v>
      </c>
      <c r="G10" s="197">
        <v>273.88667000000004</v>
      </c>
      <c r="H10" s="197">
        <v>23.672769999999996</v>
      </c>
      <c r="I10" s="197">
        <v>96.199810000000014</v>
      </c>
      <c r="J10" s="197">
        <v>870.06685999999979</v>
      </c>
      <c r="K10" s="197">
        <v>509.38965999999994</v>
      </c>
      <c r="L10" s="197">
        <v>92.596470000000011</v>
      </c>
      <c r="M10" s="197">
        <v>1735.1103899999998</v>
      </c>
      <c r="N10" s="197">
        <v>25178.563079999993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542.78904</v>
      </c>
      <c r="F11" s="197">
        <v>7660.0588299999918</v>
      </c>
      <c r="G11" s="197">
        <v>8742.7673900000009</v>
      </c>
      <c r="H11" s="197">
        <v>1072.0964899999999</v>
      </c>
      <c r="I11" s="197">
        <v>820.95063999999991</v>
      </c>
      <c r="J11" s="197">
        <v>34711.997270000007</v>
      </c>
      <c r="K11" s="197">
        <v>1876.5008200000013</v>
      </c>
      <c r="L11" s="197">
        <v>758.73736999999994</v>
      </c>
      <c r="M11" s="197">
        <v>74939.096460000015</v>
      </c>
      <c r="N11" s="197">
        <v>131124.99431000001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0.27726999999999996</v>
      </c>
      <c r="F12" s="198">
        <v>8.8067599999999988</v>
      </c>
      <c r="G12" s="198">
        <v>4.5130000000000003E-2</v>
      </c>
      <c r="H12" s="198">
        <v>0</v>
      </c>
      <c r="I12" s="198">
        <v>0.11090000000000001</v>
      </c>
      <c r="J12" s="198">
        <v>120415.19297999999</v>
      </c>
      <c r="K12" s="198">
        <v>0</v>
      </c>
      <c r="L12" s="198">
        <v>0</v>
      </c>
      <c r="M12" s="198">
        <v>3.8159999999999999E-2</v>
      </c>
      <c r="N12" s="198">
        <v>120424.47119999999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15085</v>
      </c>
      <c r="E13" s="196">
        <v>72.514700000000005</v>
      </c>
      <c r="F13" s="196">
        <v>86573.947859999942</v>
      </c>
      <c r="G13" s="196">
        <v>24256.540009999997</v>
      </c>
      <c r="H13" s="196">
        <v>8100.8563099999992</v>
      </c>
      <c r="I13" s="196">
        <v>501723.95254000009</v>
      </c>
      <c r="J13" s="196">
        <v>8007.6598400000012</v>
      </c>
      <c r="K13" s="196">
        <v>8369.4592899999989</v>
      </c>
      <c r="L13" s="196">
        <v>17495.166960000002</v>
      </c>
      <c r="M13" s="196">
        <v>37035.242959999996</v>
      </c>
      <c r="N13" s="196">
        <v>706720.34046999994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15085</v>
      </c>
      <c r="E14" s="200">
        <v>0</v>
      </c>
      <c r="F14" s="200">
        <v>23469.78775</v>
      </c>
      <c r="G14" s="200">
        <v>7648.9644399999997</v>
      </c>
      <c r="H14" s="200">
        <v>6915.2803099999992</v>
      </c>
      <c r="I14" s="200">
        <v>501119.06709000008</v>
      </c>
      <c r="J14" s="200">
        <v>7808.1478800000014</v>
      </c>
      <c r="K14" s="200">
        <v>5012.6523999999999</v>
      </c>
      <c r="L14" s="200">
        <v>4706.1100500000011</v>
      </c>
      <c r="M14" s="200">
        <v>36982.508879999994</v>
      </c>
      <c r="N14" s="200">
        <v>608747.51880000008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130</v>
      </c>
      <c r="J15" s="197">
        <v>0</v>
      </c>
      <c r="K15" s="197">
        <v>50</v>
      </c>
      <c r="L15" s="197">
        <v>0</v>
      </c>
      <c r="M15" s="197">
        <v>0</v>
      </c>
      <c r="N15" s="197">
        <v>180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15085</v>
      </c>
      <c r="E16" s="198">
        <v>0</v>
      </c>
      <c r="F16" s="198">
        <v>23469.78775</v>
      </c>
      <c r="G16" s="198">
        <v>7648.9644399999997</v>
      </c>
      <c r="H16" s="198">
        <v>6915.2803099999992</v>
      </c>
      <c r="I16" s="198">
        <v>500989.06709000008</v>
      </c>
      <c r="J16" s="198">
        <v>7808.1478800000014</v>
      </c>
      <c r="K16" s="198">
        <v>4962.6523999999999</v>
      </c>
      <c r="L16" s="198">
        <v>4706.1100500000011</v>
      </c>
      <c r="M16" s="198">
        <v>36982.508879999994</v>
      </c>
      <c r="N16" s="198">
        <v>608567.51880000008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72.514700000000005</v>
      </c>
      <c r="F19" s="200">
        <v>63104.160109999939</v>
      </c>
      <c r="G19" s="200">
        <v>16607.575569999997</v>
      </c>
      <c r="H19" s="200">
        <v>1185.576</v>
      </c>
      <c r="I19" s="200">
        <v>604.88544999999999</v>
      </c>
      <c r="J19" s="200">
        <v>199.51195999999999</v>
      </c>
      <c r="K19" s="200">
        <v>3356.8068899999994</v>
      </c>
      <c r="L19" s="200">
        <v>12789.056910000001</v>
      </c>
      <c r="M19" s="200">
        <v>52.734079999999999</v>
      </c>
      <c r="N19" s="200">
        <v>97972.821669999932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21019.946389999994</v>
      </c>
      <c r="G20" s="198">
        <v>0.17499999999999999</v>
      </c>
      <c r="H20" s="198">
        <v>489.5</v>
      </c>
      <c r="I20" s="198">
        <v>0</v>
      </c>
      <c r="J20" s="198">
        <v>0</v>
      </c>
      <c r="K20" s="198">
        <v>0</v>
      </c>
      <c r="L20" s="198">
        <v>0</v>
      </c>
      <c r="M20" s="198">
        <v>5.64466</v>
      </c>
      <c r="N20" s="198">
        <v>21515.266049999995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24.5</v>
      </c>
      <c r="F22" s="198">
        <v>36370.99320999995</v>
      </c>
      <c r="G22" s="198">
        <v>16301.637379999998</v>
      </c>
      <c r="H22" s="198">
        <v>692</v>
      </c>
      <c r="I22" s="198">
        <v>570.75</v>
      </c>
      <c r="J22" s="198">
        <v>49.089959999999998</v>
      </c>
      <c r="K22" s="198">
        <v>3292.2487899999992</v>
      </c>
      <c r="L22" s="198">
        <v>7088.8789500000012</v>
      </c>
      <c r="M22" s="198">
        <v>0.3</v>
      </c>
      <c r="N22" s="198">
        <v>64390.398289999946</v>
      </c>
    </row>
    <row r="23" spans="2:14" hidden="1">
      <c r="B23" s="195"/>
      <c r="C23" s="104">
        <v>0</v>
      </c>
      <c r="D23" s="198">
        <v>0</v>
      </c>
      <c r="E23" s="198">
        <v>0.99</v>
      </c>
      <c r="F23" s="198">
        <v>5709.9205099999999</v>
      </c>
      <c r="G23" s="198">
        <v>274.03094000000004</v>
      </c>
      <c r="H23" s="198">
        <v>4.0760000000000005</v>
      </c>
      <c r="I23" s="198">
        <v>34.135449999999999</v>
      </c>
      <c r="J23" s="198">
        <v>123.47200000000001</v>
      </c>
      <c r="K23" s="198">
        <v>64.558099999999996</v>
      </c>
      <c r="L23" s="198">
        <v>5700.17796</v>
      </c>
      <c r="M23" s="198">
        <v>46.78942</v>
      </c>
      <c r="N23" s="198">
        <v>11958.150379999997</v>
      </c>
    </row>
    <row r="24" spans="2:14" hidden="1">
      <c r="B24" s="195"/>
      <c r="C24" s="187">
        <v>0</v>
      </c>
      <c r="D24" s="198">
        <v>0</v>
      </c>
      <c r="E24" s="198">
        <v>47.024700000000003</v>
      </c>
      <c r="F24" s="198">
        <v>3.3</v>
      </c>
      <c r="G24" s="198">
        <v>31.732250000000001</v>
      </c>
      <c r="H24" s="198">
        <v>0</v>
      </c>
      <c r="I24" s="198">
        <v>0</v>
      </c>
      <c r="J24" s="198">
        <v>26.95</v>
      </c>
      <c r="K24" s="198">
        <v>0</v>
      </c>
      <c r="L24" s="198">
        <v>0</v>
      </c>
      <c r="M24" s="198">
        <v>0</v>
      </c>
      <c r="N24" s="198">
        <v>109.00695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4842.988049999999</v>
      </c>
      <c r="L25" s="198">
        <v>0</v>
      </c>
      <c r="M25" s="198">
        <v>2728.7584200000001</v>
      </c>
      <c r="N25" s="198">
        <v>7571.7464699999991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38.485980000000005</v>
      </c>
      <c r="G26" s="198">
        <v>4.1715400000000002</v>
      </c>
      <c r="H26" s="198">
        <v>0.7</v>
      </c>
      <c r="I26" s="198">
        <v>4.0121199999999995</v>
      </c>
      <c r="J26" s="198">
        <v>661.36839000000009</v>
      </c>
      <c r="K26" s="198">
        <v>77.917709999999985</v>
      </c>
      <c r="L26" s="198">
        <v>2.06E-2</v>
      </c>
      <c r="M26" s="198">
        <v>59.855379999999997</v>
      </c>
      <c r="N26" s="198">
        <v>846.53171999999995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190</v>
      </c>
      <c r="E27" s="32">
        <v>4.5031400000000001</v>
      </c>
      <c r="F27" s="32">
        <v>7247.8737099999998</v>
      </c>
      <c r="G27" s="32">
        <v>1359.3581000000001</v>
      </c>
      <c r="H27" s="32">
        <v>3564.6636599999997</v>
      </c>
      <c r="I27" s="32">
        <v>2102.7815300000002</v>
      </c>
      <c r="J27" s="32">
        <v>29750.504140000008</v>
      </c>
      <c r="K27" s="32">
        <v>17909.66159</v>
      </c>
      <c r="L27" s="32">
        <v>14851.050219999999</v>
      </c>
      <c r="M27" s="32">
        <v>99248.94802999997</v>
      </c>
      <c r="N27" s="32">
        <v>176229.34411999997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4.5031400000000001</v>
      </c>
      <c r="F28" s="198">
        <v>3582.9075300000009</v>
      </c>
      <c r="G28" s="198">
        <v>1212.2723500000002</v>
      </c>
      <c r="H28" s="198">
        <v>43.239100000000001</v>
      </c>
      <c r="I28" s="198">
        <v>22.341670000000001</v>
      </c>
      <c r="J28" s="198">
        <v>14753.863950000006</v>
      </c>
      <c r="K28" s="198">
        <v>1061.5540100000001</v>
      </c>
      <c r="L28" s="198">
        <v>1651.3336200000001</v>
      </c>
      <c r="M28" s="198">
        <v>62472.605049999976</v>
      </c>
      <c r="N28" s="198">
        <v>84804.620419999992</v>
      </c>
    </row>
    <row r="29" spans="2:14" ht="15" customHeight="1">
      <c r="C29" s="104" t="str">
        <f>+IF(Índice!$D$2=1,"Transferências capital","Capital transfers")</f>
        <v>Capital transfers</v>
      </c>
      <c r="D29" s="196">
        <v>190</v>
      </c>
      <c r="E29" s="196">
        <v>0</v>
      </c>
      <c r="F29" s="196">
        <v>3664.9661799999994</v>
      </c>
      <c r="G29" s="196">
        <v>147.08574999999999</v>
      </c>
      <c r="H29" s="196">
        <v>3521.4245599999999</v>
      </c>
      <c r="I29" s="196">
        <v>2080.4398600000004</v>
      </c>
      <c r="J29" s="196">
        <v>14996.640190000002</v>
      </c>
      <c r="K29" s="196">
        <v>16848.10758</v>
      </c>
      <c r="L29" s="196">
        <v>13199.7166</v>
      </c>
      <c r="M29" s="196">
        <v>36776.342980000001</v>
      </c>
      <c r="N29" s="196">
        <v>91424.723700000002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190</v>
      </c>
      <c r="E30" s="200">
        <v>0</v>
      </c>
      <c r="F30" s="200">
        <v>1390.6236299999998</v>
      </c>
      <c r="G30" s="200">
        <v>147.08574999999999</v>
      </c>
      <c r="H30" s="200">
        <v>3521.4245599999999</v>
      </c>
      <c r="I30" s="200">
        <v>2052.4398600000004</v>
      </c>
      <c r="J30" s="200">
        <v>9626.7871700000014</v>
      </c>
      <c r="K30" s="200">
        <v>16848.10758</v>
      </c>
      <c r="L30" s="200">
        <v>86.014350000000007</v>
      </c>
      <c r="M30" s="200">
        <v>36776.342980000001</v>
      </c>
      <c r="N30" s="200">
        <v>70638.825880000004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16825.438999999998</v>
      </c>
      <c r="L31" s="198">
        <v>0</v>
      </c>
      <c r="M31" s="198">
        <v>0</v>
      </c>
      <c r="N31" s="198">
        <v>16825.438999999998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190</v>
      </c>
      <c r="E32" s="198">
        <v>0</v>
      </c>
      <c r="F32" s="198">
        <v>1390.6236299999998</v>
      </c>
      <c r="G32" s="198">
        <v>147.08574999999999</v>
      </c>
      <c r="H32" s="198">
        <v>3521.4245599999999</v>
      </c>
      <c r="I32" s="198">
        <v>2052.4398600000004</v>
      </c>
      <c r="J32" s="198">
        <v>2080.0542800000003</v>
      </c>
      <c r="K32" s="198">
        <v>22.668580000000002</v>
      </c>
      <c r="L32" s="198">
        <v>86.014350000000007</v>
      </c>
      <c r="M32" s="198">
        <v>36776.342980000001</v>
      </c>
      <c r="N32" s="198">
        <v>46266.653989999999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7546.7328900000011</v>
      </c>
      <c r="K33" s="198">
        <v>0</v>
      </c>
      <c r="L33" s="198">
        <v>0</v>
      </c>
      <c r="M33" s="198">
        <v>0</v>
      </c>
      <c r="N33" s="198">
        <v>7546.7328900000011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2274.3425499999994</v>
      </c>
      <c r="G35" s="200">
        <v>0</v>
      </c>
      <c r="H35" s="200">
        <v>0</v>
      </c>
      <c r="I35" s="200">
        <v>28</v>
      </c>
      <c r="J35" s="200">
        <v>5369.8530199999996</v>
      </c>
      <c r="K35" s="200">
        <v>0</v>
      </c>
      <c r="L35" s="200">
        <v>13113.70225</v>
      </c>
      <c r="M35" s="200">
        <v>0</v>
      </c>
      <c r="N35" s="200">
        <v>20785.897819999998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15275</v>
      </c>
      <c r="E38" s="204">
        <v>2766.17931</v>
      </c>
      <c r="F38" s="204">
        <v>498575.74853000016</v>
      </c>
      <c r="G38" s="204">
        <v>53922.622509999994</v>
      </c>
      <c r="H38" s="204">
        <v>16703.882809999999</v>
      </c>
      <c r="I38" s="204">
        <v>510666.80085000012</v>
      </c>
      <c r="J38" s="204">
        <v>229022.73423999999</v>
      </c>
      <c r="K38" s="204">
        <v>58724.994130000006</v>
      </c>
      <c r="L38" s="204">
        <v>41704.620330000005</v>
      </c>
      <c r="M38" s="204">
        <v>233994.78046999997</v>
      </c>
      <c r="N38" s="204">
        <v>1661357.3631800001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12806.787339999999</v>
      </c>
      <c r="I40" s="208">
        <v>40000</v>
      </c>
      <c r="J40" s="208">
        <v>0</v>
      </c>
      <c r="K40" s="208">
        <v>334</v>
      </c>
      <c r="L40" s="208">
        <v>0</v>
      </c>
      <c r="M40" s="208">
        <v>8252.6569</v>
      </c>
      <c r="N40" s="208">
        <v>61393.444239999997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463712.8763</v>
      </c>
      <c r="K41" s="200">
        <v>0</v>
      </c>
      <c r="L41" s="200">
        <v>0</v>
      </c>
      <c r="M41" s="200">
        <v>0</v>
      </c>
      <c r="N41" s="200">
        <v>463712.8763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177853.07553000003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9" sqref="I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TABLE IX - RPEs global balance (january-december)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16660.233939999947</v>
      </c>
      <c r="E5" s="82">
        <v>-46473.117179999943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(janeiro-dezembro)","TABLE X - ASFs and RPEs budget execution (january-december)")</f>
        <v>TABLE X - ASFs and RPEs budget execution (january-december)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18836.144989999826</v>
      </c>
      <c r="E4" s="98">
        <v>-46473.117179999943</v>
      </c>
      <c r="F4" s="98">
        <v>-27636.972190000117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620813.8046700001</v>
      </c>
      <c r="E7" s="74">
        <v>576441.36814999999</v>
      </c>
      <c r="F7" s="74">
        <v>1197255.17282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21915.700729999826</v>
      </c>
      <c r="E8" s="74">
        <v>-42893.382669999941</v>
      </c>
      <c r="F8" s="74">
        <v>-20977.681940000119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14853.462049999856</v>
      </c>
      <c r="E9" s="74">
        <v>-45592.266969999997</v>
      </c>
      <c r="F9" s="74">
        <v>-30738.804920000141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3982.6829399999988</v>
      </c>
      <c r="E10" s="74">
        <v>-880.8502099999896</v>
      </c>
      <c r="F10" s="74">
        <v>3101.8327300000237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TABLE XI - ASFs and RPEs budget execution (january-december)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625955.70071999996</v>
      </c>
      <c r="E4" s="108">
        <v>418447.48363999999</v>
      </c>
      <c r="F4" s="108">
        <v>1044403.18436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11726.182699999999</v>
      </c>
      <c r="E8" s="74">
        <v>9580.5844099999995</v>
      </c>
      <c r="F8" s="74">
        <v>21306.767110000001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605473.56701999996</v>
      </c>
      <c r="E9" s="74">
        <v>358228.92194999999</v>
      </c>
      <c r="F9" s="74">
        <v>963702.48896999995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45960.928830000004</v>
      </c>
      <c r="E10" s="74">
        <v>5377.6093300000011</v>
      </c>
      <c r="F10" s="74">
        <v>51338.538160000004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557839.13715999993</v>
      </c>
      <c r="E11" s="74">
        <v>352798.37474999996</v>
      </c>
      <c r="F11" s="74">
        <v>910637.51190999988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7225.71623</v>
      </c>
      <c r="E12" s="74">
        <v>27277.582240000007</v>
      </c>
      <c r="F12" s="74">
        <v>34503.298470000009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1530.2347700000003</v>
      </c>
      <c r="E13" s="74">
        <v>23360.395039999999</v>
      </c>
      <c r="F13" s="74">
        <v>24890.629809999999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16773.804680000001</v>
      </c>
      <c r="E14" s="83">
        <v>115100.50184000003</v>
      </c>
      <c r="F14" s="83">
        <v>131874.30652000004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2757.8250999999996</v>
      </c>
      <c r="F15" s="34">
        <v>2757.8250999999996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16663.461670000001</v>
      </c>
      <c r="E16" s="34">
        <v>112260.10294000001</v>
      </c>
      <c r="F16" s="74">
        <v>128923.56461000002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13425.59268</v>
      </c>
      <c r="E17" s="34">
        <v>64203.587800000001</v>
      </c>
      <c r="F17" s="74">
        <v>77629.180479999995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3237.8689900000008</v>
      </c>
      <c r="E18" s="74">
        <v>48056.51514000001</v>
      </c>
      <c r="F18" s="74">
        <v>51294.384130000013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42.855460000000001</v>
      </c>
      <c r="F19" s="74">
        <v>42.855460000000001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642729.50539999991</v>
      </c>
      <c r="E20" s="83">
        <v>533547.98548000003</v>
      </c>
      <c r="F20" s="83">
        <v>1176277.4908799999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611102.23867000011</v>
      </c>
      <c r="E22" s="83">
        <v>464039.75060999999</v>
      </c>
      <c r="F22" s="83">
        <v>1075141.9892800001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64013.634819999977</v>
      </c>
      <c r="E23" s="74">
        <v>303601.88653999998</v>
      </c>
      <c r="F23" s="74">
        <v>367615.52135999996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138364.94948999997</v>
      </c>
      <c r="E24" s="74">
        <v>136997.49971</v>
      </c>
      <c r="F24" s="74">
        <v>275362.44919999997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3079.5557399999998</v>
      </c>
      <c r="E25" s="74">
        <v>3579.7345100000002</v>
      </c>
      <c r="F25" s="74">
        <v>6659.29025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372773.34696000017</v>
      </c>
      <c r="E26" s="74">
        <v>16801.629970000002</v>
      </c>
      <c r="F26" s="74">
        <v>389574.97693000018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3045.8725899999999</v>
      </c>
      <c r="E27" s="74">
        <v>0</v>
      </c>
      <c r="F27" s="59">
        <v>3045.8725899999999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369727.47437000019</v>
      </c>
      <c r="E28" s="74">
        <v>16801.629970000002</v>
      </c>
      <c r="F28" s="59">
        <v>386529.10434000019</v>
      </c>
    </row>
    <row r="29" spans="2:6" ht="11.25" customHeight="1">
      <c r="C29" s="104" t="str">
        <f>+IF(Índice!$D$2=1,"Subsídios","Subsidies")</f>
        <v>Subsidies</v>
      </c>
      <c r="D29" s="74">
        <v>32627.08352</v>
      </c>
      <c r="E29" s="74">
        <v>11.661100000000001</v>
      </c>
      <c r="F29" s="74">
        <v>32638.744620000001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243.66813999999999</v>
      </c>
      <c r="E30" s="74">
        <v>3047.338780000001</v>
      </c>
      <c r="F30" s="74">
        <v>3291.0069200000007</v>
      </c>
    </row>
    <row r="31" spans="2:6" ht="11.25" customHeight="1">
      <c r="C31" s="110" t="str">
        <f>+IF(Índice!$D$2=1,"Despesa de capital","Capital expenditure")</f>
        <v>Capital expenditure</v>
      </c>
      <c r="D31" s="83">
        <v>12791.121740000002</v>
      </c>
      <c r="E31" s="83">
        <v>115981.35205000002</v>
      </c>
      <c r="F31" s="83">
        <v>128772.47379000002</v>
      </c>
    </row>
    <row r="32" spans="2:6" ht="11.25" customHeight="1">
      <c r="C32" s="104" t="str">
        <f>+IF(Índice!$D$2=1,"Investimento","Investment")</f>
        <v>Investment</v>
      </c>
      <c r="D32" s="74">
        <v>6592.5677700000015</v>
      </c>
      <c r="E32" s="74">
        <v>109008.21857000001</v>
      </c>
      <c r="F32" s="74">
        <v>115600.78634000002</v>
      </c>
    </row>
    <row r="33" spans="3:6" ht="11.25" customHeight="1">
      <c r="C33" s="104" t="str">
        <f>+IF(Índice!$D$2=1,"Transferências capital","Capital transfers")</f>
        <v>Capital transfers</v>
      </c>
      <c r="D33" s="74">
        <v>6198.5539700000008</v>
      </c>
      <c r="E33" s="74">
        <v>6973.1334800000013</v>
      </c>
      <c r="F33" s="74">
        <v>13171.687450000001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623893.36041000008</v>
      </c>
      <c r="E36" s="83">
        <v>580021.10265999998</v>
      </c>
      <c r="F36" s="83">
        <v>1203914.4630700001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6214.5976700000001</v>
      </c>
      <c r="E38" s="35">
        <v>2617.7921099999999</v>
      </c>
      <c r="F38" s="35">
        <v>8832.3897799999995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13743.427379999999</v>
      </c>
      <c r="F39" s="35">
        <v>13743.427379999999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18836.144989999826</v>
      </c>
      <c r="E44" s="114">
        <v>-46473.117179999943</v>
      </c>
      <c r="F44" s="114">
        <v>-27636.972190000117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(dezembro)","TABLE XII - ASFs and RPEs budget execution (december)")</f>
        <v>TABLE XII - ASFs and RPEs budget execution (december)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+IF(Índice!$D$2=1,"dezembro 2025","december 2025")</f>
        <v>december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49578.900200000018</v>
      </c>
      <c r="E5" s="316">
        <v>40390.304560000011</v>
      </c>
      <c r="F5" s="316">
        <v>89969.204760000022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49578.900200000018</v>
      </c>
      <c r="E9" s="74">
        <v>40390.304560000011</v>
      </c>
      <c r="F9" s="74">
        <v>89969.204760000022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47141.298860000017</v>
      </c>
      <c r="E10" s="74">
        <v>31675.386310000002</v>
      </c>
      <c r="F10" s="74">
        <v>78816.685170000012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7279.2974999999979</v>
      </c>
      <c r="E11" s="83">
        <v>9801.9824600000084</v>
      </c>
      <c r="F11" s="83">
        <v>17081.279960000007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0.33889000000013036</v>
      </c>
      <c r="F12" s="34">
        <v>0.33889000000013036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7256.7574899999981</v>
      </c>
      <c r="E13" s="34">
        <v>9800.4837100000077</v>
      </c>
      <c r="F13" s="74">
        <v>17057.241200000004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56858.197700000019</v>
      </c>
      <c r="E15" s="83">
        <v>50192.287020000018</v>
      </c>
      <c r="F15" s="83">
        <v>107050.48472000004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60238.004110000118</v>
      </c>
      <c r="E17" s="83">
        <v>55968.137450000162</v>
      </c>
      <c r="F17" s="83">
        <v>116206.14156000028</v>
      </c>
    </row>
    <row r="18" spans="3:6" ht="11.25" customHeight="1">
      <c r="C18" s="104" t="str">
        <f>+IF(Índice!$D$2=1,"Consumo público","Public consumption")</f>
        <v>Public consumption</v>
      </c>
      <c r="D18" s="74">
        <v>22825.069329999951</v>
      </c>
      <c r="E18" s="74">
        <v>49323.051470000159</v>
      </c>
      <c r="F18" s="74">
        <v>72148.120800000106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5547.9762200000359</v>
      </c>
      <c r="E19" s="74">
        <v>30520.11532000023</v>
      </c>
      <c r="F19" s="74">
        <v>36068.091540000263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17277.093109999914</v>
      </c>
      <c r="E20" s="74">
        <v>18802.936149999932</v>
      </c>
      <c r="F20" s="74">
        <v>36080.02925999985</v>
      </c>
    </row>
    <row r="21" spans="3:6" ht="11.25" customHeight="1">
      <c r="C21" s="104" t="str">
        <f>+IF(Índice!$D$2=1,"Subsídios","Subsidies")</f>
        <v>Subsidies</v>
      </c>
      <c r="D21" s="74">
        <v>3013.116299999997</v>
      </c>
      <c r="E21" s="74">
        <v>0</v>
      </c>
      <c r="F21" s="74">
        <v>3013.116299999997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857.97966000000019</v>
      </c>
      <c r="E22" s="74">
        <v>2830.2564900000002</v>
      </c>
      <c r="F22" s="59">
        <v>3688.2361500000006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33541.838820000172</v>
      </c>
      <c r="E23" s="74">
        <v>3814.8294900000001</v>
      </c>
      <c r="F23" s="59">
        <v>37356.668310000168</v>
      </c>
    </row>
    <row r="24" spans="3:6" ht="11.25" customHeight="1">
      <c r="C24" s="110" t="str">
        <f>+IF(Índice!$D$2=1,"Despesa de capital","Capital expenditure")</f>
        <v>Capital expenditure</v>
      </c>
      <c r="D24" s="83">
        <v>4626.9874200000022</v>
      </c>
      <c r="E24" s="83">
        <v>15787.263599999989</v>
      </c>
      <c r="F24" s="83">
        <v>20414.251019999992</v>
      </c>
    </row>
    <row r="25" spans="3:6" ht="11.25" customHeight="1">
      <c r="C25" s="104" t="str">
        <f>+IF(Índice!$D$2=1,"Investimento","Investment")</f>
        <v>Investment</v>
      </c>
      <c r="D25" s="74">
        <v>2807.3426100000015</v>
      </c>
      <c r="E25" s="74">
        <v>9802.4367299999885</v>
      </c>
      <c r="F25" s="74">
        <v>12609.77933999999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1819.6448100000005</v>
      </c>
      <c r="E26" s="74">
        <v>5984.8268700000008</v>
      </c>
      <c r="F26" s="74">
        <v>7804.4716800000015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64864.991530000123</v>
      </c>
      <c r="E29" s="83">
        <v>71755.401050000146</v>
      </c>
      <c r="F29" s="83">
        <v>136620.39258000028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-8006.7938300001042</v>
      </c>
      <c r="E31" s="318">
        <v>-21563.114030000128</v>
      </c>
      <c r="F31" s="318">
        <v>-29569.907860000232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6" zoomScale="120" zoomScaleNormal="120" zoomScaleSheetLayoutView="100" zoomScalePageLayoutView="150" workbookViewId="0">
      <selection activeCell="O11" sqref="O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2025 (valores acumulados)","Table XIII- Accounts payable of the Regional Administration, december (accumulated)")</f>
        <v>Table XIII- Accounts payable of the Regional Administration, december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+IF(Índice!$D$2=1,"dezembro 2025","december 2025")</f>
        <v>december 2025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165460533.85000002</v>
      </c>
      <c r="E6" s="162">
        <v>159509306.13999999</v>
      </c>
      <c r="F6" s="162">
        <v>18216529.940000027</v>
      </c>
      <c r="G6" s="91">
        <v>0.54672690030795112</v>
      </c>
      <c r="H6" s="91">
        <v>0.65452502930028089</v>
      </c>
      <c r="I6" s="116">
        <v>-0.55795861104253053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5000752.9699999988</v>
      </c>
      <c r="E7" s="165">
        <v>4499128.05</v>
      </c>
      <c r="F7" s="165">
        <v>157248.84</v>
      </c>
      <c r="G7" s="95">
        <v>1.3186656814068578</v>
      </c>
      <c r="H7" s="95">
        <v>4.4093558079438298</v>
      </c>
      <c r="I7" s="121">
        <v>291.69756533392894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93753733.409999996</v>
      </c>
      <c r="E8" s="165">
        <v>93429742.580000013</v>
      </c>
      <c r="F8" s="165">
        <v>15816044.230000027</v>
      </c>
      <c r="G8" s="95">
        <v>4.3039388747960539E-2</v>
      </c>
      <c r="H8" s="95">
        <v>4.1130012756179113E-2</v>
      </c>
      <c r="I8" s="121">
        <v>-0.60102176441050681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6098735.6499999994</v>
      </c>
      <c r="E9" s="165">
        <v>2681089.4299999992</v>
      </c>
      <c r="F9" s="165">
        <v>1916305.8900000001</v>
      </c>
      <c r="G9" s="95">
        <v>-0.31450899011758882</v>
      </c>
      <c r="H9" s="95">
        <v>-0.25887880157960308</v>
      </c>
      <c r="I9" s="121">
        <v>0.29028714641818842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60588729.960000001</v>
      </c>
      <c r="E10" s="165">
        <v>58888232.870000005</v>
      </c>
      <c r="F10" s="165">
        <v>326879.98</v>
      </c>
      <c r="G10" s="95">
        <v>12.004293101395985</v>
      </c>
      <c r="H10" s="95">
        <v>68.30848251709034</v>
      </c>
      <c r="I10" s="121">
        <v>2.9443621428574009</v>
      </c>
    </row>
    <row r="11" spans="2:11">
      <c r="B11" s="29"/>
      <c r="C11" s="120" t="str">
        <f>+IF(Índice!$D$2=1,"Subsídios","Subsidies")</f>
        <v>Subsidies</v>
      </c>
      <c r="D11" s="165">
        <v>233.76</v>
      </c>
      <c r="E11" s="165">
        <v>233.76</v>
      </c>
      <c r="F11" s="165">
        <v>0</v>
      </c>
      <c r="G11" s="95">
        <v>-0.99982915723283416</v>
      </c>
      <c r="H11" s="95">
        <v>-0.99982915723283416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18348.100000000002</v>
      </c>
      <c r="E12" s="165">
        <v>10879.45</v>
      </c>
      <c r="F12" s="165">
        <v>51</v>
      </c>
      <c r="G12" s="95">
        <v>1.1680962616259216</v>
      </c>
      <c r="H12" s="95">
        <v>4.8642055162971714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29039256.699999999</v>
      </c>
      <c r="E13" s="163">
        <v>21690441.98</v>
      </c>
      <c r="F13" s="163">
        <v>144729.48000000001</v>
      </c>
      <c r="G13" s="92">
        <v>-0.28075349314920295</v>
      </c>
      <c r="H13" s="92">
        <v>-0.14854460521225565</v>
      </c>
      <c r="I13" s="117">
        <v>1.877515094792237E-2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18666621.210000001</v>
      </c>
      <c r="E14" s="165">
        <v>11910784.98</v>
      </c>
      <c r="F14" s="165">
        <v>144729.48000000001</v>
      </c>
      <c r="G14" s="95">
        <v>-0.19969004871905405</v>
      </c>
      <c r="H14" s="95">
        <v>-0.1730769801534412</v>
      </c>
      <c r="I14" s="121">
        <v>1.877515094792237E-2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10372635.49</v>
      </c>
      <c r="E15" s="165">
        <v>9779657</v>
      </c>
      <c r="F15" s="165">
        <v>0</v>
      </c>
      <c r="G15" s="95">
        <v>-0.39164548190027482</v>
      </c>
      <c r="H15" s="95">
        <v>-0.11662661147454845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194499790.55000001</v>
      </c>
      <c r="E17" s="164">
        <v>181199748.12</v>
      </c>
      <c r="F17" s="164">
        <v>18361259.420000024</v>
      </c>
      <c r="G17" s="147">
        <v>0.31999234148712774</v>
      </c>
      <c r="H17" s="147">
        <v>0.48667613483605843</v>
      </c>
      <c r="I17" s="148">
        <v>-0.55597728129993818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123820935.97</v>
      </c>
      <c r="E19" s="164">
        <v>110533377.48000002</v>
      </c>
      <c r="F19" s="164">
        <v>4583724.6500000004</v>
      </c>
      <c r="G19" s="147">
        <v>0.37434960722876887</v>
      </c>
      <c r="H19" s="147">
        <v>0.70998495403249495</v>
      </c>
      <c r="I19" s="148">
        <v>-0.20936589367524472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2025 (valores acumulados)","Table XIV - Accounts payable of the Regional Gov., december (accumulated)")</f>
        <v>Table XIV - Accounts payable of the Regional Gov., december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+IF(Índice!$D$2=1,"dezembro 2025","december 2025")</f>
        <v>december 2025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7932797.6600000011</v>
      </c>
      <c r="E27" s="162">
        <v>5753695.8500000006</v>
      </c>
      <c r="F27" s="162">
        <v>1206018.4799999997</v>
      </c>
      <c r="G27" s="91">
        <v>-0.10316858676654173</v>
      </c>
      <c r="H27" s="91">
        <v>0.41814113016388599</v>
      </c>
      <c r="I27" s="116">
        <v>0.14982999080207282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19822339.969999999</v>
      </c>
      <c r="E28" s="163">
        <v>15227321</v>
      </c>
      <c r="F28" s="163">
        <v>630</v>
      </c>
      <c r="G28" s="92">
        <v>-0.27243135778840744</v>
      </c>
      <c r="H28" s="172">
        <v>-0.27701581296509348</v>
      </c>
      <c r="I28" s="117">
        <v>0</v>
      </c>
    </row>
    <row r="29" spans="2:9" ht="20.100000000000001" customHeight="1">
      <c r="B29" s="29"/>
      <c r="C29" s="146" t="s">
        <v>7</v>
      </c>
      <c r="D29" s="164">
        <v>27755137.629999999</v>
      </c>
      <c r="E29" s="164">
        <v>20981016.850000001</v>
      </c>
      <c r="F29" s="164">
        <v>1206648.4799999997</v>
      </c>
      <c r="G29" s="147">
        <v>-0.23094644206962023</v>
      </c>
      <c r="H29" s="147">
        <v>-0.16473424879596377</v>
      </c>
      <c r="I29" s="148">
        <v>0.14974004970267729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2025 (valores acumulados)","Table XV - Accounts payable of the ASFs, december (accumulated)")</f>
        <v>Table XV - Accounts payable of the ASFs, december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+IF(Índice!$D$2=1,"dezembro 2025","december 2025")</f>
        <v>december 2025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90201946.030000001</v>
      </c>
      <c r="E36" s="162">
        <v>88967605.699999988</v>
      </c>
      <c r="F36" s="162">
        <v>3377076.1700000004</v>
      </c>
      <c r="G36" s="91">
        <v>1.3036075895506727</v>
      </c>
      <c r="H36" s="91">
        <v>1.3630241269102217</v>
      </c>
      <c r="I36" s="116">
        <v>-0.29326458461710059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233954.2</v>
      </c>
      <c r="E37" s="163">
        <v>180158.45</v>
      </c>
      <c r="F37" s="163">
        <v>0</v>
      </c>
      <c r="G37" s="92">
        <v>0.58182406902754846</v>
      </c>
      <c r="H37" s="92">
        <v>0.21809727052857397</v>
      </c>
      <c r="I37" s="117">
        <v>0</v>
      </c>
    </row>
    <row r="38" spans="2:9" ht="20.100000000000001" customHeight="1">
      <c r="C38" s="146" t="s">
        <v>7</v>
      </c>
      <c r="D38" s="164">
        <v>90435900.230000004</v>
      </c>
      <c r="E38" s="164">
        <v>89147764.149999991</v>
      </c>
      <c r="F38" s="164">
        <v>3377076.1700000004</v>
      </c>
      <c r="G38" s="147">
        <v>1.3008915573573767</v>
      </c>
      <c r="H38" s="147">
        <v>1.3585440656900114</v>
      </c>
      <c r="I38" s="148">
        <v>-0.29326458461710059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dezembro de 2025 (valores acumulados)","Table XVI - Accounts payable of the RPEs, december (accumulated)")</f>
        <v>Table XVI - Accounts payable of the RPEs, december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+IF(Índice!$D$2=1,"dezembro 2025","december 2025")</f>
        <v>december 2025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67325790.160000011</v>
      </c>
      <c r="E45" s="162">
        <v>64788004.590000004</v>
      </c>
      <c r="F45" s="162">
        <v>13633435.290000025</v>
      </c>
      <c r="G45" s="91">
        <v>0.14164823563567164</v>
      </c>
      <c r="H45" s="91">
        <v>0.18440665643996423</v>
      </c>
      <c r="I45" s="116">
        <v>-0.61468669438841317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8982962.5300000012</v>
      </c>
      <c r="E46" s="163">
        <v>6282962.5300000012</v>
      </c>
      <c r="F46" s="163">
        <v>144099.48000000001</v>
      </c>
      <c r="G46" s="92">
        <v>-0.30804586023105718</v>
      </c>
      <c r="H46" s="92">
        <v>0.47318448841576899</v>
      </c>
      <c r="I46" s="117">
        <v>1.8858783541857216E-2</v>
      </c>
    </row>
    <row r="47" spans="2:9" ht="20.100000000000001" customHeight="1">
      <c r="C47" s="146" t="s">
        <v>7</v>
      </c>
      <c r="D47" s="164">
        <v>76308752.690000013</v>
      </c>
      <c r="E47" s="164">
        <v>71070967.120000005</v>
      </c>
      <c r="F47" s="164">
        <v>13777534.770000026</v>
      </c>
      <c r="G47" s="147">
        <v>6.0514457440465241E-2</v>
      </c>
      <c r="H47" s="147">
        <v>0.20529344905802649</v>
      </c>
      <c r="I47" s="148">
        <v>-0.61216436143557762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8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51</v>
      </c>
      <c r="D9" s="170"/>
      <c r="E9" s="169"/>
    </row>
    <row r="10" spans="2:5">
      <c r="B10" s="195"/>
      <c r="C10" s="170" t="s">
        <v>104</v>
      </c>
      <c r="D10" s="170"/>
      <c r="E10" s="169"/>
    </row>
    <row r="11" spans="2:5">
      <c r="B11" s="195"/>
      <c r="C11" s="170" t="s">
        <v>52</v>
      </c>
      <c r="D11" s="170"/>
      <c r="E11" s="169"/>
    </row>
    <row r="12" spans="2:5">
      <c r="B12" s="195"/>
      <c r="C12" s="170" t="s">
        <v>53</v>
      </c>
      <c r="D12" s="170"/>
      <c r="E12" s="169"/>
    </row>
    <row r="13" spans="2:5">
      <c r="B13" s="195"/>
      <c r="C13" s="170" t="s">
        <v>54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41</v>
      </c>
      <c r="D15" s="170"/>
      <c r="E15" s="169"/>
    </row>
    <row r="16" spans="2:5">
      <c r="B16" s="195"/>
      <c r="C16" s="170" t="s">
        <v>55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64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67</v>
      </c>
      <c r="D20" s="170"/>
      <c r="E20" s="169"/>
    </row>
    <row r="21" spans="2:5">
      <c r="B21" s="195"/>
      <c r="C21" s="170" t="s">
        <v>42</v>
      </c>
      <c r="D21" s="170"/>
      <c r="E21" s="169"/>
    </row>
    <row r="22" spans="2:5">
      <c r="B22" s="195"/>
      <c r="C22" s="170" t="s">
        <v>94</v>
      </c>
      <c r="D22" s="170"/>
      <c r="E22" s="169"/>
    </row>
    <row r="23" spans="2:5">
      <c r="B23" s="195"/>
      <c r="C23" s="170" t="s">
        <v>56</v>
      </c>
      <c r="D23" s="170"/>
      <c r="E23" s="169"/>
    </row>
    <row r="24" spans="2:5">
      <c r="B24" s="195"/>
      <c r="C24" s="170" t="s">
        <v>68</v>
      </c>
      <c r="D24" s="170"/>
      <c r="E24" s="169"/>
    </row>
    <row r="25" spans="2:5">
      <c r="B25" s="195"/>
      <c r="C25" s="170" t="s">
        <v>57</v>
      </c>
      <c r="D25" s="170"/>
      <c r="E25" s="169"/>
    </row>
    <row r="26" spans="2:5">
      <c r="B26" s="195"/>
      <c r="C26" s="170" t="s">
        <v>58</v>
      </c>
      <c r="D26" s="170"/>
      <c r="E26" s="169"/>
    </row>
    <row r="27" spans="2:5">
      <c r="B27" s="195"/>
      <c r="C27" s="170" t="s">
        <v>43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44</v>
      </c>
      <c r="D29" s="170"/>
      <c r="E29" s="169"/>
    </row>
    <row r="30" spans="2:5">
      <c r="B30" s="55"/>
      <c r="C30" s="170" t="s">
        <v>59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60</v>
      </c>
      <c r="D32" s="170"/>
      <c r="E32" s="169"/>
    </row>
    <row r="33" spans="2:5">
      <c r="B33" s="55"/>
      <c r="C33" s="170" t="s">
        <v>45</v>
      </c>
      <c r="D33" s="170"/>
      <c r="E33" s="169"/>
    </row>
    <row r="34" spans="2:5">
      <c r="B34" s="55"/>
      <c r="C34" s="170" t="s">
        <v>61</v>
      </c>
      <c r="D34" s="170"/>
      <c r="E34" s="169"/>
    </row>
    <row r="35" spans="2:5">
      <c r="B35" s="55"/>
      <c r="C35" s="170" t="s">
        <v>46</v>
      </c>
      <c r="D35" s="170"/>
      <c r="E35" s="169"/>
    </row>
    <row r="36" spans="2:5">
      <c r="B36" s="55"/>
      <c r="C36" s="171" t="s">
        <v>92</v>
      </c>
      <c r="D36" s="170"/>
      <c r="E36" s="169"/>
    </row>
    <row r="37" spans="2:5">
      <c r="B37" s="55"/>
      <c r="C37" s="170" t="s">
        <v>80</v>
      </c>
      <c r="D37" s="170"/>
      <c r="E37" s="169"/>
    </row>
    <row r="38" spans="2:5">
      <c r="B38" s="55"/>
      <c r="C38" s="170" t="s">
        <v>95</v>
      </c>
      <c r="D38" s="170"/>
      <c r="E38" s="169"/>
    </row>
    <row r="39" spans="2:5">
      <c r="B39" s="55"/>
      <c r="C39" s="170" t="s">
        <v>96</v>
      </c>
      <c r="D39" s="170"/>
      <c r="E39" s="169"/>
    </row>
    <row r="40" spans="2:5">
      <c r="B40" s="55"/>
      <c r="C40" s="170" t="s">
        <v>78</v>
      </c>
      <c r="D40" s="170"/>
      <c r="E40" s="169"/>
    </row>
    <row r="41" spans="2:5">
      <c r="B41" s="55"/>
      <c r="C41" s="170" t="s">
        <v>97</v>
      </c>
      <c r="D41" s="170"/>
      <c r="E41" s="169"/>
    </row>
    <row r="42" spans="2:5">
      <c r="B42" s="55"/>
      <c r="C42" s="170" t="s">
        <v>102</v>
      </c>
      <c r="D42" s="170"/>
      <c r="E42" s="169"/>
    </row>
    <row r="43" spans="2:5">
      <c r="B43" s="55"/>
      <c r="C43" s="171" t="s">
        <v>79</v>
      </c>
      <c r="D43" s="171"/>
      <c r="E43" s="169"/>
    </row>
    <row r="44" spans="2:5">
      <c r="B44" s="55"/>
      <c r="C44" s="170" t="s">
        <v>80</v>
      </c>
      <c r="D44" s="170"/>
      <c r="E44" s="169"/>
    </row>
    <row r="45" spans="2:5">
      <c r="B45" s="55"/>
      <c r="C45" s="170" t="s">
        <v>20</v>
      </c>
      <c r="D45" s="171"/>
      <c r="E45" s="169"/>
    </row>
    <row r="46" spans="2:5">
      <c r="B46" s="55"/>
      <c r="C46" s="170" t="s">
        <v>69</v>
      </c>
      <c r="D46" s="170"/>
      <c r="E46" s="169"/>
    </row>
    <row r="47" spans="2:5">
      <c r="B47" s="55"/>
      <c r="C47" s="170" t="s">
        <v>81</v>
      </c>
      <c r="D47" s="170"/>
      <c r="E47" s="169"/>
    </row>
    <row r="48" spans="2:5">
      <c r="B48" s="55"/>
      <c r="C48" s="171" t="s">
        <v>25</v>
      </c>
      <c r="D48" s="170"/>
      <c r="E48" s="169"/>
    </row>
    <row r="49" spans="2:5">
      <c r="B49" s="55"/>
      <c r="C49" s="170" t="s">
        <v>80</v>
      </c>
      <c r="D49" s="170"/>
      <c r="E49" s="169"/>
    </row>
    <row r="50" spans="2:5">
      <c r="B50" s="55"/>
      <c r="C50" s="170" t="s">
        <v>103</v>
      </c>
      <c r="D50" s="171"/>
      <c r="E50" s="169"/>
    </row>
    <row r="51" spans="2:5">
      <c r="B51" s="55"/>
      <c r="C51" s="170" t="s">
        <v>26</v>
      </c>
      <c r="D51" s="170"/>
      <c r="E51" s="169"/>
    </row>
    <row r="52" spans="2:5">
      <c r="B52" s="55"/>
      <c r="C52" s="171" t="s">
        <v>21</v>
      </c>
      <c r="D52" s="170"/>
      <c r="E52" s="169"/>
    </row>
    <row r="53" spans="2:5">
      <c r="B53" s="55"/>
      <c r="C53" s="170" t="s">
        <v>47</v>
      </c>
      <c r="D53" s="170"/>
      <c r="E53" s="169"/>
    </row>
    <row r="54" spans="2:5">
      <c r="B54" s="55"/>
      <c r="C54" s="170" t="s">
        <v>48</v>
      </c>
      <c r="D54" s="171"/>
      <c r="E54" s="169"/>
    </row>
    <row r="55" spans="2:5">
      <c r="B55" s="55"/>
      <c r="C55" s="170" t="s">
        <v>39</v>
      </c>
    </row>
    <row r="56" spans="2:5">
      <c r="B56" s="55"/>
      <c r="C56" s="170" t="s">
        <v>22</v>
      </c>
    </row>
    <row r="57" spans="2:5">
      <c r="B57" s="55"/>
      <c r="C57" s="170" t="s">
        <v>49</v>
      </c>
    </row>
    <row r="58" spans="2:5">
      <c r="B58" s="55"/>
      <c r="C58" s="170" t="s">
        <v>23</v>
      </c>
    </row>
    <row r="59" spans="2:5">
      <c r="B59" s="55"/>
      <c r="C59" s="170" t="s">
        <v>24</v>
      </c>
    </row>
    <row r="60" spans="2:5">
      <c r="B60" s="55"/>
      <c r="C60" s="170" t="s">
        <v>40</v>
      </c>
    </row>
    <row r="61" spans="2:5">
      <c r="B61" s="55"/>
      <c r="C61" s="170" t="s">
        <v>82</v>
      </c>
    </row>
    <row r="62" spans="2:5">
      <c r="B62" s="55"/>
      <c r="C62" s="171" t="s">
        <v>83</v>
      </c>
    </row>
    <row r="63" spans="2:5">
      <c r="B63" s="55"/>
      <c r="C63" s="170" t="s">
        <v>80</v>
      </c>
    </row>
    <row r="64" spans="2:5">
      <c r="B64" s="55"/>
      <c r="C64" s="170" t="s">
        <v>74</v>
      </c>
    </row>
    <row r="65" spans="2:3">
      <c r="B65" s="55"/>
      <c r="C65" s="170" t="s">
        <v>71</v>
      </c>
    </row>
    <row r="66" spans="2:3">
      <c r="B66" s="55"/>
      <c r="C66" s="170" t="s">
        <v>84</v>
      </c>
    </row>
    <row r="67" spans="2:3">
      <c r="B67" s="55"/>
      <c r="C67" s="171" t="s">
        <v>70</v>
      </c>
    </row>
    <row r="68" spans="2:3">
      <c r="B68" s="55"/>
      <c r="C68" s="170" t="s">
        <v>80</v>
      </c>
    </row>
    <row r="69" spans="2:3">
      <c r="B69" s="55"/>
      <c r="C69" s="170" t="s">
        <v>62</v>
      </c>
    </row>
    <row r="70" spans="2:3">
      <c r="B70" s="55"/>
      <c r="C70" s="170" t="s">
        <v>27</v>
      </c>
    </row>
    <row r="71" spans="2:3">
      <c r="B71" s="55"/>
      <c r="C71" s="170" t="s">
        <v>98</v>
      </c>
    </row>
    <row r="72" spans="2:3">
      <c r="B72" s="55"/>
      <c r="C72" s="170" t="s">
        <v>85</v>
      </c>
    </row>
    <row r="73" spans="2:3" ht="13.5" customHeight="1">
      <c r="B73" s="55"/>
      <c r="C73" s="171" t="s">
        <v>77</v>
      </c>
    </row>
    <row r="74" spans="2:3" ht="13.5" customHeight="1">
      <c r="B74" s="55"/>
      <c r="C74" s="170" t="s">
        <v>80</v>
      </c>
    </row>
    <row r="75" spans="2:3" ht="13.5" customHeight="1">
      <c r="B75" s="55"/>
      <c r="C75" s="170" t="s">
        <v>28</v>
      </c>
    </row>
    <row r="76" spans="2:3" ht="13.5" customHeight="1">
      <c r="B76" s="55"/>
      <c r="C76" s="170" t="s">
        <v>29</v>
      </c>
    </row>
    <row r="77" spans="2:3" ht="13.5" customHeight="1">
      <c r="B77" s="55"/>
      <c r="C77" s="170" t="s">
        <v>30</v>
      </c>
    </row>
    <row r="78" spans="2:3" ht="13.5" customHeight="1">
      <c r="B78" s="55"/>
      <c r="C78" s="170" t="s">
        <v>86</v>
      </c>
    </row>
    <row r="79" spans="2:3" ht="13.5" customHeight="1">
      <c r="B79" s="55"/>
      <c r="C79" s="289" t="s">
        <v>87</v>
      </c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16</v>
      </c>
    </row>
    <row r="85" spans="2:3">
      <c r="B85" s="55"/>
      <c r="C85" s="170" t="s">
        <v>72</v>
      </c>
    </row>
    <row r="86" spans="2:3">
      <c r="B86" s="55"/>
      <c r="C86" s="170" t="s">
        <v>93</v>
      </c>
    </row>
    <row r="87" spans="2:3">
      <c r="B87" s="55"/>
      <c r="C87" s="170" t="s">
        <v>99</v>
      </c>
    </row>
    <row r="88" spans="2:3">
      <c r="B88" s="55"/>
      <c r="C88" s="170" t="s">
        <v>88</v>
      </c>
    </row>
    <row r="89" spans="2:3">
      <c r="B89" s="55"/>
      <c r="C89" s="170" t="s">
        <v>100</v>
      </c>
    </row>
    <row r="90" spans="2:3">
      <c r="B90" s="55"/>
      <c r="C90" s="171" t="s">
        <v>92</v>
      </c>
    </row>
    <row r="91" spans="2:3">
      <c r="B91" s="55"/>
      <c r="C91" s="170" t="s">
        <v>63</v>
      </c>
    </row>
    <row r="92" spans="2:3">
      <c r="B92" s="55"/>
      <c r="C92" s="171" t="s">
        <v>79</v>
      </c>
    </row>
    <row r="93" spans="2:3">
      <c r="B93" s="55"/>
      <c r="C93" s="170" t="s">
        <v>32</v>
      </c>
    </row>
    <row r="94" spans="2:3">
      <c r="B94" s="55"/>
      <c r="C94" s="170" t="s">
        <v>89</v>
      </c>
    </row>
    <row r="95" spans="2:3">
      <c r="B95" s="55"/>
      <c r="C95" s="171" t="s">
        <v>25</v>
      </c>
    </row>
    <row r="96" spans="2:3">
      <c r="B96" s="55"/>
      <c r="C96" s="171" t="s">
        <v>21</v>
      </c>
    </row>
    <row r="97" spans="2:3">
      <c r="B97" s="55"/>
      <c r="C97" s="170" t="s">
        <v>31</v>
      </c>
    </row>
    <row r="98" spans="2:3">
      <c r="B98" s="55"/>
      <c r="C98" s="170" t="s">
        <v>33</v>
      </c>
    </row>
    <row r="99" spans="2:3">
      <c r="B99" s="55"/>
      <c r="C99" s="170" t="s">
        <v>34</v>
      </c>
    </row>
    <row r="100" spans="2:3">
      <c r="B100" s="55"/>
      <c r="C100" s="170" t="s">
        <v>50</v>
      </c>
    </row>
    <row r="101" spans="2:3">
      <c r="B101" s="55"/>
      <c r="C101" s="171" t="s">
        <v>83</v>
      </c>
    </row>
    <row r="102" spans="2:3">
      <c r="B102" s="55"/>
      <c r="C102" s="170" t="s">
        <v>101</v>
      </c>
    </row>
    <row r="103" spans="2:3">
      <c r="B103" s="55"/>
      <c r="C103" s="170" t="s">
        <v>76</v>
      </c>
    </row>
    <row r="104" spans="2:3">
      <c r="B104" s="55"/>
      <c r="C104" s="171" t="s">
        <v>70</v>
      </c>
    </row>
    <row r="105" spans="2:3">
      <c r="B105" s="55"/>
      <c r="C105" s="170" t="s">
        <v>63</v>
      </c>
    </row>
    <row r="106" spans="2:3">
      <c r="B106" s="55"/>
      <c r="C106" s="170" t="s">
        <v>101</v>
      </c>
    </row>
    <row r="107" spans="2:3">
      <c r="B107" s="55"/>
      <c r="C107" s="170" t="s">
        <v>76</v>
      </c>
    </row>
    <row r="108" spans="2:3">
      <c r="C108" s="171" t="s">
        <v>77</v>
      </c>
    </row>
    <row r="109" spans="2:3">
      <c r="C109" s="170" t="s">
        <v>35</v>
      </c>
    </row>
    <row r="110" spans="2:3">
      <c r="C110" s="170" t="s">
        <v>36</v>
      </c>
    </row>
    <row r="111" spans="2:3">
      <c r="C111" s="170" t="s">
        <v>37</v>
      </c>
    </row>
    <row r="112" spans="2:3">
      <c r="C112" s="170" t="s">
        <v>38</v>
      </c>
    </row>
    <row r="113" spans="3:3">
      <c r="C113" s="170" t="s">
        <v>75</v>
      </c>
    </row>
    <row r="114" spans="3:3">
      <c r="C114" s="170" t="s">
        <v>90</v>
      </c>
    </row>
    <row r="115" spans="3:3">
      <c r="C115" s="170" t="s">
        <v>91</v>
      </c>
    </row>
    <row r="116" spans="3:3">
      <c r="C116" s="289"/>
    </row>
    <row r="117" spans="3:3">
      <c r="C117" s="170"/>
    </row>
    <row r="118" spans="3:3">
      <c r="C118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4" sqref="A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(january-december)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(january-december)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(december)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(january-december)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(january-december)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(january-december)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(january-december)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(january-december)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(january-december)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(january-december)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(january-december)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(december)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december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december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december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december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5" sqref="D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TABLE I - Consolidated budget execution (january-december)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1643469.90102</v>
      </c>
      <c r="E5" s="57">
        <v>625955.70071999996</v>
      </c>
      <c r="F5" s="57">
        <v>418447.48363999999</v>
      </c>
      <c r="G5" s="57">
        <v>1777263.5586800002</v>
      </c>
      <c r="H5" s="57">
        <v>3.3021420031144721</v>
      </c>
    </row>
    <row r="6" spans="1:10" ht="11.25" customHeight="1">
      <c r="C6" s="68" t="str">
        <f>+IF(Índice!$D$2=1,"Impostos diretos","Direct taxes")</f>
        <v>Direct taxes</v>
      </c>
      <c r="D6" s="56">
        <v>518781.50720000005</v>
      </c>
      <c r="E6" s="56">
        <v>0</v>
      </c>
      <c r="F6" s="56">
        <v>0</v>
      </c>
      <c r="G6" s="56">
        <v>518781.50720000005</v>
      </c>
      <c r="H6" s="56">
        <v>1.5040464524168184</v>
      </c>
    </row>
    <row r="7" spans="1:10">
      <c r="C7" s="68" t="str">
        <f>+IF(Índice!$D$2=1,"Impostos indiretos","Indirect taxes")</f>
        <v>Indirect taxes</v>
      </c>
      <c r="D7" s="56">
        <v>799622.14726999996</v>
      </c>
      <c r="E7" s="56">
        <v>0</v>
      </c>
      <c r="F7" s="56">
        <v>0</v>
      </c>
      <c r="G7" s="56">
        <v>799622.14726999996</v>
      </c>
      <c r="H7" s="56">
        <v>-0.51622069726552366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325066.24655000004</v>
      </c>
      <c r="E9" s="56">
        <v>625955.70071999996</v>
      </c>
      <c r="F9" s="56">
        <v>418447.48363999999</v>
      </c>
      <c r="G9" s="56">
        <v>458859.90421000018</v>
      </c>
      <c r="H9" s="56">
        <v>18.899954215529704</v>
      </c>
    </row>
    <row r="10" spans="1:10">
      <c r="C10" s="69" t="str">
        <f>+IF(Índice!$D$2=1,"Transferências correntes","Current transfers")</f>
        <v>Current transfers</v>
      </c>
      <c r="D10" s="56">
        <v>272700.41997000005</v>
      </c>
      <c r="E10" s="56">
        <v>605473.56701999996</v>
      </c>
      <c r="F10" s="56">
        <v>358228.92194999999</v>
      </c>
      <c r="G10" s="56">
        <v>325816.10802000004</v>
      </c>
      <c r="H10" s="56">
        <v>22.873891108510346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266313.49031000002</v>
      </c>
      <c r="E11" s="56">
        <v>1673.5010300000001</v>
      </c>
      <c r="F11" s="56">
        <v>52.937870000000004</v>
      </c>
      <c r="G11" s="56">
        <v>268039.92921000003</v>
      </c>
      <c r="H11" s="56">
        <v>26.049108643650353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557824.34241000004</v>
      </c>
      <c r="F12" s="56">
        <v>352762.45850999991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152176.31982000006</v>
      </c>
      <c r="E14" s="57">
        <v>16773.804680000001</v>
      </c>
      <c r="F14" s="57">
        <v>115100.50184000003</v>
      </c>
      <c r="G14" s="57">
        <v>236792.26970000006</v>
      </c>
      <c r="H14" s="57">
        <v>12.323525770414401</v>
      </c>
    </row>
    <row r="15" spans="1:10">
      <c r="C15" s="68" t="str">
        <f>+IF(Índice!$D$2=1,"Venda de bens de investimento","Sale of investment goods")</f>
        <v>Sale of investment goods</v>
      </c>
      <c r="D15" s="56">
        <v>6583.0912199999993</v>
      </c>
      <c r="E15" s="56">
        <v>0</v>
      </c>
      <c r="F15" s="56">
        <v>2757.8250999999996</v>
      </c>
      <c r="G15" s="56">
        <v>9340.9163199999984</v>
      </c>
      <c r="H15" s="56">
        <v>211.74254372720605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138129.59500000006</v>
      </c>
      <c r="E16" s="56">
        <v>16663.461670000001</v>
      </c>
      <c r="F16" s="56">
        <v>112260.10294000001</v>
      </c>
      <c r="G16" s="56">
        <v>216601.26987000008</v>
      </c>
      <c r="H16" s="56">
        <v>9.4140575056451006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94471.701879999993</v>
      </c>
      <c r="E17" s="56">
        <v>842.49439000000007</v>
      </c>
      <c r="F17" s="56">
        <v>0</v>
      </c>
      <c r="G17" s="56">
        <v>95314.19627</v>
      </c>
      <c r="H17" s="56">
        <v>-23.091904228978656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2395.3745999999996</v>
      </c>
      <c r="F18" s="56">
        <v>48056.515140000003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3193.5330999999996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1795646.2208400001</v>
      </c>
      <c r="E20" s="57">
        <v>642729.50539999991</v>
      </c>
      <c r="F20" s="57">
        <v>533547.98548000003</v>
      </c>
      <c r="G20" s="57">
        <v>2014055.8283800003</v>
      </c>
      <c r="H20" s="57">
        <v>4.2868969967258197</v>
      </c>
    </row>
    <row r="21" spans="3:8" ht="20.25" customHeight="1">
      <c r="C21" s="220" t="str">
        <f>+IF(Índice!$D$2=1,"Despesa corrente","Current expenditure")</f>
        <v>Current expenditure</v>
      </c>
      <c r="D21" s="220">
        <v>1485128.0190599989</v>
      </c>
      <c r="E21" s="220">
        <v>611102.23867000011</v>
      </c>
      <c r="F21" s="220">
        <v>464039.75060999999</v>
      </c>
      <c r="G21" s="220">
        <v>1649660.481639999</v>
      </c>
      <c r="H21" s="220">
        <v>4.6841914503777948</v>
      </c>
    </row>
    <row r="22" spans="3:8" ht="10.5" customHeight="1">
      <c r="C22" s="68" t="str">
        <f>+IF(Índice!$D$2=1,"Consumo público","Public consumption")</f>
        <v>Public consumption</v>
      </c>
      <c r="D22" s="56">
        <v>650411.46091999905</v>
      </c>
      <c r="E22" s="56">
        <v>202622.25244999994</v>
      </c>
      <c r="F22" s="56">
        <v>443646.72502999997</v>
      </c>
      <c r="G22" s="56">
        <v>1296680.4383999989</v>
      </c>
      <c r="H22" s="56">
        <v>3.6658195559033047</v>
      </c>
    </row>
    <row r="23" spans="3:8">
      <c r="C23" s="69" t="str">
        <f>+IF(Índice!$D$2=1,"Despesas com o pessoal","Compensation of employees")</f>
        <v>Compensation of employees</v>
      </c>
      <c r="D23" s="56">
        <v>493261.37180999888</v>
      </c>
      <c r="E23" s="56">
        <v>64013.634819999977</v>
      </c>
      <c r="F23" s="56">
        <v>303601.88653999998</v>
      </c>
      <c r="G23" s="56">
        <v>860876.89316999889</v>
      </c>
      <c r="H23" s="56">
        <v>5.9912027940590695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157150.08911000018</v>
      </c>
      <c r="E24" s="56">
        <v>138608.61762999996</v>
      </c>
      <c r="F24" s="56">
        <v>140044.83848999999</v>
      </c>
      <c r="G24" s="56">
        <v>435803.54523000016</v>
      </c>
      <c r="H24" s="56">
        <v>-0.64029237190121879</v>
      </c>
    </row>
    <row r="25" spans="3:8">
      <c r="C25" s="68" t="str">
        <f>+IF(Índice!$D$2=1,"Subsídios","Subsidies")</f>
        <v>Subsidies</v>
      </c>
      <c r="D25" s="56">
        <v>7571.7464699999991</v>
      </c>
      <c r="E25" s="56">
        <v>32627.08352</v>
      </c>
      <c r="F25" s="56">
        <v>11.661100000000001</v>
      </c>
      <c r="G25" s="56">
        <v>40187.765310000003</v>
      </c>
      <c r="H25" s="56">
        <v>1.6173806322860029</v>
      </c>
    </row>
    <row r="26" spans="3:8">
      <c r="C26" s="68" t="str">
        <f>+IF(Índice!$D$2=1,"Juros e outros encargos","Interests and other charges")</f>
        <v>Interests and other charges</v>
      </c>
      <c r="D26" s="56">
        <v>120424.47120000001</v>
      </c>
      <c r="E26" s="56">
        <v>3079.5557399999998</v>
      </c>
      <c r="F26" s="56">
        <v>3579.7345100000002</v>
      </c>
      <c r="G26" s="56">
        <v>127083.76145000002</v>
      </c>
      <c r="H26" s="56">
        <v>-6.3653795070365167</v>
      </c>
    </row>
    <row r="27" spans="3:8">
      <c r="C27" s="68" t="str">
        <f>+IF(Índice!$D$2=1,"Transferências correntes","Current transfers")</f>
        <v>Current transfers</v>
      </c>
      <c r="D27" s="56">
        <v>706720.34046999982</v>
      </c>
      <c r="E27" s="56">
        <v>372773.34696000017</v>
      </c>
      <c r="F27" s="56">
        <v>16801.629970000002</v>
      </c>
      <c r="G27" s="56">
        <v>158957.32136999979</v>
      </c>
      <c r="H27" s="56">
        <v>6.151045076713535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180</v>
      </c>
      <c r="E28" s="56">
        <v>3045.8725899999999</v>
      </c>
      <c r="F28" s="56">
        <v>0</v>
      </c>
      <c r="G28" s="56">
        <v>3225.8725899999999</v>
      </c>
      <c r="H28" s="56">
        <v>-5.7118098646634081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608567.51880000019</v>
      </c>
      <c r="E29" s="56">
        <v>326130.22565000004</v>
      </c>
      <c r="F29" s="56">
        <v>2640.2515799999996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26751.195110000321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176229.34412000008</v>
      </c>
      <c r="E31" s="57">
        <v>12791.121740000002</v>
      </c>
      <c r="F31" s="57">
        <v>115981.35205000002</v>
      </c>
      <c r="G31" s="57">
        <v>257743.46127000009</v>
      </c>
      <c r="H31" s="57">
        <v>16.785625736143729</v>
      </c>
    </row>
    <row r="32" spans="3:8">
      <c r="C32" s="68" t="str">
        <f>+IF(Índice!$D$2=1,"Investimento","Investment")</f>
        <v>Investment</v>
      </c>
      <c r="D32" s="56">
        <v>84804.620420000065</v>
      </c>
      <c r="E32" s="56">
        <v>6592.5677700000015</v>
      </c>
      <c r="F32" s="56">
        <v>109008.21857000001</v>
      </c>
      <c r="G32" s="56">
        <v>200405.4067600001</v>
      </c>
      <c r="H32" s="56">
        <v>6.358430378002744</v>
      </c>
    </row>
    <row r="33" spans="3:8">
      <c r="C33" s="68" t="str">
        <f>+IF(Índice!$D$2=1,"Transferências capital","Capital transfers")</f>
        <v>Capital transfers</v>
      </c>
      <c r="D33" s="56">
        <v>91424.723700000002</v>
      </c>
      <c r="E33" s="56">
        <v>6198.5539700000008</v>
      </c>
      <c r="F33" s="56">
        <v>6973.1334800000013</v>
      </c>
      <c r="G33" s="56">
        <v>57338.054509999994</v>
      </c>
      <c r="H33" s="56">
        <v>120.20392380168499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24372.171890000001</v>
      </c>
      <c r="E34" s="56">
        <v>0</v>
      </c>
      <c r="F34" s="56">
        <v>0</v>
      </c>
      <c r="G34" s="56">
        <v>24372.171890000001</v>
      </c>
      <c r="H34" s="56">
        <v>97.941165933043962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46266.653990000006</v>
      </c>
      <c r="E35" s="56">
        <v>0</v>
      </c>
      <c r="F35" s="56">
        <v>991.70265000000006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1661357.3631799989</v>
      </c>
      <c r="E38" s="86">
        <v>623893.36041000008</v>
      </c>
      <c r="F38" s="86">
        <v>580021.10265999998</v>
      </c>
      <c r="G38" s="86">
        <v>1907403.9429099991</v>
      </c>
      <c r="H38" s="86">
        <v>6.170803120281465</v>
      </c>
    </row>
    <row r="39" spans="3:8" ht="17.25" customHeight="1">
      <c r="C39" s="138" t="str">
        <f>+IF(Índice!$D$2=1,"Saldo global","Overall balance")</f>
        <v>Overall balance</v>
      </c>
      <c r="D39" s="139">
        <v>134288.85766000114</v>
      </c>
      <c r="E39" s="139">
        <v>18836.144989999826</v>
      </c>
      <c r="F39" s="139">
        <v>-46473.117179999943</v>
      </c>
      <c r="G39" s="139">
        <v>106651.88547000126</v>
      </c>
      <c r="H39" s="139">
        <v>-20.835398674855821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158341.88196000108</v>
      </c>
      <c r="E41" s="19">
        <v>14853.462049999856</v>
      </c>
      <c r="F41" s="19">
        <v>-45592.266969999997</v>
      </c>
      <c r="G41" s="19">
        <v>127603.07704000128</v>
      </c>
      <c r="H41" s="19">
        <v>-11.758656967406999</v>
      </c>
    </row>
    <row r="42" spans="3:8">
      <c r="C42" s="68" t="str">
        <f>+IF(Índice!$D$2=1,"Despesa corrente primária","Primary current expenditure")</f>
        <v>Primary current expenditure</v>
      </c>
      <c r="D42" s="19">
        <v>1364703.5478599989</v>
      </c>
      <c r="E42" s="19">
        <v>608022.68293000013</v>
      </c>
      <c r="F42" s="19">
        <v>460460.01610000001</v>
      </c>
      <c r="G42" s="19">
        <v>1522576.7201899989</v>
      </c>
      <c r="H42" s="19">
        <v>5.7255487942886596</v>
      </c>
    </row>
    <row r="43" spans="3:8">
      <c r="C43" s="68" t="str">
        <f>+IF(Índice!$D$2=1,"Saldo corrente primário","Primary current balance")</f>
        <v>Primary current balance</v>
      </c>
      <c r="D43" s="19">
        <v>278766.3531600011</v>
      </c>
      <c r="E43" s="19">
        <v>17933.017789999838</v>
      </c>
      <c r="F43" s="19">
        <v>-42012.532460000017</v>
      </c>
      <c r="G43" s="19">
        <v>254686.83849000139</v>
      </c>
      <c r="H43" s="19">
        <v>-9.1474766650071935</v>
      </c>
    </row>
    <row r="44" spans="3:8">
      <c r="C44" s="68" t="str">
        <f>+IF(Índice!$D$2=1,"Saldo de capital","Capital balance")</f>
        <v>Capital balance</v>
      </c>
      <c r="D44" s="19">
        <v>-24053.024300000019</v>
      </c>
      <c r="E44" s="19">
        <v>3982.6829399999988</v>
      </c>
      <c r="F44" s="19">
        <v>-880.8502099999896</v>
      </c>
      <c r="G44" s="19">
        <v>-20951.191570000025</v>
      </c>
      <c r="H44" s="19">
        <v>-111.94458598570125</v>
      </c>
    </row>
    <row r="45" spans="3:8">
      <c r="C45" s="68" t="str">
        <f t="array" ref="C45">+IF(Índice!$D$2=1,"Despesa primária","Primary expenditure")</f>
        <v>Primary expenditure</v>
      </c>
      <c r="D45" s="19">
        <v>1540932.8919799989</v>
      </c>
      <c r="E45" s="19">
        <v>620813.8046700001</v>
      </c>
      <c r="F45" s="19">
        <v>576441.36814999999</v>
      </c>
      <c r="G45" s="19">
        <v>1780320.1814599989</v>
      </c>
      <c r="H45" s="19">
        <v>7.1952664307807668</v>
      </c>
    </row>
    <row r="46" spans="3:8">
      <c r="C46" s="221" t="str">
        <f>+IF(Índice!$D$2=1,"Saldo primário","Primary balance")</f>
        <v>Primary balance</v>
      </c>
      <c r="D46" s="132">
        <v>254713.32886000117</v>
      </c>
      <c r="E46" s="132">
        <v>21915.700729999808</v>
      </c>
      <c r="F46" s="132">
        <v>-42893.382669999963</v>
      </c>
      <c r="G46" s="132">
        <v>233735.64692000137</v>
      </c>
      <c r="H46" s="132">
        <v>-13.573600367615434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TABLE II - Regional Gov. budget execution (january-december)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1595782.0601000001</v>
      </c>
      <c r="E5" s="225">
        <v>1643469.90102</v>
      </c>
      <c r="F5" s="225">
        <v>2.9883680304697346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1319055.2232400002</v>
      </c>
      <c r="E6" s="231">
        <v>1318403.65447</v>
      </c>
      <c r="F6" s="231">
        <v>-4.9396625593867149E-2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513847.59054</v>
      </c>
      <c r="E7" s="231">
        <v>518781.50720000005</v>
      </c>
      <c r="F7" s="231">
        <v>0.96019067732029395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805207.63270000007</v>
      </c>
      <c r="E8" s="231">
        <v>799622.14726999996</v>
      </c>
      <c r="F8" s="231">
        <v>-0.69367020420199044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276726.83685999998</v>
      </c>
      <c r="E9" s="231">
        <v>325066.2465500001</v>
      </c>
      <c r="F9" s="231">
        <v>17.468276744859313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147186.95441999999</v>
      </c>
      <c r="E10" s="232">
        <v>152176.31982</v>
      </c>
      <c r="F10" s="232">
        <v>3.3898149599337346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1742969.0145200002</v>
      </c>
      <c r="E12" s="232">
        <v>1795646.2208400001</v>
      </c>
      <c r="F12" s="232">
        <v>3.0222686623322836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1471055.8386699995</v>
      </c>
      <c r="E14" s="232">
        <v>1485128.0190599998</v>
      </c>
      <c r="F14" s="232">
        <v>0.95660409483322439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479949.4036799997</v>
      </c>
      <c r="E15" s="231">
        <v>493261.37180999946</v>
      </c>
      <c r="F15" s="231">
        <v>2.7736190581612474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167702.12351999985</v>
      </c>
      <c r="E16" s="231">
        <v>156303.55739000018</v>
      </c>
      <c r="F16" s="231">
        <v>-6.7969122219494693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133987.98672000002</v>
      </c>
      <c r="E17" s="231">
        <v>120424.47120000001</v>
      </c>
      <c r="F17" s="231">
        <v>-10.122934042097532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655206.63073000009</v>
      </c>
      <c r="E18" s="231">
        <v>706720.34047000017</v>
      </c>
      <c r="F18" s="231">
        <v>7.8622082445359176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561675.32309000019</v>
      </c>
      <c r="E19" s="231">
        <v>608747.51880000019</v>
      </c>
      <c r="F19" s="231">
        <v>8.3806771946178813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93531.307639999955</v>
      </c>
      <c r="E20" s="231">
        <v>97972.821670000019</v>
      </c>
      <c r="F20" s="231">
        <v>4.7486923278089455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33241.758239999988</v>
      </c>
      <c r="E21" s="231">
        <v>7571.7464699999991</v>
      </c>
      <c r="F21" s="231">
        <v>-77.222184171687786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967.93578000000036</v>
      </c>
      <c r="E22" s="231">
        <v>846.53172000000018</v>
      </c>
      <c r="F22" s="231">
        <v>-12.542573847202975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163482.46597000002</v>
      </c>
      <c r="E23" s="232">
        <v>176229.34412000008</v>
      </c>
      <c r="F23" s="232">
        <v>7.7970919232030589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108732.03923000001</v>
      </c>
      <c r="E24" s="231">
        <v>84804.620420000065</v>
      </c>
      <c r="F24" s="231">
        <v>-22.005858603816364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54750.426740000003</v>
      </c>
      <c r="E25" s="231">
        <v>91424.723700000002</v>
      </c>
      <c r="F25" s="231">
        <v>66.984495178749356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44179.671200000004</v>
      </c>
      <c r="E26" s="231">
        <v>70638.825880000004</v>
      </c>
      <c r="F26" s="231">
        <v>59.889885916579644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10570.75554</v>
      </c>
      <c r="E27" s="231">
        <v>20785.897819999998</v>
      </c>
      <c r="F27" s="231">
        <v>96.635876606413305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1634538.3046399995</v>
      </c>
      <c r="E29" s="235">
        <v>1661357.3631799999</v>
      </c>
      <c r="F29" s="235">
        <v>1.6407727162996766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108430.70988000059</v>
      </c>
      <c r="E31" s="139">
        <v>134288.85766000007</v>
      </c>
      <c r="F31" s="139">
        <v>23.847623803825037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124726.22143000062</v>
      </c>
      <c r="E33" s="19">
        <v>158341.88196000014</v>
      </c>
      <c r="F33" s="19">
        <v>26.951558497156469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-16295.511550000025</v>
      </c>
      <c r="E34" s="19">
        <v>-24053.024300000077</v>
      </c>
      <c r="F34" s="19">
        <v>-47.60521157128106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242418.69660000061</v>
      </c>
      <c r="E35" s="19">
        <v>254713.32886000007</v>
      </c>
      <c r="F35" s="19">
        <v>5.07165182901963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19040.555689999997</v>
      </c>
      <c r="E36" s="106">
        <v>61393.444239999997</v>
      </c>
      <c r="F36" s="106">
        <v>222.43514968548698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9" sqref="I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TABLE III - Regional Gov. budget execution (december)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105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194664.94596999974</v>
      </c>
      <c r="E5" s="225">
        <v>194080.92009000003</v>
      </c>
      <c r="F5" s="225">
        <v>-0.30001594641991813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179869.97718999977</v>
      </c>
      <c r="E6" s="231">
        <v>189046.86562</v>
      </c>
      <c r="F6" s="231">
        <v>5.1019567430680812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87521.377210000093</v>
      </c>
      <c r="E7" s="231">
        <v>106843.74931000006</v>
      </c>
      <c r="F7" s="231">
        <v>22.077317240606909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92348.599979999664</v>
      </c>
      <c r="E8" s="231">
        <v>82203.116309999939</v>
      </c>
      <c r="F8" s="231">
        <v>-10.986071983979162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14794.968779999956</v>
      </c>
      <c r="E9" s="231">
        <v>5034.0544700000091</v>
      </c>
      <c r="F9" s="231">
        <v>-65.974551586718363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3508.4512400000144</v>
      </c>
      <c r="E10" s="232">
        <v>14730.902130000042</v>
      </c>
      <c r="F10" s="232">
        <v>319.86908531184213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198173.39720999976</v>
      </c>
      <c r="E12" s="232">
        <v>208811.82222000006</v>
      </c>
      <c r="F12" s="232">
        <v>5.3682407224048267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175362.57395999803</v>
      </c>
      <c r="E14" s="232">
        <v>165906.24676999808</v>
      </c>
      <c r="F14" s="232">
        <v>-5.3924431972337654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46131.735089999733</v>
      </c>
      <c r="E15" s="231">
        <v>47685.384989999176</v>
      </c>
      <c r="F15" s="231">
        <v>3.3678548985170087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10593.814299999953</v>
      </c>
      <c r="E16" s="231">
        <v>13208.10277000013</v>
      </c>
      <c r="F16" s="231">
        <v>24.677499491379518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15827.79763000001</v>
      </c>
      <c r="E17" s="231">
        <v>12127.259580000013</v>
      </c>
      <c r="F17" s="231">
        <v>-23.379993455223335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97908.902959998362</v>
      </c>
      <c r="E18" s="231">
        <v>90626.333909998779</v>
      </c>
      <c r="F18" s="231">
        <v>-7.4381070871307298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4839.6594699999914</v>
      </c>
      <c r="E19" s="231">
        <v>2204.0725399999992</v>
      </c>
      <c r="F19" s="231">
        <v>-54.45810694610703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60.664510000000128</v>
      </c>
      <c r="E20" s="231">
        <v>55.092980000000217</v>
      </c>
      <c r="F20" s="231">
        <v>-9.1841671514364833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31141.518809999987</v>
      </c>
      <c r="E21" s="232">
        <v>33283.532420000098</v>
      </c>
      <c r="F21" s="232">
        <v>6.8783209421124258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16253.216749999985</v>
      </c>
      <c r="E22" s="231">
        <v>19132.779030000114</v>
      </c>
      <c r="F22" s="231">
        <v>17.716876137765979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14888.302060000002</v>
      </c>
      <c r="E23" s="231">
        <v>14150.753389999985</v>
      </c>
      <c r="F23" s="231">
        <v>-4.9538803486635867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v>206504.09276999801</v>
      </c>
      <c r="E25" s="299">
        <v>199189.77918999817</v>
      </c>
      <c r="F25" s="299">
        <v>-3.5419702737545466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v>-8330.6955599982466</v>
      </c>
      <c r="E27" s="286">
        <v>9622.0430300018925</v>
      </c>
      <c r="F27" s="286">
        <v>215.501076239112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19302.372010001709</v>
      </c>
      <c r="E29" s="19">
        <v>28174.673320001952</v>
      </c>
      <c r="F29" s="19">
        <v>45.964823936679778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-27633.067569999974</v>
      </c>
      <c r="E30" s="19">
        <v>-18552.630290000056</v>
      </c>
      <c r="F30" s="19">
        <v>32.860764578515912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7497.1020700017634</v>
      </c>
      <c r="E31" s="19">
        <v>21749.302610001905</v>
      </c>
      <c r="F31" s="19">
        <v>190.1027944787844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9" sqref="I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TABLE IV - Regional Gov. tax revenue budget execution (january-december)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1319055.2232400002</v>
      </c>
      <c r="E5" s="33">
        <v>1318403.65447</v>
      </c>
      <c r="F5" s="270">
        <v>1.0879887452150991</v>
      </c>
      <c r="G5" s="270">
        <v>-4.9396625593867149E-4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513847.59054</v>
      </c>
      <c r="E7" s="70">
        <v>518781.50720000005</v>
      </c>
      <c r="F7" s="271">
        <v>1.2351922825558972</v>
      </c>
      <c r="G7" s="271">
        <v>9.6019067732029395E-3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264946.14607000002</v>
      </c>
      <c r="E8" s="70">
        <v>288097.62780000002</v>
      </c>
      <c r="F8" s="271">
        <v>1.2336238787702138</v>
      </c>
      <c r="G8" s="271">
        <v>8.7381839945251727E-2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248901.44447000002</v>
      </c>
      <c r="E9" s="70">
        <v>230683.87940000001</v>
      </c>
      <c r="F9" s="271">
        <v>1.2371566478104274</v>
      </c>
      <c r="G9" s="271">
        <v>-7.3191881665418679E-2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805207.63270000007</v>
      </c>
      <c r="E11" s="70">
        <v>799622.14726999996</v>
      </c>
      <c r="F11" s="271">
        <v>1.0099044599881619</v>
      </c>
      <c r="G11" s="271">
        <v>-6.9367020420199044E-3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42086.632279999998</v>
      </c>
      <c r="E12" s="70">
        <v>59127.778729999998</v>
      </c>
      <c r="F12" s="271">
        <v>1.1577580640398779</v>
      </c>
      <c r="G12" s="271">
        <v>0.40490639252450067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626710.5393399999</v>
      </c>
      <c r="E13" s="70">
        <v>600854.51019000006</v>
      </c>
      <c r="F13" s="271">
        <v>1.0064781937704546</v>
      </c>
      <c r="G13" s="271">
        <v>-4.1256732617308889E-2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7139.0579200000002</v>
      </c>
      <c r="E14" s="70">
        <v>7164.8219000000008</v>
      </c>
      <c r="F14" s="271">
        <v>0.98302809540809521</v>
      </c>
      <c r="G14" s="271">
        <v>3.6088767297746127E-3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47056.933320000004</v>
      </c>
      <c r="E15" s="70">
        <v>48176.97982</v>
      </c>
      <c r="F15" s="271">
        <v>0.94251600406618041</v>
      </c>
      <c r="G15" s="271">
        <v>2.380194417650161E-2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12221.25309</v>
      </c>
      <c r="E16" s="70">
        <v>11539.56639</v>
      </c>
      <c r="F16" s="271">
        <v>0.90406608344639816</v>
      </c>
      <c r="G16" s="271">
        <v>-5.5778789210886082E-2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69993.216750000007</v>
      </c>
      <c r="E17" s="70">
        <v>72758.490239999985</v>
      </c>
      <c r="F17" s="271">
        <v>1.0028175297189059</v>
      </c>
      <c r="G17" s="271">
        <v>3.9507735440662994E-2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40490.522440000001</v>
      </c>
      <c r="E18" s="70">
        <v>43306.499129999997</v>
      </c>
      <c r="F18" s="271">
        <v>1.0481774404589019</v>
      </c>
      <c r="G18" s="271">
        <v>6.9546563499465641E-2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8697.8755600000004</v>
      </c>
      <c r="E19" s="70">
        <v>8795.3102100000015</v>
      </c>
      <c r="F19" s="271">
        <v>0.9605852001922196</v>
      </c>
      <c r="G19" s="271">
        <v>1.1202120486534239E-2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423913.79128</v>
      </c>
      <c r="E21" s="33">
        <v>477242.56637000013</v>
      </c>
      <c r="F21" s="270">
        <v>0.66547176200927916</v>
      </c>
      <c r="G21" s="270">
        <v>0.12580099111419529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1742969.0145200002</v>
      </c>
      <c r="E23" s="139">
        <v>1795646.2208400001</v>
      </c>
      <c r="F23" s="274">
        <v>0.93090281792349094</v>
      </c>
      <c r="G23" s="274">
        <v>3.0222686623322836E-2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9" sqref="I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TABLE V - Regional Gov. non-tax revenue budget execution (january-december)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1319055.2232400002</v>
      </c>
      <c r="E5" s="41">
        <v>1318403.65447</v>
      </c>
      <c r="F5" s="275">
        <v>1.0879887452150991</v>
      </c>
      <c r="G5" s="42">
        <v>-4.9396625593867149E-4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423913.79128</v>
      </c>
      <c r="E7" s="41">
        <v>477242.56637000013</v>
      </c>
      <c r="F7" s="275">
        <v>0.66547176200927916</v>
      </c>
      <c r="G7" s="42">
        <v>0.12580099111419529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276726.83685999998</v>
      </c>
      <c r="E8" s="41">
        <v>325066.2465500001</v>
      </c>
      <c r="F8" s="275">
        <v>0.77090363675090701</v>
      </c>
      <c r="G8" s="42">
        <v>0.17468276744859312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34637.237759999996</v>
      </c>
      <c r="E10" s="71">
        <v>28073.188389999999</v>
      </c>
      <c r="F10" s="277">
        <v>0.52407718128604686</v>
      </c>
      <c r="G10" s="43">
        <v>-0.18950845374801617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6838.6745299999993</v>
      </c>
      <c r="E11" s="71">
        <v>5053.8858</v>
      </c>
      <c r="F11" s="277">
        <v>0.99187402483470044</v>
      </c>
      <c r="G11" s="43">
        <v>-0.26098459901410154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219465.35863</v>
      </c>
      <c r="E12" s="71">
        <v>272700.41997000005</v>
      </c>
      <c r="F12" s="277">
        <v>0.79077889768787035</v>
      </c>
      <c r="G12" s="43">
        <v>0.24256703505426502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12909.711009999999</v>
      </c>
      <c r="E13" s="47">
        <v>12711.748619999998</v>
      </c>
      <c r="F13" s="277">
        <v>0.7438076942903965</v>
      </c>
      <c r="G13" s="43">
        <v>-1.5334378116338643E-2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2875.8549300000004</v>
      </c>
      <c r="E14" s="71">
        <v>6527.0037699999993</v>
      </c>
      <c r="F14" s="277">
        <v>6.1205043528979308</v>
      </c>
      <c r="G14" s="43">
        <v>1.2695872806073698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147186.95441999999</v>
      </c>
      <c r="E17" s="41">
        <v>152176.31982</v>
      </c>
      <c r="F17" s="275">
        <v>0.51501371273246899</v>
      </c>
      <c r="G17" s="42">
        <v>3.3898149599337346E-2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1718.9444399999998</v>
      </c>
      <c r="E18" s="71">
        <v>6583.0912199999993</v>
      </c>
      <c r="F18" s="277">
        <v>1.3544468612780054</v>
      </c>
      <c r="G18" s="43">
        <v>2.8297289120060216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138158.82355</v>
      </c>
      <c r="E19" s="44">
        <v>138129.595</v>
      </c>
      <c r="F19" s="277">
        <v>0.49162082644041577</v>
      </c>
      <c r="G19" s="43">
        <v>-2.1155760630386933E-4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20.318390000000001</v>
      </c>
      <c r="E20" s="71">
        <v>14.765610000000001</v>
      </c>
      <c r="F20" s="277">
        <v>0.65997452286237879</v>
      </c>
      <c r="G20" s="43">
        <v>-0.27328838554629575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7288.8680400000003</v>
      </c>
      <c r="E21" s="47">
        <v>7448.8679900000006</v>
      </c>
      <c r="F21" s="277">
        <v>0.77353385166246791</v>
      </c>
      <c r="G21" s="43">
        <v>2.1951275441117746E-2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1742969.0145200002</v>
      </c>
      <c r="E23" s="286">
        <v>1795646.2208400001</v>
      </c>
      <c r="F23" s="287">
        <v>0.93090281792349094</v>
      </c>
      <c r="G23" s="287">
        <v>3.0222686623322836E-2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9" sqref="I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TABLE VI - Regional Gov. expenditure budget execution (january-december)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1471055.8386699995</v>
      </c>
      <c r="E5" s="253">
        <v>1485128.0190599998</v>
      </c>
      <c r="F5" s="253">
        <v>89.879669851155981</v>
      </c>
      <c r="G5" s="253">
        <v>87.389597325653597</v>
      </c>
      <c r="H5" s="253">
        <v>0.95660409483321751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479949.4036799997</v>
      </c>
      <c r="E6" s="74">
        <v>493261.37180999946</v>
      </c>
      <c r="F6" s="74">
        <v>98.89384040778404</v>
      </c>
      <c r="G6" s="74">
        <v>97.831023616445663</v>
      </c>
      <c r="H6" s="254">
        <v>2.7736190581612536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375880.15532999934</v>
      </c>
      <c r="E7" s="75">
        <v>386432.97375999956</v>
      </c>
      <c r="F7" s="75">
        <v>99.104007474592464</v>
      </c>
      <c r="G7" s="75">
        <v>98.1427821448477</v>
      </c>
      <c r="H7" s="254">
        <v>2.807495495668161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13628.058429999997</v>
      </c>
      <c r="E8" s="75">
        <v>13802.701879999995</v>
      </c>
      <c r="F8" s="75">
        <v>95.427325554933276</v>
      </c>
      <c r="G8" s="75">
        <v>93.809097116702887</v>
      </c>
      <c r="H8" s="254">
        <v>1.2814991284125115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90441.189919999975</v>
      </c>
      <c r="E9" s="75">
        <v>93025.696169999908</v>
      </c>
      <c r="F9" s="75">
        <v>98.564646610231023</v>
      </c>
      <c r="G9" s="75">
        <v>97.16695570899553</v>
      </c>
      <c r="H9" s="254">
        <v>2.8576650221940532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167702.12351999985</v>
      </c>
      <c r="E10" s="75">
        <v>156303.55739000018</v>
      </c>
      <c r="F10" s="75">
        <v>76.4382092075261</v>
      </c>
      <c r="G10" s="75">
        <v>71.88899096259594</v>
      </c>
      <c r="H10" s="254">
        <v>-6.7969122219494738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133987.98672000002</v>
      </c>
      <c r="E11" s="75">
        <v>120424.47120000001</v>
      </c>
      <c r="F11" s="75">
        <v>97.633446516674255</v>
      </c>
      <c r="G11" s="75">
        <v>96.058844602414084</v>
      </c>
      <c r="H11" s="254">
        <v>-10.122934042097532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655206.63073000009</v>
      </c>
      <c r="E12" s="74">
        <v>706720.34047000017</v>
      </c>
      <c r="F12" s="74">
        <v>88.780464067699825</v>
      </c>
      <c r="G12" s="74">
        <v>84.460409396970377</v>
      </c>
      <c r="H12" s="254">
        <v>7.8622082445359194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561675.32309000019</v>
      </c>
      <c r="E13" s="74">
        <v>608747.51880000019</v>
      </c>
      <c r="F13" s="74">
        <v>91.712250192069874</v>
      </c>
      <c r="G13" s="74">
        <v>86.894535171059417</v>
      </c>
      <c r="H13" s="254">
        <v>8.3806771946178902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247.78399999999999</v>
      </c>
      <c r="E14" s="75">
        <v>180</v>
      </c>
      <c r="F14" s="74">
        <v>41.903892172530711</v>
      </c>
      <c r="G14" s="74">
        <v>51.972650836182197</v>
      </c>
      <c r="H14" s="254">
        <v>-27.356084331514541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561427.53909000021</v>
      </c>
      <c r="E15" s="75">
        <v>608567.51880000019</v>
      </c>
      <c r="F15" s="75">
        <v>91.76038759418968</v>
      </c>
      <c r="G15" s="75">
        <v>86.911808073587082</v>
      </c>
      <c r="H15" s="254">
        <v>8.3964494841859132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93531.307639999955</v>
      </c>
      <c r="E18" s="75">
        <v>97972.821670000019</v>
      </c>
      <c r="F18" s="72">
        <v>74.48213216309226</v>
      </c>
      <c r="G18" s="72">
        <v>71.939164048694749</v>
      </c>
      <c r="H18" s="77">
        <v>4.7486923278089499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33241.758239999988</v>
      </c>
      <c r="E19" s="72">
        <v>7571.7464699999991</v>
      </c>
      <c r="F19" s="72">
        <v>66.378383740696108</v>
      </c>
      <c r="G19" s="72">
        <v>53.123319897706821</v>
      </c>
      <c r="H19" s="77">
        <v>-77.222184171687786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967.93578000000036</v>
      </c>
      <c r="E20" s="72">
        <v>846.53172000000018</v>
      </c>
      <c r="F20" s="72">
        <v>14.536444819493591</v>
      </c>
      <c r="G20" s="72">
        <v>58.514952377594987</v>
      </c>
      <c r="H20" s="77">
        <v>-12.542573847202975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1337067.8519499996</v>
      </c>
      <c r="E22" s="78">
        <v>1364703.5478599998</v>
      </c>
      <c r="F22" s="78">
        <v>89.170017033349922</v>
      </c>
      <c r="G22" s="78">
        <v>86.699142512260138</v>
      </c>
      <c r="H22" s="76">
        <v>2.0668880692700773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163482.46597000002</v>
      </c>
      <c r="E24" s="78">
        <v>176229.34412000008</v>
      </c>
      <c r="F24" s="78">
        <v>53.567490940438098</v>
      </c>
      <c r="G24" s="78">
        <v>54.374770187987508</v>
      </c>
      <c r="H24" s="76">
        <v>7.7970919232030607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108732.03923000001</v>
      </c>
      <c r="E25" s="72">
        <v>84804.620420000065</v>
      </c>
      <c r="F25" s="72">
        <v>56.877963788253481</v>
      </c>
      <c r="G25" s="72">
        <v>52.964310214074807</v>
      </c>
      <c r="H25" s="77">
        <v>-22.005858603816367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54750.426740000003</v>
      </c>
      <c r="E26" s="59">
        <v>91424.723700000002</v>
      </c>
      <c r="F26" s="59">
        <v>48.874511995148978</v>
      </c>
      <c r="G26" s="59">
        <v>55.751958837349136</v>
      </c>
      <c r="H26" s="77">
        <v>66.984495178749356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44179.671200000004</v>
      </c>
      <c r="E27" s="59">
        <v>70638.825880000004</v>
      </c>
      <c r="F27" s="59">
        <v>58.244791099771099</v>
      </c>
      <c r="G27" s="59">
        <v>69.501891011214511</v>
      </c>
      <c r="H27" s="77">
        <v>59.889885916579658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10137.75088</v>
      </c>
      <c r="E28" s="72">
        <v>16825.438999999998</v>
      </c>
      <c r="F28" s="72">
        <v>79.525830527216343</v>
      </c>
      <c r="G28" s="72">
        <v>88.639957154696319</v>
      </c>
      <c r="H28" s="77">
        <v>65.968163936575237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31867.669740000005</v>
      </c>
      <c r="E29" s="72">
        <v>46266.653990000006</v>
      </c>
      <c r="F29" s="72">
        <v>55.13868382625391</v>
      </c>
      <c r="G29" s="72">
        <v>62.841420505708058</v>
      </c>
      <c r="H29" s="77">
        <v>45.183674763412427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2174.2505799999999</v>
      </c>
      <c r="E30" s="72">
        <v>7546.7328899999993</v>
      </c>
      <c r="F30" s="72">
        <v>40.95805523274926</v>
      </c>
      <c r="G30" s="72">
        <v>83.577709865331784</v>
      </c>
      <c r="H30" s="77">
        <v>247.09582048266029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1634538.3046399995</v>
      </c>
      <c r="E33" s="142">
        <v>1661357.3631799999</v>
      </c>
      <c r="F33" s="143">
        <v>84.172789071708976</v>
      </c>
      <c r="G33" s="143">
        <v>82.101746976243746</v>
      </c>
      <c r="H33" s="141">
        <v>1.640772716299673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19040.555689999997</v>
      </c>
      <c r="E36" s="150">
        <v>61393.444239999997</v>
      </c>
      <c r="F36" s="150">
        <v>96.539038025688257</v>
      </c>
      <c r="G36" s="150">
        <v>99.999988989053563</v>
      </c>
      <c r="H36" s="128">
        <v>222.43514968548698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263321.89052999998</v>
      </c>
      <c r="E37" s="150">
        <v>463712.8763</v>
      </c>
      <c r="F37" s="150">
        <v>99.999633730995356</v>
      </c>
      <c r="G37" s="150">
        <v>99.999998339489736</v>
      </c>
      <c r="H37" s="128">
        <v>76.101149572739274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9" sqref="I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TABLE VII - Regional Gov. expenditure by functional classification (january-december)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237284.92420999991</v>
      </c>
      <c r="E5" s="34">
        <v>234682.21593000006</v>
      </c>
      <c r="F5" s="34">
        <v>14.125932272680657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14181.316210000001</v>
      </c>
      <c r="E7" s="34">
        <v>17160.594580000001</v>
      </c>
      <c r="F7" s="34">
        <v>1.0329261458325225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252381.57022999998</v>
      </c>
      <c r="E8" s="34">
        <v>261665.13411999997</v>
      </c>
      <c r="F8" s="34">
        <v>15.75008122389438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23971.580070000004</v>
      </c>
      <c r="E9" s="34">
        <v>10662.941579999999</v>
      </c>
      <c r="F9" s="34">
        <v>0.64182106850208831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96060.238290000081</v>
      </c>
      <c r="E10" s="34">
        <v>90328.807490000021</v>
      </c>
      <c r="F10" s="34">
        <v>5.4370486140984049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483738.14625999995</v>
      </c>
      <c r="E11" s="34">
        <v>501371.20172000001</v>
      </c>
      <c r="F11" s="34">
        <v>30.178407898968018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37212.968380000006</v>
      </c>
      <c r="E12" s="34">
        <v>43187.485239999936</v>
      </c>
      <c r="F12" s="34">
        <v>2.5995301310330285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452542.59431999939</v>
      </c>
      <c r="E13" s="34">
        <v>465054.48879000061</v>
      </c>
      <c r="F13" s="34">
        <v>27.992441547906399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24216.757169999986</v>
      </c>
      <c r="E14" s="34">
        <v>37244.493729999995</v>
      </c>
      <c r="F14" s="34">
        <v>2.2418110970845189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1621590.0951399994</v>
      </c>
      <c r="E17" s="145">
        <v>1661357.3631800003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19040.555689999997</v>
      </c>
      <c r="E20" s="152">
        <v>61393.444239999997</v>
      </c>
      <c r="F20" s="152">
        <v>3.6953785862475095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263321.89052999998</v>
      </c>
      <c r="E21" s="282">
        <v>463712.8763</v>
      </c>
      <c r="F21" s="282">
        <v>27.911687550016829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2026-01-30T10:03:21Z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