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Users\dulcefaria.GRM\Desktop\DULCE FARIA\DROT\BOLETIM DROC\2023_BEORAM\02_FEV2023_JAN2023\V1\"/>
    </mc:Choice>
  </mc:AlternateContent>
  <xr:revisionPtr revIDLastSave="0" documentId="13_ncr:1_{3C11447A-4560-4FAF-8EA0-4407BC820366}" xr6:coauthVersionLast="47" xr6:coauthVersionMax="47" xr10:uidLastSave="{00000000-0000-0000-0000-000000000000}"/>
  <bookViews>
    <workbookView xWindow="4965" yWindow="1935" windowWidth="22515" windowHeight="13665" tabRatio="953" firstSheet="6" activeTab="14" xr2:uid="{00000000-000D-0000-FFFF-FFFF00000000}"/>
  </bookViews>
  <sheets>
    <sheet name="CAPA ENG" sheetId="59" state="veryHidden" r:id="rId1"/>
    <sheet name="CAPA (PT)" sheetId="56" r:id="rId2"/>
    <sheet name="Índice" sheetId="54" r:id="rId3"/>
    <sheet name="Q1_Consolidado" sheetId="32" r:id="rId4"/>
    <sheet name="Q2_Global_Est" sheetId="8" r:id="rId5"/>
    <sheet name="Q3_ R_fiscal" sheetId="9" r:id="rId6"/>
    <sheet name="Q4_R_n_fiscal" sheetId="50" r:id="rId7"/>
    <sheet name="Q5_D_Est ECO" sheetId="10" r:id="rId8"/>
    <sheet name="Q6_D_Est_Func" sheetId="11" r:id="rId9"/>
    <sheet name="Q7_D_Est_Org" sheetId="12" r:id="rId10"/>
    <sheet name="Q8_Saldo_Global EPR" sheetId="39" r:id="rId11"/>
    <sheet name="Q9_SFA " sheetId="13" r:id="rId12"/>
    <sheet name="Q10_SFA acumulado" sheetId="51" r:id="rId13"/>
    <sheet name="Q_11_12_13_14_Compromissos" sheetId="38" r:id="rId14"/>
    <sheet name="Pagamentos_Atraso " sheetId="53" r:id="rId15"/>
  </sheets>
  <externalReferences>
    <externalReference r:id="rId16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Índice!$A$1:$D$18</definedName>
    <definedName name="_xlnm.Print_Area" localSheetId="14">'Pagamentos_Atraso '!$C$1:$C$67</definedName>
    <definedName name="_xlnm.Print_Area" localSheetId="13">Q_11_12_13_14_Compromissos!$C$1:$I$48</definedName>
    <definedName name="_xlnm.Print_Area" localSheetId="3">Q1_Consolidado!$C$1:$H$53</definedName>
    <definedName name="_xlnm.Print_Area" localSheetId="12">'Q10_SFA acumulado'!$C$1:$F$45</definedName>
    <definedName name="_xlnm.Print_Area" localSheetId="4">Q2_Global_Est!$C$1:$F$38</definedName>
    <definedName name="_xlnm.Print_Area" localSheetId="5">'Q3_ R_fiscal'!$C$1:$F$24</definedName>
    <definedName name="_xlnm.Print_Area" localSheetId="6">Q4_R_n_fiscal!$C$1:$F$25</definedName>
    <definedName name="_xlnm.Print_Area" localSheetId="7">'Q5_D_Est ECO'!$C$1:$H$39</definedName>
    <definedName name="_xlnm.Print_Area" localSheetId="8">Q6_D_Est_Func!$C$1:$F$22</definedName>
    <definedName name="_xlnm.Print_Area" localSheetId="9">Q7_D_Est_Org!$C$1:$P$46</definedName>
    <definedName name="_xlnm.Print_Area" localSheetId="10">'Q8_Saldo_Global EPR'!$C$1:$E$7</definedName>
    <definedName name="_xlnm.Print_Area" localSheetId="11">'Q9_SFA '!$C$1:$F$12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'Q5_D_Est ECO'!$C:$C</definedName>
    <definedName name="_xlnm.Print_Titles" localSheetId="9">Q7_D_Est_Org!$C:$C</definedName>
    <definedName name="Z_0011D0C0_6BC7_4DE9_8F83_86F2D0A38DF4_.wvu.Cols" localSheetId="12" hidden="1">'Q10_SFA acumulado'!#REF!</definedName>
    <definedName name="Z_0011D0C0_6BC7_4DE9_8F83_86F2D0A38DF4_.wvu.Cols" localSheetId="5" hidden="1">'Q3_ R_fiscal'!$D:$D</definedName>
    <definedName name="Z_0011D0C0_6BC7_4DE9_8F83_86F2D0A38DF4_.wvu.Cols" localSheetId="6" hidden="1">Q4_R_n_fiscal!$D:$D</definedName>
    <definedName name="Z_0011D0C0_6BC7_4DE9_8F83_86F2D0A38DF4_.wvu.Cols" localSheetId="7" hidden="1">'Q5_D_Est ECO'!#REF!</definedName>
    <definedName name="Z_0011D0C0_6BC7_4DE9_8F83_86F2D0A38DF4_.wvu.Cols" localSheetId="11" hidden="1">'Q9_SFA '!$Q:$Q</definedName>
    <definedName name="Z_0011D0C0_6BC7_4DE9_8F83_86F2D0A38DF4_.wvu.PrintArea" localSheetId="12" hidden="1">'Q10_SFA acumulado'!$C$1:$F$46</definedName>
    <definedName name="Z_0011D0C0_6BC7_4DE9_8F83_86F2D0A38DF4_.wvu.PrintArea" localSheetId="4" hidden="1">Q2_Global_Est!$B$1:$H$37</definedName>
    <definedName name="Z_0011D0C0_6BC7_4DE9_8F83_86F2D0A38DF4_.wvu.PrintArea" localSheetId="5" hidden="1">'Q3_ R_fiscal'!#REF!</definedName>
    <definedName name="Z_0011D0C0_6BC7_4DE9_8F83_86F2D0A38DF4_.wvu.PrintArea" localSheetId="6" hidden="1">Q4_R_n_fiscal!#REF!</definedName>
    <definedName name="Z_0011D0C0_6BC7_4DE9_8F83_86F2D0A38DF4_.wvu.PrintArea" localSheetId="7" hidden="1">'Q5_D_Est ECO'!$B$1:$H$40</definedName>
    <definedName name="Z_0011D0C0_6BC7_4DE9_8F83_86F2D0A38DF4_.wvu.PrintArea" localSheetId="8" hidden="1">Q6_D_Est_Func!$B$1:$F$22</definedName>
    <definedName name="Z_0011D0C0_6BC7_4DE9_8F83_86F2D0A38DF4_.wvu.PrintArea" localSheetId="9" hidden="1">Q7_D_Est_Org!$B$1:$AG$47</definedName>
    <definedName name="Z_0011D0C0_6BC7_4DE9_8F83_86F2D0A38DF4_.wvu.PrintArea" localSheetId="11" hidden="1">'Q9_SFA '!$C$1:$R$12</definedName>
    <definedName name="Z_0011D0C0_6BC7_4DE9_8F83_86F2D0A38DF4_.wvu.PrintTitles" localSheetId="7" hidden="1">'Q5_D_Est ECO'!$C:$C</definedName>
    <definedName name="Z_0011D0C0_6BC7_4DE9_8F83_86F2D0A38DF4_.wvu.PrintTitles" localSheetId="9" hidden="1">Q7_D_Est_Org!$C:$C</definedName>
    <definedName name="Z_2EA2D52B_13B2_48C6_A647_E974628AB287_.wvu.Cols" localSheetId="12" hidden="1">'Q10_SFA acumulado'!#REF!</definedName>
    <definedName name="Z_2EA2D52B_13B2_48C6_A647_E974628AB287_.wvu.Cols" localSheetId="5" hidden="1">'Q3_ R_fiscal'!$D:$D</definedName>
    <definedName name="Z_2EA2D52B_13B2_48C6_A647_E974628AB287_.wvu.Cols" localSheetId="6" hidden="1">Q4_R_n_fiscal!$D:$D</definedName>
    <definedName name="Z_2EA2D52B_13B2_48C6_A647_E974628AB287_.wvu.Cols" localSheetId="7" hidden="1">'Q5_D_Est ECO'!#REF!</definedName>
    <definedName name="Z_2EA2D52B_13B2_48C6_A647_E974628AB287_.wvu.Cols" localSheetId="11" hidden="1">'Q9_SFA '!$Q:$Q</definedName>
    <definedName name="Z_2EA2D52B_13B2_48C6_A647_E974628AB287_.wvu.PrintArea" localSheetId="12" hidden="1">'Q10_SFA acumulado'!$C$1:$F$46</definedName>
    <definedName name="Z_2EA2D52B_13B2_48C6_A647_E974628AB287_.wvu.PrintArea" localSheetId="4" hidden="1">Q2_Global_Est!$B$1:$H$37</definedName>
    <definedName name="Z_2EA2D52B_13B2_48C6_A647_E974628AB287_.wvu.PrintArea" localSheetId="5" hidden="1">'Q3_ R_fiscal'!#REF!</definedName>
    <definedName name="Z_2EA2D52B_13B2_48C6_A647_E974628AB287_.wvu.PrintArea" localSheetId="6" hidden="1">Q4_R_n_fiscal!#REF!</definedName>
    <definedName name="Z_2EA2D52B_13B2_48C6_A647_E974628AB287_.wvu.PrintArea" localSheetId="7" hidden="1">'Q5_D_Est ECO'!$B$1:$H$40</definedName>
    <definedName name="Z_2EA2D52B_13B2_48C6_A647_E974628AB287_.wvu.PrintArea" localSheetId="8" hidden="1">Q6_D_Est_Func!$B$1:$F$22</definedName>
    <definedName name="Z_2EA2D52B_13B2_48C6_A647_E974628AB287_.wvu.PrintArea" localSheetId="9" hidden="1">Q7_D_Est_Org!$B$1:$AG$47</definedName>
    <definedName name="Z_2EA2D52B_13B2_48C6_A647_E974628AB287_.wvu.PrintArea" localSheetId="11" hidden="1">'Q9_SFA '!$C$1:$R$12</definedName>
    <definedName name="Z_2EA2D52B_13B2_48C6_A647_E974628AB287_.wvu.PrintTitles" localSheetId="7" hidden="1">'Q5_D_Est ECO'!$C:$C</definedName>
    <definedName name="Z_2EA2D52B_13B2_48C6_A647_E974628AB287_.wvu.PrintTitles" localSheetId="9" hidden="1">Q7_D_Est_Org!$C:$C</definedName>
    <definedName name="Z_397AD331_8EE9_49A3_85C5_CAAF9519E963_.wvu.Cols" localSheetId="12" hidden="1">'Q10_SFA acumulado'!#REF!</definedName>
    <definedName name="Z_397AD331_8EE9_49A3_85C5_CAAF9519E963_.wvu.Cols" localSheetId="5" hidden="1">'Q3_ R_fiscal'!$D:$D</definedName>
    <definedName name="Z_397AD331_8EE9_49A3_85C5_CAAF9519E963_.wvu.Cols" localSheetId="6" hidden="1">Q4_R_n_fiscal!$D:$D</definedName>
    <definedName name="Z_397AD331_8EE9_49A3_85C5_CAAF9519E963_.wvu.Cols" localSheetId="7" hidden="1">'Q5_D_Est ECO'!#REF!</definedName>
    <definedName name="Z_397AD331_8EE9_49A3_85C5_CAAF9519E963_.wvu.Cols" localSheetId="9" hidden="1">Q7_D_Est_Org!$Q:$AE</definedName>
    <definedName name="Z_397AD331_8EE9_49A3_85C5_CAAF9519E963_.wvu.Cols" localSheetId="11" hidden="1">'Q9_SFA '!$Q:$Q</definedName>
    <definedName name="Z_397AD331_8EE9_49A3_85C5_CAAF9519E963_.wvu.PrintArea" localSheetId="12" hidden="1">'Q10_SFA acumulado'!$C$1:$F$46</definedName>
    <definedName name="Z_397AD331_8EE9_49A3_85C5_CAAF9519E963_.wvu.PrintArea" localSheetId="4" hidden="1">Q2_Global_Est!$B$1:$H$37</definedName>
    <definedName name="Z_397AD331_8EE9_49A3_85C5_CAAF9519E963_.wvu.PrintArea" localSheetId="5" hidden="1">'Q3_ R_fiscal'!#REF!</definedName>
    <definedName name="Z_397AD331_8EE9_49A3_85C5_CAAF9519E963_.wvu.PrintArea" localSheetId="6" hidden="1">Q4_R_n_fiscal!#REF!</definedName>
    <definedName name="Z_397AD331_8EE9_49A3_85C5_CAAF9519E963_.wvu.PrintArea" localSheetId="7" hidden="1">'Q5_D_Est ECO'!$B$1:$H$40</definedName>
    <definedName name="Z_397AD331_8EE9_49A3_85C5_CAAF9519E963_.wvu.PrintArea" localSheetId="8" hidden="1">Q6_D_Est_Func!$B$1:$F$22</definedName>
    <definedName name="Z_397AD331_8EE9_49A3_85C5_CAAF9519E963_.wvu.PrintArea" localSheetId="9" hidden="1">Q7_D_Est_Org!$B$1:$AG$47</definedName>
    <definedName name="Z_397AD331_8EE9_49A3_85C5_CAAF9519E963_.wvu.PrintArea" localSheetId="11" hidden="1">'Q9_SFA '!$C$1:$R$12</definedName>
    <definedName name="Z_397AD331_8EE9_49A3_85C5_CAAF9519E963_.wvu.PrintTitles" localSheetId="7" hidden="1">'Q5_D_Est ECO'!$C:$C</definedName>
    <definedName name="Z_397AD331_8EE9_49A3_85C5_CAAF9519E963_.wvu.PrintTitles" localSheetId="9" hidden="1">Q7_D_Est_Org!$C:$C</definedName>
    <definedName name="Z_409D0809_DA86_4C14_803D_2162A19A44FF_.wvu.Cols" localSheetId="12" hidden="1">'Q10_SFA acumulado'!#REF!</definedName>
    <definedName name="Z_409D0809_DA86_4C14_803D_2162A19A44FF_.wvu.Cols" localSheetId="5" hidden="1">'Q3_ R_fiscal'!$D:$D</definedName>
    <definedName name="Z_409D0809_DA86_4C14_803D_2162A19A44FF_.wvu.Cols" localSheetId="6" hidden="1">Q4_R_n_fiscal!$D:$D</definedName>
    <definedName name="Z_409D0809_DA86_4C14_803D_2162A19A44FF_.wvu.Cols" localSheetId="7" hidden="1">'Q5_D_Est ECO'!#REF!</definedName>
    <definedName name="Z_409D0809_DA86_4C14_803D_2162A19A44FF_.wvu.Cols" localSheetId="11" hidden="1">'Q9_SFA '!$Q:$Q</definedName>
    <definedName name="Z_409D0809_DA86_4C14_803D_2162A19A44FF_.wvu.PrintArea" localSheetId="12" hidden="1">'Q10_SFA acumulado'!$C$1:$F$46</definedName>
    <definedName name="Z_409D0809_DA86_4C14_803D_2162A19A44FF_.wvu.PrintArea" localSheetId="4" hidden="1">Q2_Global_Est!$B$1:$H$37</definedName>
    <definedName name="Z_409D0809_DA86_4C14_803D_2162A19A44FF_.wvu.PrintArea" localSheetId="5" hidden="1">'Q3_ R_fiscal'!#REF!</definedName>
    <definedName name="Z_409D0809_DA86_4C14_803D_2162A19A44FF_.wvu.PrintArea" localSheetId="6" hidden="1">Q4_R_n_fiscal!#REF!</definedName>
    <definedName name="Z_409D0809_DA86_4C14_803D_2162A19A44FF_.wvu.PrintArea" localSheetId="7" hidden="1">'Q5_D_Est ECO'!$B$1:$H$40</definedName>
    <definedName name="Z_409D0809_DA86_4C14_803D_2162A19A44FF_.wvu.PrintArea" localSheetId="8" hidden="1">Q6_D_Est_Func!$B$1:$F$22</definedName>
    <definedName name="Z_409D0809_DA86_4C14_803D_2162A19A44FF_.wvu.PrintArea" localSheetId="9" hidden="1">Q7_D_Est_Org!$B$1:$AG$47</definedName>
    <definedName name="Z_409D0809_DA86_4C14_803D_2162A19A44FF_.wvu.PrintArea" localSheetId="11" hidden="1">'Q9_SFA '!$C$1:$R$12</definedName>
    <definedName name="Z_409D0809_DA86_4C14_803D_2162A19A44FF_.wvu.PrintTitles" localSheetId="7" hidden="1">'Q5_D_Est ECO'!$C:$C</definedName>
    <definedName name="Z_409D0809_DA86_4C14_803D_2162A19A44FF_.wvu.PrintTitles" localSheetId="9" hidden="1">Q7_D_Est_Org!$C:$C</definedName>
    <definedName name="Z_43AB44CB_B133_4B3C_9B24_AA3B4A5A58A7_.wvu.Cols" localSheetId="12" hidden="1">'Q10_SFA acumulado'!#REF!</definedName>
    <definedName name="Z_43AB44CB_B133_4B3C_9B24_AA3B4A5A58A7_.wvu.Cols" localSheetId="7" hidden="1">'Q5_D_Est ECO'!#REF!</definedName>
    <definedName name="Z_43AB44CB_B133_4B3C_9B24_AA3B4A5A58A7_.wvu.Cols" localSheetId="9" hidden="1">Q7_D_Est_Org!$Q:$AE</definedName>
    <definedName name="Z_43AB44CB_B133_4B3C_9B24_AA3B4A5A58A7_.wvu.Cols" localSheetId="11" hidden="1">'Q9_SFA '!$Q:$Q</definedName>
    <definedName name="Z_43AB44CB_B133_4B3C_9B24_AA3B4A5A58A7_.wvu.PrintArea" localSheetId="12" hidden="1">'Q10_SFA acumulado'!$C$1:$F$46</definedName>
    <definedName name="Z_43AB44CB_B133_4B3C_9B24_AA3B4A5A58A7_.wvu.PrintArea" localSheetId="4" hidden="1">Q2_Global_Est!$B$1:$H$37</definedName>
    <definedName name="Z_43AB44CB_B133_4B3C_9B24_AA3B4A5A58A7_.wvu.PrintArea" localSheetId="5" hidden="1">'Q3_ R_fiscal'!#REF!</definedName>
    <definedName name="Z_43AB44CB_B133_4B3C_9B24_AA3B4A5A58A7_.wvu.PrintArea" localSheetId="6" hidden="1">Q4_R_n_fiscal!#REF!</definedName>
    <definedName name="Z_43AB44CB_B133_4B3C_9B24_AA3B4A5A58A7_.wvu.PrintArea" localSheetId="7" hidden="1">'Q5_D_Est ECO'!$B$1:$H$40</definedName>
    <definedName name="Z_43AB44CB_B133_4B3C_9B24_AA3B4A5A58A7_.wvu.PrintArea" localSheetId="8" hidden="1">Q6_D_Est_Func!$B$1:$F$22</definedName>
    <definedName name="Z_43AB44CB_B133_4B3C_9B24_AA3B4A5A58A7_.wvu.PrintArea" localSheetId="9" hidden="1">Q7_D_Est_Org!$B$1:$AG$47</definedName>
    <definedName name="Z_43AB44CB_B133_4B3C_9B24_AA3B4A5A58A7_.wvu.PrintArea" localSheetId="11" hidden="1">'Q9_SFA '!$C$1:$R$12</definedName>
    <definedName name="Z_43AB44CB_B133_4B3C_9B24_AA3B4A5A58A7_.wvu.PrintTitles" localSheetId="7" hidden="1">'Q5_D_Est ECO'!$C:$C</definedName>
    <definedName name="Z_43AB44CB_B133_4B3C_9B24_AA3B4A5A58A7_.wvu.PrintTitles" localSheetId="9" hidden="1">Q7_D_Est_Org!$C:$C</definedName>
    <definedName name="Z_60062E94_E9B0_4825_A812_182FE1DB6021_.wvu.Cols" localSheetId="12" hidden="1">'Q10_SFA acumulado'!#REF!</definedName>
    <definedName name="Z_60062E94_E9B0_4825_A812_182FE1DB6021_.wvu.Cols" localSheetId="5" hidden="1">'Q3_ R_fiscal'!$D:$D</definedName>
    <definedName name="Z_60062E94_E9B0_4825_A812_182FE1DB6021_.wvu.Cols" localSheetId="6" hidden="1">Q4_R_n_fiscal!$D:$D</definedName>
    <definedName name="Z_60062E94_E9B0_4825_A812_182FE1DB6021_.wvu.Cols" localSheetId="7" hidden="1">'Q5_D_Est ECO'!#REF!</definedName>
    <definedName name="Z_60062E94_E9B0_4825_A812_182FE1DB6021_.wvu.Cols" localSheetId="9" hidden="1">Q7_D_Est_Org!$Q:$AE</definedName>
    <definedName name="Z_60062E94_E9B0_4825_A812_182FE1DB6021_.wvu.Cols" localSheetId="11" hidden="1">'Q9_SFA '!$Q:$Q</definedName>
    <definedName name="Z_60062E94_E9B0_4825_A812_182FE1DB6021_.wvu.PrintArea" localSheetId="12" hidden="1">'Q10_SFA acumulado'!$C$1:$F$46</definedName>
    <definedName name="Z_60062E94_E9B0_4825_A812_182FE1DB6021_.wvu.PrintArea" localSheetId="4" hidden="1">Q2_Global_Est!$B$1:$H$37</definedName>
    <definedName name="Z_60062E94_E9B0_4825_A812_182FE1DB6021_.wvu.PrintArea" localSheetId="5" hidden="1">'Q3_ R_fiscal'!#REF!</definedName>
    <definedName name="Z_60062E94_E9B0_4825_A812_182FE1DB6021_.wvu.PrintArea" localSheetId="6" hidden="1">Q4_R_n_fiscal!#REF!</definedName>
    <definedName name="Z_60062E94_E9B0_4825_A812_182FE1DB6021_.wvu.PrintArea" localSheetId="7" hidden="1">'Q5_D_Est ECO'!$B$1:$H$40</definedName>
    <definedName name="Z_60062E94_E9B0_4825_A812_182FE1DB6021_.wvu.PrintArea" localSheetId="8" hidden="1">Q6_D_Est_Func!$B$1:$F$22</definedName>
    <definedName name="Z_60062E94_E9B0_4825_A812_182FE1DB6021_.wvu.PrintArea" localSheetId="9" hidden="1">Q7_D_Est_Org!$B$1:$AG$47</definedName>
    <definedName name="Z_60062E94_E9B0_4825_A812_182FE1DB6021_.wvu.PrintArea" localSheetId="11" hidden="1">'Q9_SFA '!$C$1:$R$12</definedName>
    <definedName name="Z_60062E94_E9B0_4825_A812_182FE1DB6021_.wvu.PrintTitles" localSheetId="7" hidden="1">'Q5_D_Est ECO'!$C:$C</definedName>
    <definedName name="Z_60062E94_E9B0_4825_A812_182FE1DB6021_.wvu.PrintTitles" localSheetId="9" hidden="1">Q7_D_Est_Org!$C:$C</definedName>
    <definedName name="Z_995CCCB8_BF97_4653_A7C0_86012B807DB5_.wvu.Cols" localSheetId="12" hidden="1">'Q10_SFA acumulado'!#REF!</definedName>
    <definedName name="Z_995CCCB8_BF97_4653_A7C0_86012B807DB5_.wvu.Cols" localSheetId="5" hidden="1">'Q3_ R_fiscal'!$D:$D</definedName>
    <definedName name="Z_995CCCB8_BF97_4653_A7C0_86012B807DB5_.wvu.Cols" localSheetId="6" hidden="1">Q4_R_n_fiscal!$D:$D</definedName>
    <definedName name="Z_995CCCB8_BF97_4653_A7C0_86012B807DB5_.wvu.Cols" localSheetId="7" hidden="1">'Q5_D_Est ECO'!#REF!</definedName>
    <definedName name="Z_995CCCB8_BF97_4653_A7C0_86012B807DB5_.wvu.Cols" localSheetId="9" hidden="1">Q7_D_Est_Org!$Q:$AE</definedName>
    <definedName name="Z_995CCCB8_BF97_4653_A7C0_86012B807DB5_.wvu.Cols" localSheetId="11" hidden="1">'Q9_SFA '!$Q:$Q</definedName>
    <definedName name="Z_995CCCB8_BF97_4653_A7C0_86012B807DB5_.wvu.PrintArea" localSheetId="12" hidden="1">'Q10_SFA acumulado'!$C$1:$F$46</definedName>
    <definedName name="Z_995CCCB8_BF97_4653_A7C0_86012B807DB5_.wvu.PrintArea" localSheetId="4" hidden="1">Q2_Global_Est!$B$1:$H$37</definedName>
    <definedName name="Z_995CCCB8_BF97_4653_A7C0_86012B807DB5_.wvu.PrintArea" localSheetId="5" hidden="1">'Q3_ R_fiscal'!#REF!</definedName>
    <definedName name="Z_995CCCB8_BF97_4653_A7C0_86012B807DB5_.wvu.PrintArea" localSheetId="6" hidden="1">Q4_R_n_fiscal!#REF!</definedName>
    <definedName name="Z_995CCCB8_BF97_4653_A7C0_86012B807DB5_.wvu.PrintArea" localSheetId="7" hidden="1">'Q5_D_Est ECO'!$B$1:$H$40</definedName>
    <definedName name="Z_995CCCB8_BF97_4653_A7C0_86012B807DB5_.wvu.PrintArea" localSheetId="8" hidden="1">Q6_D_Est_Func!$B$1:$F$22</definedName>
    <definedName name="Z_995CCCB8_BF97_4653_A7C0_86012B807DB5_.wvu.PrintArea" localSheetId="9" hidden="1">Q7_D_Est_Org!$B$1:$AG$47</definedName>
    <definedName name="Z_995CCCB8_BF97_4653_A7C0_86012B807DB5_.wvu.PrintArea" localSheetId="11" hidden="1">'Q9_SFA '!$C$1:$R$12</definedName>
    <definedName name="Z_995CCCB8_BF97_4653_A7C0_86012B807DB5_.wvu.PrintTitles" localSheetId="7" hidden="1">'Q5_D_Est ECO'!$C:$C</definedName>
    <definedName name="Z_995CCCB8_BF97_4653_A7C0_86012B807DB5_.wvu.PrintTitles" localSheetId="9" hidden="1">Q7_D_Est_Org!$C:$C</definedName>
    <definedName name="Z_9C8E7FE3_A7A1_4D36_A156_3751861446D4_.wvu.Cols" localSheetId="12" hidden="1">'Q10_SFA acumulado'!#REF!</definedName>
    <definedName name="Z_9C8E7FE3_A7A1_4D36_A156_3751861446D4_.wvu.Cols" localSheetId="5" hidden="1">'Q3_ R_fiscal'!$D:$D</definedName>
    <definedName name="Z_9C8E7FE3_A7A1_4D36_A156_3751861446D4_.wvu.Cols" localSheetId="6" hidden="1">Q4_R_n_fiscal!$D:$D</definedName>
    <definedName name="Z_9C8E7FE3_A7A1_4D36_A156_3751861446D4_.wvu.Cols" localSheetId="7" hidden="1">'Q5_D_Est ECO'!#REF!</definedName>
    <definedName name="Z_9C8E7FE3_A7A1_4D36_A156_3751861446D4_.wvu.Cols" localSheetId="9" hidden="1">Q7_D_Est_Org!$Q:$AE</definedName>
    <definedName name="Z_9C8E7FE3_A7A1_4D36_A156_3751861446D4_.wvu.Cols" localSheetId="11" hidden="1">'Q9_SFA '!$Q:$Q</definedName>
    <definedName name="Z_9C8E7FE3_A7A1_4D36_A156_3751861446D4_.wvu.PrintArea" localSheetId="12" hidden="1">'Q10_SFA acumulado'!$C$1:$F$46</definedName>
    <definedName name="Z_9C8E7FE3_A7A1_4D36_A156_3751861446D4_.wvu.PrintArea" localSheetId="4" hidden="1">Q2_Global_Est!$B$1:$H$37</definedName>
    <definedName name="Z_9C8E7FE3_A7A1_4D36_A156_3751861446D4_.wvu.PrintArea" localSheetId="5" hidden="1">'Q3_ R_fiscal'!#REF!</definedName>
    <definedName name="Z_9C8E7FE3_A7A1_4D36_A156_3751861446D4_.wvu.PrintArea" localSheetId="6" hidden="1">Q4_R_n_fiscal!#REF!</definedName>
    <definedName name="Z_9C8E7FE3_A7A1_4D36_A156_3751861446D4_.wvu.PrintArea" localSheetId="7" hidden="1">'Q5_D_Est ECO'!$B$1:$H$40</definedName>
    <definedName name="Z_9C8E7FE3_A7A1_4D36_A156_3751861446D4_.wvu.PrintArea" localSheetId="8" hidden="1">Q6_D_Est_Func!$B$1:$F$22</definedName>
    <definedName name="Z_9C8E7FE3_A7A1_4D36_A156_3751861446D4_.wvu.PrintArea" localSheetId="9" hidden="1">Q7_D_Est_Org!$B$1:$AG$47</definedName>
    <definedName name="Z_9C8E7FE3_A7A1_4D36_A156_3751861446D4_.wvu.PrintArea" localSheetId="11" hidden="1">'Q9_SFA '!$C$1:$R$12</definedName>
    <definedName name="Z_9C8E7FE3_A7A1_4D36_A156_3751861446D4_.wvu.PrintTitles" localSheetId="7" hidden="1">'Q5_D_Est ECO'!$C:$C</definedName>
    <definedName name="Z_9C8E7FE3_A7A1_4D36_A156_3751861446D4_.wvu.PrintTitles" localSheetId="9" hidden="1">Q7_D_Est_Org!$C:$C</definedName>
    <definedName name="Z_B22C7842_6BF9_4A1C_B06C_2AD9B9A784D4_.wvu.Cols" localSheetId="12" hidden="1">'Q10_SFA acumulado'!#REF!</definedName>
    <definedName name="Z_B22C7842_6BF9_4A1C_B06C_2AD9B9A784D4_.wvu.Cols" localSheetId="5" hidden="1">'Q3_ R_fiscal'!$D:$D</definedName>
    <definedName name="Z_B22C7842_6BF9_4A1C_B06C_2AD9B9A784D4_.wvu.Cols" localSheetId="6" hidden="1">Q4_R_n_fiscal!$D:$D</definedName>
    <definedName name="Z_B22C7842_6BF9_4A1C_B06C_2AD9B9A784D4_.wvu.Cols" localSheetId="7" hidden="1">'Q5_D_Est ECO'!#REF!</definedName>
    <definedName name="Z_B22C7842_6BF9_4A1C_B06C_2AD9B9A784D4_.wvu.Cols" localSheetId="9" hidden="1">Q7_D_Est_Org!$Q:$AE</definedName>
    <definedName name="Z_B22C7842_6BF9_4A1C_B06C_2AD9B9A784D4_.wvu.Cols" localSheetId="11" hidden="1">'Q9_SFA '!$Q:$Q</definedName>
    <definedName name="Z_B22C7842_6BF9_4A1C_B06C_2AD9B9A784D4_.wvu.PrintArea" localSheetId="12" hidden="1">'Q10_SFA acumulado'!$C$1:$F$46</definedName>
    <definedName name="Z_B22C7842_6BF9_4A1C_B06C_2AD9B9A784D4_.wvu.PrintArea" localSheetId="4" hidden="1">Q2_Global_Est!$B$1:$H$37</definedName>
    <definedName name="Z_B22C7842_6BF9_4A1C_B06C_2AD9B9A784D4_.wvu.PrintArea" localSheetId="5" hidden="1">'Q3_ R_fiscal'!#REF!</definedName>
    <definedName name="Z_B22C7842_6BF9_4A1C_B06C_2AD9B9A784D4_.wvu.PrintArea" localSheetId="6" hidden="1">Q4_R_n_fiscal!#REF!</definedName>
    <definedName name="Z_B22C7842_6BF9_4A1C_B06C_2AD9B9A784D4_.wvu.PrintArea" localSheetId="7" hidden="1">'Q5_D_Est ECO'!$B$1:$H$40</definedName>
    <definedName name="Z_B22C7842_6BF9_4A1C_B06C_2AD9B9A784D4_.wvu.PrintArea" localSheetId="8" hidden="1">Q6_D_Est_Func!$B$1:$F$22</definedName>
    <definedName name="Z_B22C7842_6BF9_4A1C_B06C_2AD9B9A784D4_.wvu.PrintArea" localSheetId="9" hidden="1">Q7_D_Est_Org!$B$1:$AG$47</definedName>
    <definedName name="Z_B22C7842_6BF9_4A1C_B06C_2AD9B9A784D4_.wvu.PrintArea" localSheetId="11" hidden="1">'Q9_SFA '!$C$1:$R$12</definedName>
    <definedName name="Z_B22C7842_6BF9_4A1C_B06C_2AD9B9A784D4_.wvu.PrintTitles" localSheetId="7" hidden="1">'Q5_D_Est ECO'!$C:$C</definedName>
    <definedName name="Z_B22C7842_6BF9_4A1C_B06C_2AD9B9A784D4_.wvu.PrintTitles" localSheetId="9" hidden="1">Q7_D_Est_Org!$C:$C</definedName>
    <definedName name="Z_C2013F6E_CF9D_4172_87F3_B954A090B414_.wvu.PrintArea" localSheetId="4" hidden="1">Q2_Global_Est!$C$1:$F$37</definedName>
    <definedName name="Z_C2013F6E_CF9D_4172_87F3_B954A090B414_.wvu.PrintArea" localSheetId="7" hidden="1">'Q5_D_Est ECO'!$C$1:$H$39</definedName>
    <definedName name="Z_C2013F6E_CF9D_4172_87F3_B954A090B414_.wvu.PrintArea" localSheetId="8" hidden="1">Q6_D_Est_Func!$C$1:$F$22</definedName>
    <definedName name="Z_C2013F6E_CF9D_4172_87F3_B954A090B414_.wvu.PrintArea" localSheetId="9" hidden="1">Q7_D_Est_Org!$D$1:$P$47</definedName>
    <definedName name="Z_DB1D3FDB_E0D5_4FD7_BD6E_EC28675EBF68_.wvu.Cols" localSheetId="12" hidden="1">'Q10_SFA acumulado'!#REF!</definedName>
    <definedName name="Z_DB1D3FDB_E0D5_4FD7_BD6E_EC28675EBF68_.wvu.Cols" localSheetId="5" hidden="1">'Q3_ R_fiscal'!$D:$D</definedName>
    <definedName name="Z_DB1D3FDB_E0D5_4FD7_BD6E_EC28675EBF68_.wvu.Cols" localSheetId="6" hidden="1">Q4_R_n_fiscal!$D:$D</definedName>
    <definedName name="Z_DB1D3FDB_E0D5_4FD7_BD6E_EC28675EBF68_.wvu.Cols" localSheetId="7" hidden="1">'Q5_D_Est ECO'!#REF!</definedName>
    <definedName name="Z_DB1D3FDB_E0D5_4FD7_BD6E_EC28675EBF68_.wvu.Cols" localSheetId="9" hidden="1">Q7_D_Est_Org!$Q:$AE</definedName>
    <definedName name="Z_DB1D3FDB_E0D5_4FD7_BD6E_EC28675EBF68_.wvu.Cols" localSheetId="11" hidden="1">'Q9_SFA '!$Q:$Q</definedName>
    <definedName name="Z_DB1D3FDB_E0D5_4FD7_BD6E_EC28675EBF68_.wvu.PrintArea" localSheetId="12" hidden="1">'Q10_SFA acumulado'!$C$1:$F$46</definedName>
    <definedName name="Z_DB1D3FDB_E0D5_4FD7_BD6E_EC28675EBF68_.wvu.PrintArea" localSheetId="4" hidden="1">Q2_Global_Est!$B$1:$H$37</definedName>
    <definedName name="Z_DB1D3FDB_E0D5_4FD7_BD6E_EC28675EBF68_.wvu.PrintArea" localSheetId="5" hidden="1">'Q3_ R_fiscal'!#REF!</definedName>
    <definedName name="Z_DB1D3FDB_E0D5_4FD7_BD6E_EC28675EBF68_.wvu.PrintArea" localSheetId="6" hidden="1">Q4_R_n_fiscal!#REF!</definedName>
    <definedName name="Z_DB1D3FDB_E0D5_4FD7_BD6E_EC28675EBF68_.wvu.PrintArea" localSheetId="7" hidden="1">'Q5_D_Est ECO'!$B$1:$H$40</definedName>
    <definedName name="Z_DB1D3FDB_E0D5_4FD7_BD6E_EC28675EBF68_.wvu.PrintArea" localSheetId="8" hidden="1">Q6_D_Est_Func!$B$1:$F$22</definedName>
    <definedName name="Z_DB1D3FDB_E0D5_4FD7_BD6E_EC28675EBF68_.wvu.PrintArea" localSheetId="9" hidden="1">Q7_D_Est_Org!$B$1:$AG$47</definedName>
    <definedName name="Z_DB1D3FDB_E0D5_4FD7_BD6E_EC28675EBF68_.wvu.PrintArea" localSheetId="11" hidden="1">'Q9_SFA '!$C$1:$R$12</definedName>
    <definedName name="Z_DB1D3FDB_E0D5_4FD7_BD6E_EC28675EBF68_.wvu.PrintTitles" localSheetId="7" hidden="1">'Q5_D_Est ECO'!$C:$C</definedName>
    <definedName name="Z_DB1D3FDB_E0D5_4FD7_BD6E_EC28675EBF68_.wvu.PrintTitles" localSheetId="9" hidden="1">Q7_D_Est_Org!$C:$C</definedName>
    <definedName name="Z_EBA68B69_6D6E_44F8_8C51_9491A55275C5_.wvu.Cols" localSheetId="12" hidden="1">'Q10_SFA acumulado'!#REF!</definedName>
    <definedName name="Z_EBA68B69_6D6E_44F8_8C51_9491A55275C5_.wvu.Cols" localSheetId="5" hidden="1">'Q3_ R_fiscal'!$D:$D</definedName>
    <definedName name="Z_EBA68B69_6D6E_44F8_8C51_9491A55275C5_.wvu.Cols" localSheetId="6" hidden="1">Q4_R_n_fiscal!$D:$D</definedName>
    <definedName name="Z_EBA68B69_6D6E_44F8_8C51_9491A55275C5_.wvu.Cols" localSheetId="7" hidden="1">'Q5_D_Est ECO'!#REF!</definedName>
    <definedName name="Z_EBA68B69_6D6E_44F8_8C51_9491A55275C5_.wvu.Cols" localSheetId="9" hidden="1">Q7_D_Est_Org!$Q:$AE</definedName>
    <definedName name="Z_EBA68B69_6D6E_44F8_8C51_9491A55275C5_.wvu.Cols" localSheetId="11" hidden="1">'Q9_SFA '!$Q:$Q</definedName>
    <definedName name="Z_EBA68B69_6D6E_44F8_8C51_9491A55275C5_.wvu.PrintArea" localSheetId="12" hidden="1">'Q10_SFA acumulado'!$C$1:$F$46</definedName>
    <definedName name="Z_EBA68B69_6D6E_44F8_8C51_9491A55275C5_.wvu.PrintArea" localSheetId="4" hidden="1">Q2_Global_Est!$B$1:$H$37</definedName>
    <definedName name="Z_EBA68B69_6D6E_44F8_8C51_9491A55275C5_.wvu.PrintArea" localSheetId="5" hidden="1">'Q3_ R_fiscal'!#REF!</definedName>
    <definedName name="Z_EBA68B69_6D6E_44F8_8C51_9491A55275C5_.wvu.PrintArea" localSheetId="6" hidden="1">Q4_R_n_fiscal!#REF!</definedName>
    <definedName name="Z_EBA68B69_6D6E_44F8_8C51_9491A55275C5_.wvu.PrintArea" localSheetId="7" hidden="1">'Q5_D_Est ECO'!$B$1:$H$40</definedName>
    <definedName name="Z_EBA68B69_6D6E_44F8_8C51_9491A55275C5_.wvu.PrintArea" localSheetId="8" hidden="1">Q6_D_Est_Func!$B$1:$F$22</definedName>
    <definedName name="Z_EBA68B69_6D6E_44F8_8C51_9491A55275C5_.wvu.PrintArea" localSheetId="9" hidden="1">Q7_D_Est_Org!$B$1:$AG$47</definedName>
    <definedName name="Z_EBA68B69_6D6E_44F8_8C51_9491A55275C5_.wvu.PrintArea" localSheetId="11" hidden="1">'Q9_SFA '!$C$1:$R$12</definedName>
    <definedName name="Z_EBA68B69_6D6E_44F8_8C51_9491A55275C5_.wvu.PrintTitles" localSheetId="7" hidden="1">'Q5_D_Est ECO'!$C:$C</definedName>
    <definedName name="Z_EBA68B69_6D6E_44F8_8C51_9491A55275C5_.wvu.PrintTitles" localSheetId="9" hidden="1">Q7_D_Est_Org!$C:$C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6" i="12" l="1"/>
  <c r="D42" i="38"/>
  <c r="C41" i="38"/>
  <c r="D33" i="38"/>
  <c r="C32" i="38"/>
  <c r="D24" i="38"/>
  <c r="C23" i="38"/>
  <c r="D3" i="38"/>
  <c r="C2" i="38"/>
  <c r="C2" i="8"/>
  <c r="C2" i="9"/>
  <c r="C2" i="50"/>
  <c r="C2" i="10"/>
  <c r="A7" i="54" s="1"/>
  <c r="C2" i="11"/>
  <c r="C2" i="12"/>
  <c r="C2" i="39"/>
  <c r="C2" i="13"/>
  <c r="C2" i="51"/>
  <c r="C2" i="32"/>
  <c r="F3" i="11"/>
  <c r="G3" i="32"/>
  <c r="A18" i="54"/>
  <c r="E2" i="53" l="1"/>
  <c r="G42" i="38" l="1"/>
  <c r="G3" i="38"/>
  <c r="G24" i="38"/>
  <c r="G33" i="38"/>
  <c r="H3" i="12"/>
  <c r="F3" i="12"/>
  <c r="A5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7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6" i="54" l="1"/>
  <c r="A15" i="54" l="1"/>
  <c r="A14" i="54"/>
  <c r="A13" i="54"/>
  <c r="A12" i="54"/>
  <c r="A11" i="54"/>
  <c r="A10" i="54"/>
  <c r="A9" i="54"/>
  <c r="A8" i="54"/>
  <c r="A6" i="54"/>
  <c r="A4" i="54"/>
  <c r="A3" i="54"/>
</calcChain>
</file>

<file path=xl/sharedStrings.xml><?xml version="1.0" encoding="utf-8"?>
<sst xmlns="http://schemas.openxmlformats.org/spreadsheetml/2006/main" count="130" uniqueCount="110">
  <si>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</si>
  <si>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</si>
  <si>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</si>
  <si>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</si>
  <si>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</si>
  <si>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</si>
  <si>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</si>
  <si>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</si>
  <si>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</si>
  <si>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</si>
  <si>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</si>
  <si>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</si>
  <si>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</si>
  <si>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Conselho Económico e da Concertação Social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</si>
  <si>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</si>
  <si>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</si>
  <si>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</si>
  <si>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</si>
  <si>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</si>
  <si>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</si>
  <si>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</si>
  <si>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</si>
  <si>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</si>
  <si>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</si>
  <si>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</si>
  <si>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</si>
  <si>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</si>
  <si>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</si>
  <si>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</si>
  <si>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</si>
  <si>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</si>
  <si>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</si>
  <si>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</si>
  <si>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</si>
  <si>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Direção Regional de Juventude e Desporto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</si>
  <si>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</si>
  <si>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</si>
  <si>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</si>
  <si>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</si>
  <si>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</si>
  <si>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</si>
  <si>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</si>
  <si>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</si>
  <si>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</si>
  <si>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</si>
  <si>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</si>
  <si>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</si>
  <si>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</si>
  <si>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</si>
  <si>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</si>
  <si>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</si>
  <si>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</si>
  <si>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</si>
  <si>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</si>
  <si>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</si>
  <si>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</si>
  <si>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</si>
  <si>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</si>
  <si>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</si>
  <si>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</si>
  <si>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</si>
  <si>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</si>
  <si>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</si>
  <si>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</si>
  <si>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</si>
  <si>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</si>
  <si>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</si>
  <si>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</si>
  <si>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</si>
  <si>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Direção Regional do Ordenamento do Território e Ambiente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</si>
  <si>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</si>
  <si>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</si>
  <si>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</si>
  <si>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</si>
  <si>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CARAM -Centro de Abate da Região Autónoma da Madeira, EPERAM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</si>
  <si>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</si>
  <si>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</si>
  <si>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</si>
  <si>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</si>
  <si>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Direção Regional de Equipamento Social e Conservação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</si>
  <si>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</si>
  <si>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</si>
  <si>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</si>
  <si>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</si>
  <si>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</si>
  <si>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</si>
  <si>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</si>
  <si>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</si>
  <si>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</si>
  <si>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</si>
  <si>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</si>
  <si>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</si>
  <si>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</si>
  <si>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</si>
  <si>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</si>
  <si>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Direção Regional de Juventude</t>
  </si>
  <si>
    <t>Direção Regional do Mar</t>
  </si>
  <si>
    <t>Instituto do Vinho, do Bordado e do Artesanato da Madeira</t>
  </si>
  <si>
    <t>Direção Regional da Cultura</t>
  </si>
  <si>
    <t>Direção Regional de Agricultura e Desenvolvimento Rural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</si>
  <si>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</si>
  <si>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</si>
  <si>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</si>
  <si>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dos Assuntos Sociais</t>
  </si>
  <si>
    <t>Direção Regional de Pescas</t>
  </si>
  <si>
    <t>Direção Regional de Turismo</t>
  </si>
  <si>
    <t>Gabinete da Secretária Regional</t>
  </si>
  <si>
    <t>Direção Regional do Património</t>
  </si>
  <si>
    <t>EPHTM-Escola Profissional de Hotelaria e Turismo da Madeira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</si>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</sst>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798">
    <xf numFmtId="0" fontId="0" fillId="0" borderId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6" fillId="20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6" fillId="19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1" fontId="1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5" fillId="57" borderId="0" applyNumberFormat="0" applyBorder="0" applyAlignment="0" applyProtection="0"/>
    <xf numFmtId="0" fontId="48" fillId="0" borderId="0"/>
    <xf numFmtId="0" fontId="56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1" fillId="0" borderId="0"/>
    <xf numFmtId="0" fontId="14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9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15" fillId="0" borderId="0"/>
    <xf numFmtId="0" fontId="48" fillId="58" borderId="14" applyNumberFormat="0" applyFont="0" applyAlignment="0" applyProtection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1" fillId="0" borderId="16" applyNumberFormat="0" applyFill="0" applyAlignment="0" applyProtection="0"/>
    <xf numFmtId="169" fontId="1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56" fillId="31" borderId="0" applyNumberFormat="0" applyBorder="0" applyAlignment="0" applyProtection="0"/>
    <xf numFmtId="0" fontId="39" fillId="0" borderId="1" applyNumberFormat="0" applyFill="0" applyAlignment="0" applyProtection="0"/>
    <xf numFmtId="167" fontId="64" fillId="0" borderId="24"/>
    <xf numFmtId="0" fontId="71" fillId="47" borderId="13" applyNumberFormat="0" applyAlignment="0" applyProtection="0"/>
    <xf numFmtId="0" fontId="72" fillId="54" borderId="0" applyNumberFormat="0" applyBorder="0" applyAlignment="0" applyProtection="0"/>
    <xf numFmtId="0" fontId="73" fillId="55" borderId="13" applyNumberFormat="0" applyAlignment="0" applyProtection="0"/>
    <xf numFmtId="179" fontId="1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5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5" fillId="0" borderId="0"/>
    <xf numFmtId="0" fontId="13" fillId="0" borderId="0"/>
    <xf numFmtId="0" fontId="76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13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56" fillId="0" borderId="0"/>
    <xf numFmtId="0" fontId="13" fillId="0" borderId="0"/>
    <xf numFmtId="0" fontId="14" fillId="0" borderId="0"/>
    <xf numFmtId="0" fontId="76" fillId="0" borderId="0"/>
    <xf numFmtId="9" fontId="13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77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13" fillId="58" borderId="14" applyNumberFormat="0" applyFont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3" fillId="30" borderId="0" applyNumberFormat="0" applyBorder="0" applyAlignment="0" applyProtection="0"/>
    <xf numFmtId="0" fontId="13" fillId="36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3" fillId="32" borderId="0" applyNumberFormat="0" applyBorder="0" applyAlignment="0" applyProtection="0"/>
    <xf numFmtId="0" fontId="13" fillId="38" borderId="0" applyNumberFormat="0" applyBorder="0" applyAlignment="0" applyProtection="0"/>
    <xf numFmtId="0" fontId="13" fillId="33" borderId="0" applyNumberFormat="0" applyBorder="0" applyAlignment="0" applyProtection="0"/>
    <xf numFmtId="0" fontId="13" fillId="39" borderId="0" applyNumberFormat="0" applyBorder="0" applyAlignment="0" applyProtection="0"/>
    <xf numFmtId="0" fontId="13" fillId="34" borderId="0" applyNumberFormat="0" applyBorder="0" applyAlignment="0" applyProtection="0"/>
    <xf numFmtId="0" fontId="13" fillId="40" borderId="0" applyNumberFormat="0" applyBorder="0" applyAlignment="0" applyProtection="0"/>
    <xf numFmtId="0" fontId="12" fillId="0" borderId="0"/>
    <xf numFmtId="0" fontId="11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5" applyNumberFormat="0" applyFill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78" fillId="3" borderId="0" applyNumberFormat="0" applyBorder="0" applyAlignment="0" applyProtection="0"/>
    <xf numFmtId="181" fontId="14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68" borderId="8" applyNumberFormat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26" applyNumberFormat="0" applyFill="0" applyAlignment="0" applyProtection="0"/>
    <xf numFmtId="0" fontId="80" fillId="71" borderId="6" applyNumberFormat="0" applyAlignment="0" applyProtection="0"/>
    <xf numFmtId="16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2" fillId="0" borderId="0"/>
    <xf numFmtId="0" fontId="83" fillId="0" borderId="0"/>
    <xf numFmtId="0" fontId="76" fillId="0" borderId="0"/>
    <xf numFmtId="166" fontId="35" fillId="0" borderId="0" applyFont="0" applyFill="0" applyBorder="0" applyAlignment="0" applyProtection="0"/>
    <xf numFmtId="0" fontId="83" fillId="35" borderId="0" applyNumberFormat="0" applyBorder="0" applyAlignment="0" applyProtection="0"/>
    <xf numFmtId="0" fontId="83" fillId="29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56" fillId="31" borderId="0" applyNumberFormat="0" applyBorder="0" applyAlignment="0" applyProtection="0"/>
    <xf numFmtId="0" fontId="35" fillId="4" borderId="0" applyNumberFormat="0" applyBorder="0" applyAlignment="0" applyProtection="0"/>
    <xf numFmtId="0" fontId="56" fillId="3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184" fontId="92" fillId="0" borderId="39">
      <alignment horizontal="center" vertical="center"/>
    </xf>
    <xf numFmtId="0" fontId="86" fillId="77" borderId="0" applyNumberFormat="0" applyBorder="0" applyAlignment="0" applyProtection="0"/>
    <xf numFmtId="0" fontId="122" fillId="0" borderId="40" applyNumberFormat="0" applyBorder="0" applyProtection="0">
      <alignment horizontal="center"/>
    </xf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91" fillId="0" borderId="0" applyNumberFormat="0" applyFill="0" applyBorder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122" fillId="0" borderId="40" applyNumberFormat="0" applyBorder="0" applyProtection="0">
      <alignment horizontal="center"/>
    </xf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0" fontId="96" fillId="0" borderId="2" applyNumberFormat="0" applyFill="0" applyAlignment="0" applyProtection="0"/>
    <xf numFmtId="0" fontId="96" fillId="0" borderId="2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0" fontId="98" fillId="0" borderId="3" applyNumberFormat="0" applyFill="0" applyAlignment="0" applyProtection="0"/>
    <xf numFmtId="0" fontId="98" fillId="0" borderId="3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5" fontId="14" fillId="78" borderId="44" applyNumberFormat="0">
      <alignment vertical="center"/>
    </xf>
    <xf numFmtId="186" fontId="14" fillId="79" borderId="44" applyNumberFormat="0">
      <alignment vertical="center"/>
    </xf>
    <xf numFmtId="185" fontId="14" fillId="80" borderId="44" applyNumberFormat="0">
      <alignment vertical="center"/>
    </xf>
    <xf numFmtId="185" fontId="14" fillId="64" borderId="44" applyNumberFormat="0">
      <alignment vertical="center"/>
    </xf>
    <xf numFmtId="3" fontId="14" fillId="0" borderId="44" applyNumberFormat="0">
      <alignment vertical="center"/>
    </xf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99" fillId="68" borderId="4" applyNumberFormat="0" applyAlignment="0" applyProtection="0"/>
    <xf numFmtId="0" fontId="99" fillId="68" borderId="4" applyNumberFormat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0" fontId="100" fillId="0" borderId="5" applyNumberFormat="0" applyFill="0" applyAlignment="0" applyProtection="0"/>
    <xf numFmtId="0" fontId="100" fillId="0" borderId="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0" fontId="88" fillId="20" borderId="6" applyNumberFormat="0" applyAlignment="0" applyProtection="0"/>
    <xf numFmtId="167" fontId="27" fillId="0" borderId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3" fontId="14" fillId="0" borderId="0" applyFill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93" fontId="27" fillId="0" borderId="0" applyFill="0" applyBorder="0" applyAlignment="0" applyProtection="0"/>
    <xf numFmtId="187" fontId="14" fillId="0" borderId="0" applyFont="0" applyFill="0" applyBorder="0" applyAlignment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14" fillId="0" borderId="0" applyFill="0" applyBorder="0" applyAlignment="0" applyProtection="0"/>
    <xf numFmtId="196" fontId="27" fillId="0" borderId="0" applyFill="0" applyBorder="0" applyAlignment="0" applyProtection="0"/>
    <xf numFmtId="17" fontId="46" fillId="0" borderId="0" applyFill="0" applyBorder="0">
      <alignment horizontal="right"/>
    </xf>
    <xf numFmtId="184" fontId="102" fillId="0" borderId="40" applyBorder="0">
      <alignment vertical="center"/>
    </xf>
    <xf numFmtId="184" fontId="102" fillId="0" borderId="40" applyBorder="0">
      <alignment vertical="center"/>
    </xf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103" fillId="7" borderId="4" applyNumberFormat="0" applyAlignment="0" applyProtection="0"/>
    <xf numFmtId="0" fontId="103" fillId="7" borderId="4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04" fillId="83" borderId="45" applyNumberFormat="0"/>
    <xf numFmtId="0" fontId="37" fillId="0" borderId="0" applyNumberFormat="0" applyFill="0" applyBorder="0" applyAlignment="0" applyProtection="0"/>
    <xf numFmtId="184" fontId="21" fillId="64" borderId="8" applyNumberFormat="0">
      <alignment vertical="center"/>
    </xf>
    <xf numFmtId="2" fontId="27" fillId="0" borderId="0" applyFill="0" applyBorder="0" applyAlignment="0" applyProtection="0"/>
    <xf numFmtId="0" fontId="38" fillId="4" borderId="0" applyNumberFormat="0" applyBorder="0" applyAlignment="0" applyProtection="0"/>
    <xf numFmtId="38" fontId="45" fillId="64" borderId="0" applyNumberFormat="0" applyFont="0" applyBorder="0" applyAlignment="0">
      <protection hidden="1"/>
    </xf>
    <xf numFmtId="184" fontId="105" fillId="64" borderId="46" applyNumberFormat="0">
      <alignment vertical="center"/>
    </xf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42" fillId="7" borderId="4" applyNumberFormat="0" applyAlignment="0" applyProtection="0"/>
    <xf numFmtId="185" fontId="108" fillId="84" borderId="47" applyNumberFormat="0">
      <alignment vertical="center"/>
    </xf>
    <xf numFmtId="0" fontId="42" fillId="7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103" fillId="23" borderId="4" applyNumberFormat="0" applyAlignment="0" applyProtection="0"/>
    <xf numFmtId="0" fontId="103" fillId="23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97" fontId="45" fillId="79" borderId="0" applyFont="0" applyBorder="0" applyAlignment="0" applyProtection="0">
      <protection locked="0"/>
    </xf>
    <xf numFmtId="198" fontId="45" fillId="79" borderId="0">
      <protection locked="0"/>
    </xf>
    <xf numFmtId="199" fontId="45" fillId="79" borderId="0" applyFont="0" applyBorder="0" applyAlignment="0">
      <protection locked="0"/>
    </xf>
    <xf numFmtId="10" fontId="45" fillId="79" borderId="0">
      <protection locked="0"/>
    </xf>
    <xf numFmtId="205" fontId="124" fillId="0" borderId="34" applyNumberFormat="0" applyFont="0" applyFill="0" applyAlignment="0" applyProtection="0"/>
    <xf numFmtId="0" fontId="43" fillId="0" borderId="5" applyNumberFormat="0" applyFill="0" applyAlignment="0" applyProtection="0"/>
    <xf numFmtId="200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14" fillId="0" borderId="0"/>
    <xf numFmtId="184" fontId="108" fillId="78" borderId="48" applyNumberFormat="0">
      <alignment vertical="center"/>
      <protection locked="0"/>
    </xf>
    <xf numFmtId="184" fontId="109" fillId="0" borderId="0" applyNumberFormat="0" applyBorder="0">
      <alignment horizontal="left" vertical="top"/>
    </xf>
    <xf numFmtId="0" fontId="89" fillId="85" borderId="0" applyNumberFormat="0" applyBorder="0" applyAlignment="0" applyProtection="0"/>
    <xf numFmtId="0" fontId="125" fillId="82" borderId="0" applyNumberFormat="0" applyBorder="0" applyAlignment="0" applyProtection="0"/>
    <xf numFmtId="0" fontId="89" fillId="82" borderId="0" applyNumberFormat="0" applyBorder="0" applyAlignment="0" applyProtection="0"/>
    <xf numFmtId="0" fontId="89" fillId="82" borderId="0" applyNumberFormat="0" applyBorder="0" applyAlignment="0" applyProtection="0"/>
    <xf numFmtId="203" fontId="110" fillId="0" borderId="0"/>
    <xf numFmtId="198" fontId="14" fillId="0" borderId="0" applyFont="0" applyFill="0" applyBorder="0" applyAlignment="0"/>
    <xf numFmtId="40" fontId="45" fillId="0" borderId="0" applyFont="0" applyFill="0" applyBorder="0" applyAlignment="0"/>
    <xf numFmtId="204" fontId="45" fillId="0" borderId="0" applyFont="0" applyFill="0" applyBorder="0" applyAlignment="0"/>
    <xf numFmtId="0" fontId="9" fillId="0" borderId="0"/>
    <xf numFmtId="177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" fontId="111" fillId="0" borderId="0"/>
    <xf numFmtId="0" fontId="14" fillId="0" borderId="0"/>
    <xf numFmtId="0" fontId="14" fillId="0" borderId="0"/>
    <xf numFmtId="0" fontId="56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5" fillId="0" borderId="0"/>
    <xf numFmtId="0" fontId="9" fillId="0" borderId="0"/>
    <xf numFmtId="203" fontId="112" fillId="0" borderId="0"/>
    <xf numFmtId="203" fontId="112" fillId="0" borderId="0"/>
    <xf numFmtId="203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5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12" fillId="0" borderId="0"/>
    <xf numFmtId="168" fontId="112" fillId="0" borderId="0"/>
    <xf numFmtId="168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126" fillId="0" borderId="0"/>
    <xf numFmtId="0" fontId="65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46" fillId="0" borderId="0" applyNumberFormat="0" applyFill="0" applyBorder="0" applyAlignment="0" applyProtection="0"/>
    <xf numFmtId="167" fontId="113" fillId="0" borderId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7" fillId="27" borderId="7" applyNumberFormat="0" applyFont="0" applyAlignment="0" applyProtection="0"/>
    <xf numFmtId="0" fontId="17" fillId="27" borderId="7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18" borderId="7" applyNumberFormat="0" applyFont="0" applyAlignment="0" applyProtection="0"/>
    <xf numFmtId="0" fontId="14" fillId="18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3" fontId="14" fillId="0" borderId="0" applyFont="0" applyFill="0" applyBorder="0" applyAlignment="0" applyProtection="0">
      <alignment horizontal="right"/>
    </xf>
    <xf numFmtId="0" fontId="114" fillId="0" borderId="49" applyNumberFormat="0" applyFill="0" applyBorder="0" applyProtection="0">
      <alignment vertical="top" wrapText="1"/>
    </xf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205" fontId="45" fillId="0" borderId="50" applyNumberFormat="0" applyFill="0" applyBorder="0" applyAlignment="0" applyProtection="0"/>
    <xf numFmtId="206" fontId="14" fillId="0" borderId="0" applyFont="0" applyFill="0" applyBorder="0" applyAlignment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7" fontId="45" fillId="0" borderId="0" applyFont="0" applyFill="0" applyBorder="0" applyAlignment="0" applyProtection="0"/>
    <xf numFmtId="184" fontId="27" fillId="0" borderId="0" applyFont="0" applyFill="0" applyBorder="0" applyAlignment="0" applyProtection="0">
      <alignment horizontal="right"/>
    </xf>
    <xf numFmtId="198" fontId="109" fillId="0" borderId="0" applyNumberFormat="0" applyFill="0" applyBorder="0" applyAlignment="0" applyProtection="0">
      <alignment horizontal="left"/>
    </xf>
    <xf numFmtId="0" fontId="46" fillId="86" borderId="51" applyNumberFormat="0" applyFont="0" applyBorder="0" applyAlignment="0">
      <alignment vertical="top" wrapText="1"/>
    </xf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84" fontId="14" fillId="64" borderId="0">
      <alignment horizontal="center" vertical="center"/>
    </xf>
    <xf numFmtId="205" fontId="1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5" fontId="118" fillId="87" borderId="0" applyNumberFormat="0">
      <alignment vertical="center"/>
    </xf>
    <xf numFmtId="185" fontId="119" fillId="0" borderId="0" applyNumberFormat="0">
      <alignment vertical="center"/>
    </xf>
    <xf numFmtId="185" fontId="120" fillId="0" borderId="0" applyNumberFormat="0">
      <alignment vertical="center"/>
    </xf>
    <xf numFmtId="184" fontId="121" fillId="0" borderId="0">
      <alignment vertical="center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79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88" fillId="71" borderId="6" applyNumberFormat="0" applyAlignment="0" applyProtection="0"/>
    <xf numFmtId="0" fontId="88" fillId="71" borderId="6" applyNumberFormat="0" applyAlignment="0" applyProtection="0"/>
    <xf numFmtId="16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208" fontId="7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209" fontId="76" fillId="0" borderId="0" applyFont="0" applyFill="0" applyBorder="0" applyAlignment="0" applyProtection="0"/>
    <xf numFmtId="182" fontId="7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" fillId="0" borderId="0"/>
    <xf numFmtId="0" fontId="132" fillId="0" borderId="0"/>
    <xf numFmtId="0" fontId="35" fillId="0" borderId="0"/>
    <xf numFmtId="166" fontId="35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49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49" fillId="50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9" fillId="51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9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9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35" fillId="0" borderId="0"/>
    <xf numFmtId="167" fontId="26" fillId="0" borderId="58"/>
    <xf numFmtId="4" fontId="136" fillId="0" borderId="0"/>
    <xf numFmtId="9" fontId="7" fillId="0" borderId="0" applyFont="0" applyFill="0" applyBorder="0" applyAlignment="0" applyProtection="0"/>
    <xf numFmtId="0" fontId="139" fillId="54" borderId="0" applyNumberFormat="0" applyBorder="0" applyAlignment="0" applyProtection="0"/>
    <xf numFmtId="211" fontId="82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40" fillId="56" borderId="0" applyNumberFormat="0" applyBorder="0" applyAlignment="0" applyProtection="0"/>
    <xf numFmtId="0" fontId="141" fillId="82" borderId="0" applyNumberFormat="0" applyBorder="0" applyAlignment="0" applyProtection="0"/>
    <xf numFmtId="0" fontId="87" fillId="81" borderId="59" applyNumberFormat="0" applyAlignment="0" applyProtection="0"/>
    <xf numFmtId="0" fontId="7" fillId="0" borderId="0"/>
    <xf numFmtId="0" fontId="76" fillId="0" borderId="0"/>
    <xf numFmtId="0" fontId="83" fillId="0" borderId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164" fontId="83" fillId="0" borderId="0" applyFont="0" applyFill="0" applyBorder="0" applyAlignment="0" applyProtection="0"/>
    <xf numFmtId="183" fontId="42" fillId="82" borderId="59" applyNumberFormat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3" fillId="4" borderId="0" applyNumberFormat="0" applyBorder="0" applyAlignment="0" applyProtection="0"/>
    <xf numFmtId="0" fontId="144" fillId="0" borderId="1" applyNumberFormat="0" applyFill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6" fillId="0" borderId="0" applyNumberFormat="0" applyFill="0" applyBorder="0" applyAlignment="0" applyProtection="0"/>
    <xf numFmtId="0" fontId="138" fillId="7" borderId="59" applyNumberFormat="0" applyAlignment="0" applyProtection="0"/>
    <xf numFmtId="0" fontId="147" fillId="0" borderId="5" applyNumberFormat="0" applyFill="0" applyAlignment="0" applyProtection="0"/>
    <xf numFmtId="0" fontId="35" fillId="27" borderId="60" applyNumberFormat="0" applyFont="0" applyAlignment="0" applyProtection="0"/>
    <xf numFmtId="0" fontId="148" fillId="0" borderId="61" applyNumberFormat="0" applyFill="0" applyAlignment="0" applyProtection="0"/>
    <xf numFmtId="0" fontId="149" fillId="0" borderId="0" applyNumberFormat="0" applyFill="0" applyBorder="0" applyAlignment="0" applyProtection="0"/>
    <xf numFmtId="0" fontId="82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50" fillId="0" borderId="53" applyNumberFormat="0" applyFill="0" applyAlignment="0" applyProtection="0"/>
    <xf numFmtId="0" fontId="127" fillId="0" borderId="54" applyNumberFormat="0" applyFill="0" applyAlignment="0" applyProtection="0"/>
    <xf numFmtId="0" fontId="51" fillId="0" borderId="12" applyNumberFormat="0" applyFill="0" applyAlignment="0" applyProtection="0"/>
    <xf numFmtId="0" fontId="51" fillId="0" borderId="0" applyNumberFormat="0" applyFill="0" applyBorder="0" applyAlignment="0" applyProtection="0"/>
    <xf numFmtId="0" fontId="129" fillId="54" borderId="0" applyNumberFormat="0" applyBorder="0" applyAlignment="0" applyProtection="0"/>
    <xf numFmtId="0" fontId="130" fillId="55" borderId="13" applyNumberFormat="0" applyAlignment="0" applyProtection="0"/>
    <xf numFmtId="0" fontId="128" fillId="0" borderId="55" applyNumberFormat="0" applyFill="0" applyAlignment="0" applyProtection="0"/>
    <xf numFmtId="0" fontId="58" fillId="0" borderId="0" applyNumberFormat="0" applyFill="0" applyBorder="0" applyAlignment="0" applyProtection="0"/>
    <xf numFmtId="0" fontId="7" fillId="58" borderId="14" applyNumberFormat="0" applyFont="0" applyAlignment="0" applyProtection="0"/>
    <xf numFmtId="0" fontId="82" fillId="0" borderId="0"/>
    <xf numFmtId="0" fontId="35" fillId="0" borderId="0"/>
    <xf numFmtId="0" fontId="35" fillId="0" borderId="0"/>
    <xf numFmtId="164" fontId="7" fillId="0" borderId="0" applyFont="0" applyFill="0" applyBorder="0" applyAlignment="0" applyProtection="0"/>
    <xf numFmtId="0" fontId="42" fillId="7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5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14" fillId="0" borderId="0" applyFont="0" applyFill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42" fillId="7" borderId="59" applyNumberFormat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59" applyNumberFormat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1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99" fillId="68" borderId="59" applyNumberFormat="0" applyAlignment="0" applyProtection="0"/>
    <xf numFmtId="0" fontId="7" fillId="0" borderId="0"/>
    <xf numFmtId="0" fontId="21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83" fontId="42" fillId="82" borderId="59" applyNumberFormat="0" applyAlignment="0" applyProtection="0"/>
    <xf numFmtId="0" fontId="15" fillId="0" borderId="0"/>
    <xf numFmtId="0" fontId="14" fillId="0" borderId="0"/>
    <xf numFmtId="0" fontId="15" fillId="0" borderId="0"/>
    <xf numFmtId="0" fontId="15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90" fillId="81" borderId="62" applyNumberFormat="0" applyAlignment="0" applyProtection="0"/>
    <xf numFmtId="194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" fillId="0" borderId="0"/>
    <xf numFmtId="0" fontId="82" fillId="0" borderId="0"/>
    <xf numFmtId="0" fontId="7" fillId="0" borderId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164" fontId="56" fillId="0" borderId="0" applyFont="0" applyFill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4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7" fillId="0" borderId="0"/>
    <xf numFmtId="0" fontId="150" fillId="0" borderId="0"/>
    <xf numFmtId="0" fontId="150" fillId="0" borderId="0"/>
    <xf numFmtId="0" fontId="7" fillId="0" borderId="0"/>
    <xf numFmtId="0" fontId="151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6" fillId="74" borderId="0" applyNumberFormat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0" fontId="16" fillId="20" borderId="0" applyNumberFormat="0" applyBorder="0" applyAlignment="0" applyProtection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164" fontId="14" fillId="0" borderId="0" applyFont="0" applyFill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35" fillId="88" borderId="0" applyNumberFormat="0" applyBorder="0" applyAlignment="0" applyProtection="0"/>
    <xf numFmtId="0" fontId="35" fillId="19" borderId="0" applyNumberFormat="0" applyBorder="0" applyAlignment="0" applyProtection="0"/>
    <xf numFmtId="0" fontId="36" fillId="89" borderId="0" applyNumberFormat="0" applyBorder="0" applyAlignment="0" applyProtection="0"/>
    <xf numFmtId="0" fontId="35" fillId="16" borderId="0" applyNumberFormat="0" applyBorder="0" applyAlignment="0" applyProtection="0"/>
    <xf numFmtId="0" fontId="35" fillId="90" borderId="0" applyNumberFormat="0" applyBorder="0" applyAlignment="0" applyProtection="0"/>
    <xf numFmtId="0" fontId="36" fillId="77" borderId="0" applyNumberFormat="0" applyBorder="0" applyAlignment="0" applyProtection="0"/>
    <xf numFmtId="0" fontId="35" fillId="91" borderId="0" applyNumberFormat="0" applyBorder="0" applyAlignment="0" applyProtection="0"/>
    <xf numFmtId="0" fontId="35" fillId="92" borderId="0" applyNumberFormat="0" applyBorder="0" applyAlignment="0" applyProtection="0"/>
    <xf numFmtId="0" fontId="36" fillId="93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6" fillId="90" borderId="0" applyNumberFormat="0" applyBorder="0" applyAlignment="0" applyProtection="0"/>
    <xf numFmtId="0" fontId="35" fillId="94" borderId="0" applyNumberFormat="0" applyBorder="0" applyAlignment="0" applyProtection="0"/>
    <xf numFmtId="0" fontId="35" fillId="73" borderId="0" applyNumberFormat="0" applyBorder="0" applyAlignment="0" applyProtection="0"/>
    <xf numFmtId="0" fontId="36" fillId="89" borderId="0" applyNumberFormat="0" applyBorder="0" applyAlignment="0" applyProtection="0"/>
    <xf numFmtId="0" fontId="35" fillId="18" borderId="0" applyNumberFormat="0" applyBorder="0" applyAlignment="0" applyProtection="0"/>
    <xf numFmtId="0" fontId="35" fillId="23" borderId="0" applyNumberFormat="0" applyBorder="0" applyAlignment="0" applyProtection="0"/>
    <xf numFmtId="0" fontId="36" fillId="95" borderId="0" applyNumberFormat="0" applyBorder="0" applyAlignment="0" applyProtection="0"/>
    <xf numFmtId="0" fontId="93" fillId="0" borderId="64" applyNumberFormat="0" applyFill="0" applyAlignment="0" applyProtection="0"/>
    <xf numFmtId="0" fontId="95" fillId="0" borderId="65" applyNumberFormat="0" applyFill="0" applyAlignment="0" applyProtection="0"/>
    <xf numFmtId="0" fontId="97" fillId="0" borderId="66" applyNumberFormat="0" applyFill="0" applyAlignment="0" applyProtection="0"/>
    <xf numFmtId="0" fontId="97" fillId="0" borderId="0" applyNumberFormat="0" applyFill="0" applyBorder="0" applyAlignment="0" applyProtection="0"/>
    <xf numFmtId="0" fontId="152" fillId="96" borderId="67" applyNumberFormat="0" applyAlignment="0" applyProtection="0"/>
    <xf numFmtId="0" fontId="38" fillId="0" borderId="68" applyNumberFormat="0" applyFill="0" applyAlignment="0" applyProtection="0"/>
    <xf numFmtId="0" fontId="36" fillId="97" borderId="0" applyNumberFormat="0" applyBorder="0" applyAlignment="0" applyProtection="0"/>
    <xf numFmtId="0" fontId="36" fillId="74" borderId="0" applyNumberFormat="0" applyBorder="0" applyAlignment="0" applyProtection="0"/>
    <xf numFmtId="0" fontId="36" fillId="98" borderId="0" applyNumberFormat="0" applyBorder="0" applyAlignment="0" applyProtection="0"/>
    <xf numFmtId="0" fontId="36" fillId="99" borderId="0" applyNumberFormat="0" applyBorder="0" applyAlignment="0" applyProtection="0"/>
    <xf numFmtId="0" fontId="36" fillId="89" borderId="0" applyNumberFormat="0" applyBorder="0" applyAlignment="0" applyProtection="0"/>
    <xf numFmtId="0" fontId="36" fillId="100" borderId="0" applyNumberFormat="0" applyBorder="0" applyAlignment="0" applyProtection="0"/>
    <xf numFmtId="0" fontId="35" fillId="92" borderId="0" applyNumberFormat="0" applyBorder="0" applyAlignment="0" applyProtection="0"/>
    <xf numFmtId="0" fontId="47" fillId="101" borderId="0" applyNumberFormat="0" applyBorder="0" applyAlignment="0" applyProtection="0"/>
    <xf numFmtId="0" fontId="47" fillId="102" borderId="0" applyNumberFormat="0" applyBorder="0" applyAlignment="0" applyProtection="0"/>
    <xf numFmtId="0" fontId="47" fillId="103" borderId="0" applyNumberFormat="0" applyBorder="0" applyAlignment="0" applyProtection="0"/>
    <xf numFmtId="0" fontId="153" fillId="23" borderId="67" applyNumberFormat="0" applyAlignment="0" applyProtection="0"/>
    <xf numFmtId="0" fontId="154" fillId="18" borderId="0" applyNumberFormat="0" applyBorder="0" applyAlignment="0" applyProtection="0"/>
    <xf numFmtId="0" fontId="38" fillId="23" borderId="0" applyNumberFormat="0" applyBorder="0" applyAlignment="0" applyProtection="0"/>
    <xf numFmtId="0" fontId="7" fillId="0" borderId="0"/>
    <xf numFmtId="0" fontId="77" fillId="0" borderId="0"/>
    <xf numFmtId="0" fontId="14" fillId="0" borderId="0"/>
    <xf numFmtId="0" fontId="45" fillId="0" borderId="0"/>
    <xf numFmtId="0" fontId="45" fillId="104" borderId="0"/>
    <xf numFmtId="0" fontId="45" fillId="0" borderId="0"/>
    <xf numFmtId="0" fontId="45" fillId="18" borderId="67" applyNumberFormat="0" applyFont="0" applyAlignment="0" applyProtection="0"/>
    <xf numFmtId="0" fontId="79" fillId="96" borderId="62" applyNumberForma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65" borderId="70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7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45" fillId="108" borderId="67" applyNumberFormat="0" applyProtection="0">
      <alignment horizontal="right" vertical="center"/>
    </xf>
    <xf numFmtId="4" fontId="45" fillId="109" borderId="70" applyNumberFormat="0" applyProtection="0">
      <alignment horizontal="left" vertical="center" indent="1"/>
    </xf>
    <xf numFmtId="4" fontId="45" fillId="108" borderId="70" applyNumberFormat="0" applyProtection="0">
      <alignment horizontal="left" vertical="center" indent="1"/>
    </xf>
    <xf numFmtId="0" fontId="45" fillId="68" borderId="67" applyNumberFormat="0" applyProtection="0">
      <alignment horizontal="left" vertical="center" indent="1"/>
    </xf>
    <xf numFmtId="0" fontId="45" fillId="66" borderId="69" applyNumberFormat="0" applyProtection="0">
      <alignment horizontal="left" vertical="top" indent="1"/>
    </xf>
    <xf numFmtId="0" fontId="45" fillId="110" borderId="67" applyNumberFormat="0" applyProtection="0">
      <alignment horizontal="left" vertical="center" indent="1"/>
    </xf>
    <xf numFmtId="0" fontId="45" fillId="108" borderId="69" applyNumberFormat="0" applyProtection="0">
      <alignment horizontal="left" vertical="top" indent="1"/>
    </xf>
    <xf numFmtId="0" fontId="45" fillId="8" borderId="67" applyNumberFormat="0" applyProtection="0">
      <alignment horizontal="left" vertical="center" indent="1"/>
    </xf>
    <xf numFmtId="0" fontId="45" fillId="8" borderId="69" applyNumberFormat="0" applyProtection="0">
      <alignment horizontal="left" vertical="top" indent="1"/>
    </xf>
    <xf numFmtId="0" fontId="45" fillId="109" borderId="67" applyNumberFormat="0" applyProtection="0">
      <alignment horizontal="left" vertical="center" indent="1"/>
    </xf>
    <xf numFmtId="0" fontId="45" fillId="109" borderId="69" applyNumberFormat="0" applyProtection="0">
      <alignment horizontal="left" vertical="top" indent="1"/>
    </xf>
    <xf numFmtId="0" fontId="45" fillId="111" borderId="71" applyNumberFormat="0">
      <protection locked="0"/>
    </xf>
    <xf numFmtId="0" fontId="46" fillId="66" borderId="72" applyBorder="0"/>
    <xf numFmtId="4" fontId="156" fillId="27" borderId="69" applyNumberFormat="0" applyProtection="0">
      <alignment vertical="center"/>
    </xf>
    <xf numFmtId="4" fontId="142" fillId="79" borderId="63" applyNumberFormat="0" applyProtection="0">
      <alignment vertical="center"/>
    </xf>
    <xf numFmtId="4" fontId="156" fillId="68" borderId="69" applyNumberFormat="0" applyProtection="0">
      <alignment horizontal="left" vertical="center" indent="1"/>
    </xf>
    <xf numFmtId="0" fontId="156" fillId="27" borderId="69" applyNumberFormat="0" applyProtection="0">
      <alignment horizontal="left" vertical="top" indent="1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156" fillId="108" borderId="69" applyNumberFormat="0" applyProtection="0">
      <alignment horizontal="left" vertical="top" indent="1"/>
    </xf>
    <xf numFmtId="4" fontId="157" fillId="112" borderId="70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0" fontId="159" fillId="0" borderId="0" applyNumberFormat="0" applyFill="0" applyBorder="0" applyAlignment="0" applyProtection="0"/>
    <xf numFmtId="0" fontId="47" fillId="0" borderId="73" applyNumberFormat="0" applyFill="0" applyAlignment="0" applyProtection="0"/>
    <xf numFmtId="0" fontId="80" fillId="99" borderId="6" applyNumberFormat="0" applyAlignment="0" applyProtection="0"/>
    <xf numFmtId="164" fontId="7" fillId="0" borderId="0" applyFont="0" applyFill="0" applyBorder="0" applyAlignment="0" applyProtection="0"/>
    <xf numFmtId="0" fontId="83" fillId="0" borderId="0"/>
    <xf numFmtId="183" fontId="42" fillId="82" borderId="59" applyNumberFormat="0" applyAlignment="0" applyProtection="0"/>
    <xf numFmtId="164" fontId="3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" fillId="0" borderId="0">
      <alignment vertical="top" wrapText="1"/>
      <protection locked="0"/>
    </xf>
    <xf numFmtId="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3" fillId="7" borderId="59" applyNumberFormat="0" applyAlignment="0" applyProtection="0"/>
    <xf numFmtId="0" fontId="7" fillId="0" borderId="0"/>
    <xf numFmtId="0" fontId="160" fillId="56" borderId="0" applyNumberFormat="0" applyBorder="0" applyAlignment="0" applyProtection="0"/>
    <xf numFmtId="0" fontId="42" fillId="7" borderId="59" applyNumberFormat="0" applyAlignment="0" applyProtection="0"/>
    <xf numFmtId="205" fontId="124" fillId="0" borderId="74" applyNumberFormat="0" applyFont="0" applyFill="0" applyAlignment="0" applyProtection="0"/>
    <xf numFmtId="194" fontId="7" fillId="0" borderId="0" applyFont="0" applyFill="0" applyBorder="0" applyAlignment="0" applyProtection="0"/>
    <xf numFmtId="205" fontId="124" fillId="0" borderId="75" applyNumberFormat="0" applyFont="0" applyFill="0" applyAlignment="0" applyProtection="0"/>
    <xf numFmtId="164" fontId="7" fillId="0" borderId="0" applyFont="0" applyFill="0" applyBorder="0" applyAlignment="0" applyProtection="0"/>
    <xf numFmtId="0" fontId="14" fillId="0" borderId="0"/>
    <xf numFmtId="0" fontId="7" fillId="0" borderId="0"/>
    <xf numFmtId="0" fontId="14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14" fillId="0" borderId="0"/>
    <xf numFmtId="0" fontId="7" fillId="0" borderId="0"/>
    <xf numFmtId="0" fontId="161" fillId="0" borderId="0"/>
    <xf numFmtId="0" fontId="7" fillId="0" borderId="0"/>
    <xf numFmtId="0" fontId="47" fillId="0" borderId="61" applyNumberFormat="0" applyFill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40" fontId="162" fillId="0" borderId="0" applyFont="0" applyFill="0" applyBorder="0" applyAlignment="0" applyProtection="0"/>
    <xf numFmtId="0" fontId="135" fillId="0" borderId="0"/>
    <xf numFmtId="205" fontId="163" fillId="0" borderId="0" applyNumberFormat="0" applyFont="0" applyFill="0" applyAlignment="0" applyProtection="0"/>
    <xf numFmtId="0" fontId="55" fillId="57" borderId="0" applyNumberFormat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9" fillId="41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49" fillId="42" borderId="0" applyNumberFormat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3" borderId="0" applyNumberFormat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4" borderId="0" applyNumberFormat="0" applyBorder="0" applyAlignment="0" applyProtection="0"/>
    <xf numFmtId="164" fontId="7" fillId="0" borderId="0" applyFont="0" applyFill="0" applyBorder="0" applyAlignment="0" applyProtection="0"/>
    <xf numFmtId="0" fontId="103" fillId="7" borderId="59" applyNumberFormat="0" applyAlignment="0" applyProtection="0"/>
    <xf numFmtId="0" fontId="49" fillId="45" borderId="0" applyNumberFormat="0" applyBorder="0" applyAlignment="0" applyProtection="0"/>
    <xf numFmtId="164" fontId="7" fillId="0" borderId="0" applyFont="0" applyFill="0" applyBorder="0" applyAlignment="0" applyProtection="0"/>
    <xf numFmtId="0" fontId="49" fillId="46" borderId="0" applyNumberFormat="0" applyBorder="0" applyAlignment="0" applyProtection="0"/>
    <xf numFmtId="0" fontId="7" fillId="0" borderId="0"/>
    <xf numFmtId="0" fontId="129" fillId="54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60" fillId="0" borderId="0" applyNumberFormat="0" applyFill="0" applyBorder="0" applyAlignment="0" applyProtection="0"/>
    <xf numFmtId="0" fontId="164" fillId="0" borderId="0"/>
    <xf numFmtId="0" fontId="164" fillId="0" borderId="0" applyNumberFormat="0" applyFont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4" fontId="157" fillId="112" borderId="70" applyNumberFormat="0" applyProtection="0">
      <alignment horizontal="left" vertical="center" indent="1"/>
    </xf>
    <xf numFmtId="4" fontId="156" fillId="68" borderId="69" applyNumberFormat="0" applyProtection="0">
      <alignment horizontal="left" vertical="center" indent="1"/>
    </xf>
    <xf numFmtId="4" fontId="156" fillId="27" borderId="69" applyNumberFormat="0" applyProtection="0">
      <alignment vertical="center"/>
    </xf>
    <xf numFmtId="0" fontId="45" fillId="108" borderId="69" applyNumberFormat="0" applyProtection="0">
      <alignment horizontal="left" vertical="top" indent="1"/>
    </xf>
    <xf numFmtId="0" fontId="45" fillId="66" borderId="69" applyNumberFormat="0" applyProtection="0">
      <alignment horizontal="left" vertical="top" indent="1"/>
    </xf>
    <xf numFmtId="4" fontId="45" fillId="108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0" fontId="7" fillId="0" borderId="0"/>
    <xf numFmtId="4" fontId="45" fillId="65" borderId="70" applyNumberFormat="0" applyProtection="0">
      <alignment horizontal="right" vertical="center"/>
    </xf>
    <xf numFmtId="0" fontId="79" fillId="96" borderId="8" applyNumberFormat="0" applyAlignment="0" applyProtection="0"/>
    <xf numFmtId="0" fontId="45" fillId="111" borderId="71" applyNumberFormat="0">
      <protection locked="0"/>
    </xf>
    <xf numFmtId="164" fontId="7" fillId="0" borderId="0" applyFont="0" applyFill="0" applyBorder="0" applyAlignment="0" applyProtection="0"/>
    <xf numFmtId="0" fontId="47" fillId="0" borderId="73" applyNumberFormat="0" applyFill="0" applyAlignment="0" applyProtection="0"/>
    <xf numFmtId="4" fontId="45" fillId="107" borderId="70" applyNumberFormat="0" applyProtection="0">
      <alignment horizontal="left" vertical="center" indent="1"/>
    </xf>
    <xf numFmtId="4" fontId="45" fillId="109" borderId="70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0" fontId="45" fillId="113" borderId="56"/>
    <xf numFmtId="0" fontId="156" fillId="108" borderId="69" applyNumberFormat="0" applyProtection="0">
      <alignment horizontal="left" vertical="top" indent="1"/>
    </xf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156" fillId="27" borderId="69" applyNumberFormat="0" applyProtection="0">
      <alignment horizontal="left" vertical="top" indent="1"/>
    </xf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" fontId="142" fillId="79" borderId="56" applyNumberFormat="0" applyProtection="0">
      <alignment vertical="center"/>
    </xf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6" fillId="66" borderId="72" applyBorder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5" fillId="109" borderId="69" applyNumberFormat="0" applyProtection="0">
      <alignment horizontal="left" vertical="top" indent="1"/>
    </xf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5" fillId="8" borderId="69" applyNumberFormat="0" applyProtection="0">
      <alignment horizontal="left" vertical="top" indent="1"/>
    </xf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7" fillId="0" borderId="0"/>
    <xf numFmtId="164" fontId="8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34" fillId="57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152" fillId="96" borderId="67" applyNumberFormat="0" applyAlignment="0" applyProtection="0"/>
    <xf numFmtId="0" fontId="153" fillId="23" borderId="67" applyNumberFormat="0" applyAlignment="0" applyProtection="0"/>
    <xf numFmtId="0" fontId="7" fillId="0" borderId="0"/>
    <xf numFmtId="0" fontId="45" fillId="18" borderId="67" applyNumberFormat="0" applyFon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8" borderId="67" applyNumberFormat="0" applyProtection="0">
      <alignment horizontal="right" vertical="center"/>
    </xf>
    <xf numFmtId="0" fontId="45" fillId="68" borderId="67" applyNumberFormat="0" applyProtection="0">
      <alignment horizontal="left" vertical="center" indent="1"/>
    </xf>
    <xf numFmtId="0" fontId="45" fillId="110" borderId="67" applyNumberFormat="0" applyProtection="0">
      <alignment horizontal="left" vertical="center" indent="1"/>
    </xf>
    <xf numFmtId="0" fontId="45" fillId="8" borderId="67" applyNumberFormat="0" applyProtection="0">
      <alignment horizontal="left" vertical="center" indent="1"/>
    </xf>
    <xf numFmtId="0" fontId="45" fillId="109" borderId="67" applyNumberFormat="0" applyProtection="0">
      <alignment horizontal="left" vertical="center" indent="1"/>
    </xf>
    <xf numFmtId="4" fontId="142" fillId="79" borderId="63" applyNumberFormat="0" applyProtection="0">
      <alignment vertical="center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7" fillId="0" borderId="0" applyFont="0" applyFill="0" applyBorder="0" applyAlignment="0" applyProtection="0"/>
    <xf numFmtId="0" fontId="14" fillId="0" borderId="0"/>
    <xf numFmtId="0" fontId="133" fillId="0" borderId="0" applyNumberFormat="0" applyFill="0" applyBorder="0" applyAlignment="0" applyProtection="0"/>
    <xf numFmtId="0" fontId="14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5" fillId="2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5" fillId="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5" fillId="4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5" fillId="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35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5" fillId="7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5" fillId="8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5" fillId="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5" fillId="10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35" fillId="5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5" fillId="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35" fillId="11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49" fillId="41" borderId="0" applyNumberFormat="0" applyBorder="0" applyAlignment="0" applyProtection="0"/>
    <xf numFmtId="0" fontId="36" fillId="12" borderId="0" applyNumberFormat="0" applyBorder="0" applyAlignment="0" applyProtection="0"/>
    <xf numFmtId="0" fontId="49" fillId="42" borderId="0" applyNumberFormat="0" applyBorder="0" applyAlignment="0" applyProtection="0"/>
    <xf numFmtId="0" fontId="36" fillId="9" borderId="0" applyNumberFormat="0" applyBorder="0" applyAlignment="0" applyProtection="0"/>
    <xf numFmtId="0" fontId="49" fillId="43" borderId="0" applyNumberFormat="0" applyBorder="0" applyAlignment="0" applyProtection="0"/>
    <xf numFmtId="0" fontId="36" fillId="10" borderId="0" applyNumberFormat="0" applyBorder="0" applyAlignment="0" applyProtection="0"/>
    <xf numFmtId="0" fontId="49" fillId="44" borderId="0" applyNumberFormat="0" applyBorder="0" applyAlignment="0" applyProtection="0"/>
    <xf numFmtId="0" fontId="36" fillId="13" borderId="0" applyNumberFormat="0" applyBorder="0" applyAlignment="0" applyProtection="0"/>
    <xf numFmtId="0" fontId="49" fillId="45" borderId="0" applyNumberFormat="0" applyBorder="0" applyAlignment="0" applyProtection="0"/>
    <xf numFmtId="0" fontId="36" fillId="14" borderId="0" applyNumberFormat="0" applyBorder="0" applyAlignment="0" applyProtection="0"/>
    <xf numFmtId="0" fontId="49" fillId="46" borderId="0" applyNumberFormat="0" applyBorder="0" applyAlignment="0" applyProtection="0"/>
    <xf numFmtId="0" fontId="36" fillId="15" borderId="0" applyNumberFormat="0" applyBorder="0" applyAlignment="0" applyProtection="0"/>
    <xf numFmtId="0" fontId="50" fillId="0" borderId="53" applyNumberFormat="0" applyFill="0" applyAlignment="0" applyProtection="0"/>
    <xf numFmtId="0" fontId="39" fillId="0" borderId="1" applyNumberFormat="0" applyFill="0" applyAlignment="0" applyProtection="0"/>
    <xf numFmtId="0" fontId="127" fillId="0" borderId="54" applyNumberFormat="0" applyFill="0" applyAlignment="0" applyProtection="0"/>
    <xf numFmtId="0" fontId="40" fillId="0" borderId="2" applyNumberFormat="0" applyFill="0" applyAlignment="0" applyProtection="0"/>
    <xf numFmtId="0" fontId="51" fillId="0" borderId="12" applyNumberFormat="0" applyFill="0" applyAlignment="0" applyProtection="0"/>
    <xf numFmtId="0" fontId="4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2" fillId="47" borderId="13" applyNumberFormat="0" applyAlignment="0" applyProtection="0"/>
    <xf numFmtId="0" fontId="123" fillId="68" borderId="59" applyNumberFormat="0" applyAlignment="0" applyProtection="0"/>
    <xf numFmtId="0" fontId="128" fillId="0" borderId="55" applyNumberFormat="0" applyFill="0" applyAlignment="0" applyProtection="0"/>
    <xf numFmtId="0" fontId="43" fillId="0" borderId="5" applyNumberFormat="0" applyFill="0" applyAlignment="0" applyProtection="0"/>
    <xf numFmtId="0" fontId="49" fillId="48" borderId="0" applyNumberFormat="0" applyBorder="0" applyAlignment="0" applyProtection="0"/>
    <xf numFmtId="0" fontId="36" fillId="69" borderId="0" applyNumberFormat="0" applyBorder="0" applyAlignment="0" applyProtection="0"/>
    <xf numFmtId="0" fontId="49" fillId="49" borderId="0" applyNumberFormat="0" applyBorder="0" applyAlignment="0" applyProtection="0"/>
    <xf numFmtId="0" fontId="36" fillId="65" borderId="0" applyNumberFormat="0" applyBorder="0" applyAlignment="0" applyProtection="0"/>
    <xf numFmtId="0" fontId="49" fillId="50" borderId="0" applyNumberFormat="0" applyBorder="0" applyAlignment="0" applyProtection="0"/>
    <xf numFmtId="0" fontId="36" fillId="70" borderId="0" applyNumberFormat="0" applyBorder="0" applyAlignment="0" applyProtection="0"/>
    <xf numFmtId="0" fontId="49" fillId="51" borderId="0" applyNumberFormat="0" applyBorder="0" applyAlignment="0" applyProtection="0"/>
    <xf numFmtId="0" fontId="36" fillId="13" borderId="0" applyNumberFormat="0" applyBorder="0" applyAlignment="0" applyProtection="0"/>
    <xf numFmtId="0" fontId="49" fillId="52" borderId="0" applyNumberFormat="0" applyBorder="0" applyAlignment="0" applyProtection="0"/>
    <xf numFmtId="0" fontId="36" fillId="14" borderId="0" applyNumberFormat="0" applyBorder="0" applyAlignment="0" applyProtection="0"/>
    <xf numFmtId="0" fontId="49" fillId="53" borderId="0" applyNumberFormat="0" applyBorder="0" applyAlignment="0" applyProtection="0"/>
    <xf numFmtId="0" fontId="36" fillId="67" borderId="0" applyNumberFormat="0" applyBorder="0" applyAlignment="0" applyProtection="0"/>
    <xf numFmtId="0" fontId="129" fillId="54" borderId="0" applyNumberFormat="0" applyBorder="0" applyAlignment="0" applyProtection="0"/>
    <xf numFmtId="0" fontId="38" fillId="4" borderId="0" applyNumberFormat="0" applyBorder="0" applyAlignment="0" applyProtection="0"/>
    <xf numFmtId="0" fontId="130" fillId="55" borderId="13" applyNumberFormat="0" applyAlignment="0" applyProtection="0"/>
    <xf numFmtId="0" fontId="42" fillId="7" borderId="59" applyNumberFormat="0" applyAlignment="0" applyProtection="0"/>
    <xf numFmtId="171" fontId="14" fillId="0" borderId="0" applyFont="0" applyFill="0" applyBorder="0" applyAlignment="0" applyProtection="0"/>
    <xf numFmtId="0" fontId="54" fillId="56" borderId="0" applyNumberFormat="0" applyBorder="0" applyAlignment="0" applyProtection="0"/>
    <xf numFmtId="0" fontId="78" fillId="3" borderId="0" applyNumberFormat="0" applyBorder="0" applyAlignment="0" applyProtection="0"/>
    <xf numFmtId="0" fontId="55" fillId="57" borderId="0" applyNumberFormat="0" applyBorder="0" applyAlignment="0" applyProtection="0"/>
    <xf numFmtId="0" fontId="125" fillId="8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14" fillId="27" borderId="60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9" fontId="14" fillId="0" borderId="0" applyFont="0" applyFill="0" applyBorder="0" applyAlignment="0" applyProtection="0"/>
    <xf numFmtId="0" fontId="57" fillId="47" borderId="15" applyNumberFormat="0" applyAlignment="0" applyProtection="0"/>
    <xf numFmtId="0" fontId="79" fillId="68" borderId="8" applyNumberFormat="0" applyAlignment="0" applyProtection="0"/>
    <xf numFmtId="213" fontId="165" fillId="0" borderId="23" applyFont="0" applyFill="0" applyBorder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6" applyNumberFormat="0" applyFill="0" applyAlignment="0" applyProtection="0"/>
    <xf numFmtId="0" fontId="47" fillId="0" borderId="61" applyNumberFormat="0" applyFill="0" applyAlignment="0" applyProtection="0"/>
    <xf numFmtId="0" fontId="62" fillId="59" borderId="17" applyNumberFormat="0" applyAlignment="0" applyProtection="0"/>
    <xf numFmtId="0" fontId="80" fillId="71" borderId="6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7" fillId="0" borderId="0"/>
    <xf numFmtId="0" fontId="83" fillId="0" borderId="0"/>
    <xf numFmtId="0" fontId="166" fillId="68" borderId="0" applyNumberFormat="0" applyBorder="0" applyAlignment="0" applyProtection="0"/>
    <xf numFmtId="0" fontId="166" fillId="9" borderId="0" applyNumberFormat="0" applyBorder="0" applyAlignment="0" applyProtection="0"/>
    <xf numFmtId="0" fontId="166" fillId="82" borderId="0" applyNumberFormat="0" applyBorder="0" applyAlignment="0" applyProtection="0"/>
    <xf numFmtId="0" fontId="166" fillId="68" borderId="0" applyNumberFormat="0" applyBorder="0" applyAlignment="0" applyProtection="0"/>
    <xf numFmtId="0" fontId="166" fillId="8" borderId="0" applyNumberFormat="0" applyBorder="0" applyAlignment="0" applyProtection="0"/>
    <xf numFmtId="0" fontId="166" fillId="7" borderId="0" applyNumberFormat="0" applyBorder="0" applyAlignment="0" applyProtection="0"/>
    <xf numFmtId="0" fontId="36" fillId="14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78" fillId="3" borderId="0" applyNumberFormat="0" applyBorder="0" applyAlignment="0" applyProtection="0"/>
    <xf numFmtId="0" fontId="123" fillId="114" borderId="59" applyNumberFormat="0" applyAlignment="0" applyProtection="0"/>
    <xf numFmtId="0" fontId="80" fillId="71" borderId="6" applyNumberFormat="0" applyAlignment="0" applyProtection="0"/>
    <xf numFmtId="0" fontId="125" fillId="82" borderId="0" applyNumberFormat="0" applyBorder="0" applyAlignment="0" applyProtection="0"/>
    <xf numFmtId="0" fontId="14" fillId="0" borderId="0"/>
    <xf numFmtId="0" fontId="79" fillId="114" borderId="8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14" fillId="27" borderId="60" applyNumberFormat="0" applyFont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0" fontId="87" fillId="81" borderId="59" applyNumberForma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111" borderId="78" applyNumberFormat="0">
      <protection locked="0"/>
    </xf>
    <xf numFmtId="0" fontId="51" fillId="0" borderId="0" applyNumberFormat="0" applyFill="0" applyBorder="0" applyAlignment="0" applyProtection="0"/>
    <xf numFmtId="0" fontId="7" fillId="0" borderId="0"/>
    <xf numFmtId="0" fontId="7" fillId="0" borderId="0"/>
    <xf numFmtId="0" fontId="123" fillId="68" borderId="5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14" fillId="27" borderId="60" applyNumberFormat="0" applyFont="0" applyAlignment="0" applyProtection="0"/>
    <xf numFmtId="0" fontId="7" fillId="0" borderId="0"/>
    <xf numFmtId="0" fontId="87" fillId="81" borderId="59" applyNumberFormat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7" fillId="0" borderId="54" applyNumberFormat="0" applyFill="0" applyAlignment="0" applyProtection="0"/>
    <xf numFmtId="164" fontId="7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27" borderId="60" applyNumberFormat="0" applyFont="0" applyAlignment="0" applyProtection="0"/>
    <xf numFmtId="0" fontId="45" fillId="111" borderId="76" applyNumberFormat="0">
      <protection locked="0"/>
    </xf>
    <xf numFmtId="0" fontId="122" fillId="0" borderId="57" applyNumberFormat="0" applyBorder="0" applyProtection="0">
      <alignment horizontal="center"/>
    </xf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183" fontId="14" fillId="27" borderId="60" applyNumberFormat="0" applyFont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7" fillId="0" borderId="0"/>
    <xf numFmtId="164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164" fontId="35" fillId="0" borderId="0" applyFont="0" applyFill="0" applyBorder="0" applyAlignment="0" applyProtection="0"/>
    <xf numFmtId="0" fontId="1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6" fillId="86" borderId="63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5" fillId="0" borderId="77" applyNumberFormat="0" applyFill="0" applyBorder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18" borderId="60" applyNumberFormat="0" applyFont="0" applyAlignment="0" applyProtection="0"/>
    <xf numFmtId="0" fontId="14" fillId="18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17" fillId="27" borderId="60" applyNumberFormat="0" applyFont="0" applyAlignment="0" applyProtection="0"/>
    <xf numFmtId="0" fontId="17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184" fontId="102" fillId="0" borderId="57" applyBorder="0">
      <alignment vertical="center"/>
    </xf>
    <xf numFmtId="184" fontId="102" fillId="0" borderId="57" applyBorder="0">
      <alignment vertical="center"/>
    </xf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9" fillId="68" borderId="59" applyNumberFormat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83" fontId="42" fillId="82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7" fillId="81" borderId="59" applyNumberFormat="0" applyAlignment="0" applyProtection="0"/>
    <xf numFmtId="0" fontId="51" fillId="0" borderId="12" applyNumberFormat="0" applyFill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8" fillId="7" borderId="4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0" fontId="122" fillId="0" borderId="57" applyNumberFormat="0" applyBorder="0" applyProtection="0">
      <alignment horizontal="center"/>
    </xf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22" fillId="0" borderId="57" applyNumberFormat="0" applyBorder="0" applyProtection="0">
      <alignment horizontal="center"/>
    </xf>
    <xf numFmtId="0" fontId="79" fillId="68" borderId="62" applyNumberFormat="0" applyAlignment="0" applyProtection="0"/>
    <xf numFmtId="0" fontId="14" fillId="0" borderId="0" applyFont="0" applyFill="0" applyBorder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96" borderId="62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4" applyNumberFormat="0" applyAlignment="0" applyProtection="0"/>
    <xf numFmtId="0" fontId="42" fillId="7" borderId="4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1" fillId="64" borderId="62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59" applyNumberFormat="0" applyAlignment="0" applyProtection="0"/>
    <xf numFmtId="0" fontId="43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205" fontId="45" fillId="0" borderId="79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86" borderId="80" applyNumberFormat="0" applyFont="0" applyBorder="0" applyAlignment="0">
      <alignment vertical="top" wrapText="1"/>
    </xf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164" fontId="35" fillId="0" borderId="0" applyFont="0" applyFill="0" applyBorder="0" applyAlignment="0" applyProtection="0"/>
    <xf numFmtId="0" fontId="14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4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48" fillId="0" borderId="26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81" borderId="8" applyNumberFormat="0" applyAlignment="0" applyProtection="0"/>
    <xf numFmtId="19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79" fillId="96" borderId="8" applyNumberFormat="0" applyAlignment="0" applyProtection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7" fillId="0" borderId="26" applyNumberFormat="0" applyFill="0" applyAlignment="0" applyProtection="0"/>
    <xf numFmtId="9" fontId="5" fillId="0" borderId="0" applyFont="0" applyFill="0" applyBorder="0" applyAlignment="0" applyProtection="0"/>
    <xf numFmtId="0" fontId="14" fillId="0" borderId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7" fillId="0" borderId="26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111" borderId="78" applyNumberFormat="0">
      <protection locked="0"/>
    </xf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164" fontId="7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46" fillId="86" borderId="80" applyNumberFormat="0" applyFont="0" applyBorder="0" applyAlignment="0">
      <alignment vertical="top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5" fontId="45" fillId="0" borderId="79" applyNumberForma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6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38" fillId="7" borderId="5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79" fillId="68" borderId="8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96" borderId="8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79" fillId="68" borderId="8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1" fillId="64" borderId="8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90" fillId="81" borderId="83" applyNumberFormat="0" applyAlignment="0" applyProtection="0"/>
    <xf numFmtId="0" fontId="42" fillId="7" borderId="81" applyNumberFormat="0" applyAlignment="0" applyProtection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42" fillId="7" borderId="104" applyNumberFormat="0" applyAlignment="0" applyProtection="0"/>
    <xf numFmtId="0" fontId="42" fillId="7" borderId="93" applyNumberFormat="0" applyAlignment="0" applyProtection="0"/>
    <xf numFmtId="164" fontId="3" fillId="0" borderId="0" applyFont="0" applyFill="0" applyBorder="0" applyAlignment="0" applyProtection="0"/>
    <xf numFmtId="0" fontId="79" fillId="0" borderId="87" applyNumberFormat="0" applyFill="0" applyAlignment="0" applyProtection="0"/>
    <xf numFmtId="183" fontId="14" fillId="27" borderId="82" applyNumberFormat="0" applyFon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46" fillId="86" borderId="8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142" fillId="79" borderId="98" applyNumberFormat="0" applyProtection="0">
      <alignment vertical="center"/>
    </xf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47" fillId="0" borderId="87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106" applyNumberFormat="0" applyAlignment="0" applyProtection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9" fillId="0" borderId="97" applyNumberFormat="0" applyFill="0" applyAlignment="0" applyProtection="0"/>
    <xf numFmtId="4" fontId="45" fillId="82" borderId="99" applyNumberFormat="0" applyProtection="0">
      <alignment vertical="center"/>
    </xf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38" fillId="7" borderId="93" applyNumberFormat="0" applyAlignment="0" applyProtection="0"/>
    <xf numFmtId="0" fontId="47" fillId="0" borderId="96" applyNumberFormat="0" applyFill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21" fillId="64" borderId="83" applyNumberFormat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68" borderId="10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83" fontId="14" fillId="27" borderId="9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184" fontId="21" fillId="64" borderId="95" applyNumberFormat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94" applyNumberFormat="0" applyFont="0" applyAlignment="0" applyProtection="0"/>
    <xf numFmtId="0" fontId="47" fillId="0" borderId="84" applyNumberFormat="0" applyFill="0" applyAlignment="0" applyProtection="0"/>
    <xf numFmtId="0" fontId="79" fillId="68" borderId="8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42" fillId="7" borderId="8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9" fillId="68" borderId="104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183" fontId="79" fillId="0" borderId="97" applyNumberFormat="0" applyFill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2" fillId="7" borderId="104" applyNumberFormat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7" fillId="27" borderId="82" applyNumberFormat="0" applyFont="0" applyAlignment="0" applyProtection="0"/>
    <xf numFmtId="0" fontId="3" fillId="0" borderId="0"/>
    <xf numFmtId="0" fontId="3" fillId="0" borderId="0"/>
    <xf numFmtId="183" fontId="14" fillId="27" borderId="82" applyNumberFormat="0" applyFont="0" applyAlignment="0" applyProtection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205" fontId="45" fillId="0" borderId="85" applyNumberFormat="0" applyFill="0" applyBorder="0" applyAlignment="0" applyProtection="0"/>
    <xf numFmtId="183" fontId="42" fillId="82" borderId="93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0" fontId="3" fillId="0" borderId="0"/>
    <xf numFmtId="184" fontId="21" fillId="64" borderId="95" applyNumberFormat="0">
      <alignment vertical="center"/>
    </xf>
    <xf numFmtId="0" fontId="90" fillId="81" borderId="83" applyNumberForma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3" fillId="0" borderId="0"/>
    <xf numFmtId="0" fontId="99" fillId="68" borderId="93" applyNumberFormat="0" applyAlignment="0" applyProtection="0"/>
    <xf numFmtId="164" fontId="3" fillId="0" borderId="0" applyFont="0" applyFill="0" applyBorder="0" applyAlignment="0" applyProtection="0"/>
    <xf numFmtId="183" fontId="14" fillId="27" borderId="105" applyNumberFormat="0" applyFont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83" fontId="14" fillId="27" borderId="105" applyNumberFormat="0" applyFont="0" applyAlignment="0" applyProtection="0"/>
    <xf numFmtId="164" fontId="14" fillId="0" borderId="0" applyFont="0" applyFill="0" applyBorder="0" applyAlignment="0" applyProtection="0"/>
    <xf numFmtId="0" fontId="3" fillId="0" borderId="0"/>
    <xf numFmtId="0" fontId="79" fillId="68" borderId="106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68" borderId="83" applyNumberFormat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7" fillId="81" borderId="93" applyNumberForma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99" fillId="68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103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0" borderId="87" applyNumberFormat="0" applyFill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83" fontId="79" fillId="0" borderId="87" applyNumberFormat="0" applyFill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83" fontId="79" fillId="0" borderId="87" applyNumberFormat="0" applyFill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87" applyNumberFormat="0" applyFill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23" fillId="68" borderId="93" applyNumberFormat="0" applyAlignment="0" applyProtection="0"/>
    <xf numFmtId="183" fontId="14" fillId="27" borderId="82" applyNumberFormat="0" applyFont="0" applyAlignment="0" applyProtection="0"/>
    <xf numFmtId="0" fontId="46" fillId="86" borderId="5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81" borderId="83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106" applyNumberForma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3" fontId="14" fillId="27" borderId="8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164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8" fillId="0" borderId="61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81" borderId="62" applyNumberFormat="0" applyAlignment="0" applyProtection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61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7" fillId="0" borderId="61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96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79" fillId="68" borderId="62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1" fillId="64" borderId="62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7" fillId="81" borderId="81" applyNumberFormat="0" applyAlignment="0" applyProtection="0"/>
    <xf numFmtId="183" fontId="42" fillId="82" borderId="81" applyNumberFormat="0" applyAlignment="0" applyProtection="0"/>
    <xf numFmtId="0" fontId="138" fillId="7" borderId="81" applyNumberFormat="0" applyAlignment="0" applyProtection="0"/>
    <xf numFmtId="0" fontId="35" fillId="27" borderId="82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87" fillId="81" borderId="81" applyNumberFormat="0" applyAlignment="0" applyProtection="0"/>
    <xf numFmtId="0" fontId="99" fillId="68" borderId="81" applyNumberFormat="0" applyAlignment="0" applyProtection="0"/>
    <xf numFmtId="183" fontId="42" fillId="82" borderId="81" applyNumberFormat="0" applyAlignment="0" applyProtection="0"/>
    <xf numFmtId="0" fontId="123" fillId="68" borderId="81" applyNumberForma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0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7" fillId="27" borderId="94" applyNumberFormat="0" applyFon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183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7" fillId="0" borderId="97" applyNumberFormat="0" applyFill="0" applyAlignment="0" applyProtection="0"/>
    <xf numFmtId="183" fontId="79" fillId="0" borderId="97" applyNumberFormat="0" applyFill="0" applyAlignment="0" applyProtection="0"/>
    <xf numFmtId="0" fontId="90" fillId="81" borderId="106" applyNumberFormat="0" applyAlignment="0" applyProtection="0"/>
    <xf numFmtId="0" fontId="42" fillId="7" borderId="93" applyNumberFormat="0" applyAlignment="0" applyProtection="0"/>
    <xf numFmtId="0" fontId="42" fillId="7" borderId="104" applyNumberFormat="0" applyAlignment="0" applyProtection="0"/>
    <xf numFmtId="0" fontId="79" fillId="68" borderId="106" applyNumberFormat="0" applyAlignment="0" applyProtection="0"/>
    <xf numFmtId="0" fontId="123" fillId="68" borderId="93" applyNumberFormat="0" applyAlignment="0" applyProtection="0"/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0" fontId="79" fillId="96" borderId="83" applyNumberForma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65" borderId="90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7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108" borderId="88" applyNumberFormat="0" applyProtection="0">
      <alignment horizontal="right" vertical="center"/>
    </xf>
    <xf numFmtId="4" fontId="45" fillId="109" borderId="90" applyNumberFormat="0" applyProtection="0">
      <alignment horizontal="left" vertical="center" indent="1"/>
    </xf>
    <xf numFmtId="4" fontId="45" fillId="108" borderId="90" applyNumberFormat="0" applyProtection="0">
      <alignment horizontal="left" vertical="center" indent="1"/>
    </xf>
    <xf numFmtId="0" fontId="45" fillId="68" borderId="88" applyNumberFormat="0" applyProtection="0">
      <alignment horizontal="left" vertical="center" indent="1"/>
    </xf>
    <xf numFmtId="0" fontId="45" fillId="66" borderId="89" applyNumberFormat="0" applyProtection="0">
      <alignment horizontal="left" vertical="top" indent="1"/>
    </xf>
    <xf numFmtId="0" fontId="45" fillId="110" borderId="88" applyNumberFormat="0" applyProtection="0">
      <alignment horizontal="left" vertical="center" indent="1"/>
    </xf>
    <xf numFmtId="0" fontId="45" fillId="108" borderId="89" applyNumberFormat="0" applyProtection="0">
      <alignment horizontal="left" vertical="top" indent="1"/>
    </xf>
    <xf numFmtId="0" fontId="45" fillId="8" borderId="88" applyNumberFormat="0" applyProtection="0">
      <alignment horizontal="left" vertical="center" indent="1"/>
    </xf>
    <xf numFmtId="0" fontId="45" fillId="8" borderId="89" applyNumberFormat="0" applyProtection="0">
      <alignment horizontal="left" vertical="top" indent="1"/>
    </xf>
    <xf numFmtId="0" fontId="45" fillId="109" borderId="88" applyNumberFormat="0" applyProtection="0">
      <alignment horizontal="left" vertical="center" indent="1"/>
    </xf>
    <xf numFmtId="0" fontId="45" fillId="109" borderId="89" applyNumberFormat="0" applyProtection="0">
      <alignment horizontal="left" vertical="top" indent="1"/>
    </xf>
    <xf numFmtId="0" fontId="46" fillId="66" borderId="91" applyBorder="0"/>
    <xf numFmtId="4" fontId="156" fillId="27" borderId="89" applyNumberFormat="0" applyProtection="0">
      <alignment vertical="center"/>
    </xf>
    <xf numFmtId="4" fontId="142" fillId="79" borderId="86" applyNumberFormat="0" applyProtection="0">
      <alignment vertical="center"/>
    </xf>
    <xf numFmtId="4" fontId="156" fillId="68" borderId="89" applyNumberFormat="0" applyProtection="0">
      <alignment horizontal="left" vertical="center" indent="1"/>
    </xf>
    <xf numFmtId="0" fontId="156" fillId="27" borderId="89" applyNumberFormat="0" applyProtection="0">
      <alignment horizontal="left" vertical="top" indent="1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156" fillId="108" borderId="89" applyNumberFormat="0" applyProtection="0">
      <alignment horizontal="left" vertical="top" indent="1"/>
    </xf>
    <xf numFmtId="4" fontId="157" fillId="112" borderId="90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7" fillId="0" borderId="92" applyNumberFormat="0" applyFill="0" applyAlignment="0" applyProtection="0"/>
    <xf numFmtId="183" fontId="42" fillId="82" borderId="81" applyNumberFormat="0" applyAlignment="0" applyProtection="0"/>
    <xf numFmtId="0" fontId="18" fillId="0" borderId="96" applyNumberFormat="0" applyFill="0" applyAlignment="0" applyProtection="0"/>
    <xf numFmtId="0" fontId="103" fillId="7" borderId="81" applyNumberFormat="0" applyAlignment="0" applyProtection="0"/>
    <xf numFmtId="0" fontId="42" fillId="7" borderId="81" applyNumberFormat="0" applyAlignment="0" applyProtection="0"/>
    <xf numFmtId="0" fontId="47" fillId="0" borderId="84" applyNumberFormat="0" applyFill="0" applyAlignment="0" applyProtection="0"/>
    <xf numFmtId="0" fontId="103" fillId="7" borderId="81" applyNumberFormat="0" applyAlignment="0" applyProtection="0"/>
    <xf numFmtId="4" fontId="157" fillId="112" borderId="90" applyNumberFormat="0" applyProtection="0">
      <alignment horizontal="left" vertical="center" indent="1"/>
    </xf>
    <xf numFmtId="4" fontId="156" fillId="68" borderId="89" applyNumberFormat="0" applyProtection="0">
      <alignment horizontal="left" vertical="center" indent="1"/>
    </xf>
    <xf numFmtId="4" fontId="156" fillId="27" borderId="89" applyNumberFormat="0" applyProtection="0">
      <alignment vertical="center"/>
    </xf>
    <xf numFmtId="0" fontId="45" fillId="108" borderId="89" applyNumberFormat="0" applyProtection="0">
      <alignment horizontal="left" vertical="top" indent="1"/>
    </xf>
    <xf numFmtId="0" fontId="45" fillId="66" borderId="89" applyNumberFormat="0" applyProtection="0">
      <alignment horizontal="left" vertical="top" indent="1"/>
    </xf>
    <xf numFmtId="4" fontId="45" fillId="108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65" borderId="90" applyNumberFormat="0" applyProtection="0">
      <alignment horizontal="right" vertical="center"/>
    </xf>
    <xf numFmtId="0" fontId="79" fillId="96" borderId="83" applyNumberFormat="0" applyAlignment="0" applyProtection="0"/>
    <xf numFmtId="0" fontId="47" fillId="0" borderId="92" applyNumberFormat="0" applyFill="0" applyAlignment="0" applyProtection="0"/>
    <xf numFmtId="4" fontId="45" fillId="107" borderId="90" applyNumberFormat="0" applyProtection="0">
      <alignment horizontal="left" vertical="center" indent="1"/>
    </xf>
    <xf numFmtId="4" fontId="45" fillId="109" borderId="90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0" fontId="156" fillId="108" borderId="89" applyNumberFormat="0" applyProtection="0">
      <alignment horizontal="left" vertical="top" indent="1"/>
    </xf>
    <xf numFmtId="0" fontId="156" fillId="27" borderId="89" applyNumberFormat="0" applyProtection="0">
      <alignment horizontal="left" vertical="top" indent="1"/>
    </xf>
    <xf numFmtId="0" fontId="46" fillId="66" borderId="91" applyBorder="0"/>
    <xf numFmtId="0" fontId="45" fillId="109" borderId="89" applyNumberFormat="0" applyProtection="0">
      <alignment horizontal="left" vertical="top" indent="1"/>
    </xf>
    <xf numFmtId="0" fontId="45" fillId="8" borderId="89" applyNumberFormat="0" applyProtection="0">
      <alignment horizontal="left" vertical="top" indent="1"/>
    </xf>
    <xf numFmtId="4" fontId="45" fillId="108" borderId="99" applyNumberFormat="0" applyProtection="0">
      <alignment horizontal="right" vertical="center"/>
    </xf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8" borderId="88" applyNumberFormat="0" applyProtection="0">
      <alignment horizontal="right" vertical="center"/>
    </xf>
    <xf numFmtId="0" fontId="45" fillId="68" borderId="88" applyNumberFormat="0" applyProtection="0">
      <alignment horizontal="left" vertical="center" indent="1"/>
    </xf>
    <xf numFmtId="0" fontId="45" fillId="110" borderId="88" applyNumberFormat="0" applyProtection="0">
      <alignment horizontal="left" vertical="center" indent="1"/>
    </xf>
    <xf numFmtId="0" fontId="45" fillId="8" borderId="88" applyNumberFormat="0" applyProtection="0">
      <alignment horizontal="left" vertical="center" indent="1"/>
    </xf>
    <xf numFmtId="0" fontId="45" fillId="109" borderId="88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6" fillId="66" borderId="101" applyBorder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79" fillId="96" borderId="106" applyNumberFormat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0" fontId="90" fillId="81" borderId="106" applyNumberFormat="0" applyAlignment="0" applyProtection="0"/>
    <xf numFmtId="0" fontId="79" fillId="68" borderId="95" applyNumberFormat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90" fillId="81" borderId="106" applyNumberFormat="0" applyAlignment="0" applyProtection="0"/>
    <xf numFmtId="0" fontId="47" fillId="0" borderId="102" applyNumberFormat="0" applyFill="0" applyAlignment="0" applyProtection="0"/>
    <xf numFmtId="4" fontId="45" fillId="15" borderId="99" applyNumberFormat="0" applyProtection="0">
      <alignment horizontal="right" vertical="center"/>
    </xf>
    <xf numFmtId="0" fontId="46" fillId="66" borderId="101" applyBorder="0"/>
    <xf numFmtId="4" fontId="45" fillId="0" borderId="99" applyNumberFormat="0" applyProtection="0">
      <alignment horizontal="right" vertical="center"/>
    </xf>
    <xf numFmtId="0" fontId="87" fillId="81" borderId="93" applyNumberFormat="0" applyAlignment="0" applyProtection="0"/>
    <xf numFmtId="0" fontId="45" fillId="8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79" fillId="68" borderId="106" applyNumberFormat="0" applyAlignment="0" applyProtection="0"/>
    <xf numFmtId="0" fontId="103" fillId="23" borderId="104" applyNumberFormat="0" applyAlignment="0" applyProtection="0"/>
    <xf numFmtId="0" fontId="79" fillId="68" borderId="106" applyNumberForma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14" fillId="27" borderId="94" applyNumberFormat="0" applyFont="0" applyAlignment="0" applyProtection="0"/>
    <xf numFmtId="4" fontId="45" fillId="82" borderId="99" applyNumberFormat="0" applyProtection="0">
      <alignment vertical="center"/>
    </xf>
    <xf numFmtId="0" fontId="42" fillId="7" borderId="93" applyNumberFormat="0" applyAlignment="0" applyProtection="0"/>
    <xf numFmtId="4" fontId="45" fillId="105" borderId="99" applyNumberFormat="0" applyProtection="0">
      <alignment horizontal="right" vertical="center"/>
    </xf>
    <xf numFmtId="0" fontId="45" fillId="109" borderId="100" applyNumberFormat="0" applyProtection="0">
      <alignment horizontal="left" vertical="top" indent="1"/>
    </xf>
    <xf numFmtId="4" fontId="45" fillId="106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14" fillId="18" borderId="94" applyNumberFormat="0" applyFont="0" applyAlignment="0" applyProtection="0"/>
    <xf numFmtId="0" fontId="153" fillId="23" borderId="99" applyNumberFormat="0" applyAlignment="0" applyProtection="0"/>
    <xf numFmtId="0" fontId="42" fillId="7" borderId="93" applyNumberFormat="0" applyAlignment="0" applyProtection="0"/>
    <xf numFmtId="0" fontId="79" fillId="68" borderId="106" applyNumberFormat="0" applyAlignment="0" applyProtection="0"/>
    <xf numFmtId="4" fontId="45" fillId="84" borderId="99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0" fontId="47" fillId="0" borderId="96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99" fillId="68" borderId="104" applyNumberFormat="0" applyAlignment="0" applyProtection="0"/>
    <xf numFmtId="4" fontId="142" fillId="28" borderId="99" applyNumberFormat="0" applyProtection="0">
      <alignment horizontal="right" vertical="center"/>
    </xf>
    <xf numFmtId="0" fontId="138" fillId="7" borderId="93" applyNumberFormat="0" applyAlignment="0" applyProtection="0"/>
    <xf numFmtId="0" fontId="14" fillId="27" borderId="94" applyNumberFormat="0" applyFont="0" applyAlignment="0" applyProtection="0"/>
    <xf numFmtId="0" fontId="99" fillId="68" borderId="93" applyNumberFormat="0" applyAlignment="0" applyProtection="0"/>
    <xf numFmtId="0" fontId="14" fillId="27" borderId="82" applyNumberFormat="0" applyFon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5" fillId="8" borderId="99" applyNumberFormat="0" applyProtection="0">
      <alignment horizontal="left" vertical="center" indent="1"/>
    </xf>
    <xf numFmtId="4" fontId="45" fillId="70" borderId="99" applyNumberFormat="0" applyProtection="0">
      <alignment horizontal="right" vertical="center"/>
    </xf>
    <xf numFmtId="0" fontId="79" fillId="68" borderId="83" applyNumberFormat="0" applyAlignment="0" applyProtection="0"/>
    <xf numFmtId="0" fontId="47" fillId="0" borderId="84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2" fillId="0" borderId="57" applyNumberFormat="0" applyBorder="0" applyProtection="0">
      <alignment horizontal="center"/>
    </xf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46" fillId="86" borderId="98" applyNumberFormat="0" applyFont="0" applyBorder="0" applyAlignment="0">
      <alignment vertical="top" wrapText="1"/>
    </xf>
    <xf numFmtId="183" fontId="14" fillId="27" borderId="82" applyNumberFormat="0" applyFont="0" applyAlignment="0" applyProtection="0"/>
    <xf numFmtId="0" fontId="42" fillId="7" borderId="104" applyNumberFormat="0" applyAlignment="0" applyProtection="0"/>
    <xf numFmtId="0" fontId="123" fillId="68" borderId="104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183" fontId="42" fillId="82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18" borderId="82" applyNumberFormat="0" applyFont="0" applyAlignment="0" applyProtection="0"/>
    <xf numFmtId="0" fontId="14" fillId="18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23" fillId="68" borderId="93" applyNumberFormat="0" applyAlignment="0" applyProtection="0"/>
    <xf numFmtId="0" fontId="17" fillId="27" borderId="82" applyNumberFormat="0" applyFont="0" applyAlignment="0" applyProtection="0"/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90" fillId="68" borderId="95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68" borderId="106" applyNumberFormat="0" applyAlignment="0" applyProtection="0"/>
    <xf numFmtId="0" fontId="103" fillId="7" borderId="104" applyNumberForma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4" fillId="27" borderId="105" applyNumberFormat="0" applyFon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93" applyNumberFormat="0" applyAlignment="0" applyProtection="0"/>
    <xf numFmtId="0" fontId="17" fillId="27" borderId="105" applyNumberFormat="0" applyFont="0" applyAlignment="0" applyProtection="0"/>
    <xf numFmtId="0" fontId="123" fillId="68" borderId="93" applyNumberFormat="0" applyAlignment="0" applyProtection="0"/>
    <xf numFmtId="183" fontId="42" fillId="82" borderId="81" applyNumberFormat="0" applyAlignment="0" applyProtection="0"/>
    <xf numFmtId="0" fontId="87" fillId="81" borderId="81" applyNumberFormat="0" applyAlignment="0" applyProtection="0"/>
    <xf numFmtId="0" fontId="138" fillId="7" borderId="81" applyNumberFormat="0" applyAlignment="0" applyProtection="0"/>
    <xf numFmtId="183" fontId="14" fillId="27" borderId="94" applyNumberFormat="0" applyFont="0" applyAlignment="0" applyProtection="0"/>
    <xf numFmtId="183" fontId="79" fillId="0" borderId="97" applyNumberFormat="0" applyFill="0" applyAlignment="0" applyProtection="0"/>
    <xf numFmtId="0" fontId="103" fillId="7" borderId="93" applyNumberFormat="0" applyAlignment="0" applyProtection="0"/>
    <xf numFmtId="183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79" fillId="68" borderId="83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42" fillId="7" borderId="104" applyNumberFormat="0" applyAlignment="0" applyProtection="0"/>
    <xf numFmtId="0" fontId="45" fillId="110" borderId="99" applyNumberFormat="0" applyProtection="0">
      <alignment horizontal="left" vertical="center" indent="1"/>
    </xf>
    <xf numFmtId="4" fontId="45" fillId="106" borderId="99" applyNumberFormat="0" applyProtection="0">
      <alignment horizontal="right" vertical="center"/>
    </xf>
    <xf numFmtId="0" fontId="79" fillId="96" borderId="83" applyNumberFormat="0" applyAlignment="0" applyProtection="0"/>
    <xf numFmtId="4" fontId="45" fillId="14" borderId="99" applyNumberFormat="0" applyProtection="0">
      <alignment horizontal="left" vertical="center" indent="1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183" fontId="42" fillId="82" borderId="104" applyNumberFormat="0" applyAlignment="0" applyProtection="0"/>
    <xf numFmtId="183" fontId="14" fillId="27" borderId="105" applyNumberFormat="0" applyFont="0" applyAlignment="0" applyProtection="0"/>
    <xf numFmtId="0" fontId="123" fillId="68" borderId="93" applyNumberFormat="0" applyAlignment="0" applyProtection="0"/>
    <xf numFmtId="0" fontId="18" fillId="0" borderId="96" applyNumberFormat="0" applyFill="0" applyAlignment="0" applyProtection="0"/>
    <xf numFmtId="183" fontId="14" fillId="27" borderId="94" applyNumberFormat="0" applyFont="0" applyAlignment="0" applyProtection="0"/>
    <xf numFmtId="183" fontId="14" fillId="27" borderId="105" applyNumberFormat="0" applyFont="0" applyAlignment="0" applyProtection="0"/>
    <xf numFmtId="0" fontId="156" fillId="108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79" fillId="68" borderId="106" applyNumberFormat="0" applyAlignment="0" applyProtection="0"/>
    <xf numFmtId="0" fontId="122" fillId="0" borderId="57" applyNumberFormat="0" applyBorder="0" applyProtection="0">
      <alignment horizontal="center"/>
    </xf>
    <xf numFmtId="0" fontId="123" fillId="68" borderId="93" applyNumberFormat="0" applyAlignment="0" applyProtection="0"/>
    <xf numFmtId="0" fontId="79" fillId="96" borderId="95" applyNumberFormat="0" applyAlignment="0" applyProtection="0"/>
    <xf numFmtId="0" fontId="90" fillId="81" borderId="95" applyNumberFormat="0" applyAlignment="0" applyProtection="0"/>
    <xf numFmtId="4" fontId="45" fillId="14" borderId="99" applyNumberFormat="0" applyProtection="0">
      <alignment horizontal="left" vertical="center" indent="1"/>
    </xf>
    <xf numFmtId="4" fontId="158" fillId="111" borderId="99" applyNumberFormat="0" applyProtection="0">
      <alignment horizontal="right" vertical="center"/>
    </xf>
    <xf numFmtId="183" fontId="14" fillId="27" borderId="105" applyNumberFormat="0" applyFont="0" applyAlignment="0" applyProtection="0"/>
    <xf numFmtId="0" fontId="45" fillId="68" borderId="99" applyNumberFormat="0" applyProtection="0">
      <alignment horizontal="left" vertical="center" indent="1"/>
    </xf>
    <xf numFmtId="4" fontId="45" fillId="11" borderId="99" applyNumberFormat="0" applyProtection="0">
      <alignment horizontal="right" vertical="center"/>
    </xf>
    <xf numFmtId="0" fontId="87" fillId="81" borderId="93" applyNumberFormat="0" applyAlignment="0" applyProtection="0"/>
    <xf numFmtId="0" fontId="87" fillId="81" borderId="93" applyNumberFormat="0" applyAlignment="0" applyProtection="0"/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4" fontId="142" fillId="84" borderId="99" applyNumberFormat="0" applyProtection="0">
      <alignment vertical="center"/>
    </xf>
    <xf numFmtId="4" fontId="45" fillId="14" borderId="99" applyNumberFormat="0" applyProtection="0">
      <alignment horizontal="left" vertical="center" indent="1"/>
    </xf>
    <xf numFmtId="0" fontId="123" fillId="68" borderId="93" applyNumberFormat="0" applyAlignment="0" applyProtection="0"/>
    <xf numFmtId="0" fontId="103" fillId="23" borderId="93" applyNumberFormat="0" applyAlignment="0" applyProtection="0"/>
    <xf numFmtId="0" fontId="103" fillId="7" borderId="104" applyNumberFormat="0" applyAlignment="0" applyProtection="0"/>
    <xf numFmtId="183" fontId="14" fillId="27" borderId="94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205" fontId="45" fillId="0" borderId="103" applyNumberFormat="0" applyFill="0" applyBorder="0" applyAlignment="0" applyProtection="0"/>
    <xf numFmtId="184" fontId="21" fillId="64" borderId="83" applyNumberFormat="0">
      <alignment vertical="center"/>
    </xf>
    <xf numFmtId="0" fontId="42" fillId="7" borderId="93" applyNumberFormat="0" applyAlignment="0" applyProtection="0"/>
    <xf numFmtId="0" fontId="45" fillId="18" borderId="99" applyNumberFormat="0" applyFont="0" applyAlignment="0" applyProtection="0"/>
    <xf numFmtId="0" fontId="18" fillId="0" borderId="96" applyNumberFormat="0" applyFill="0" applyAlignment="0" applyProtection="0"/>
    <xf numFmtId="0" fontId="47" fillId="0" borderId="96" applyNumberFormat="0" applyFill="0" applyAlignment="0" applyProtection="0"/>
    <xf numFmtId="0" fontId="14" fillId="27" borderId="94" applyNumberFormat="0" applyFont="0" applyAlignment="0" applyProtection="0"/>
    <xf numFmtId="0" fontId="79" fillId="96" borderId="106" applyNumberFormat="0" applyAlignment="0" applyProtection="0"/>
    <xf numFmtId="0" fontId="18" fillId="0" borderId="96" applyNumberFormat="0" applyFill="0" applyAlignment="0" applyProtection="0"/>
    <xf numFmtId="0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14" fillId="18" borderId="105" applyNumberFormat="0" applyFont="0" applyAlignment="0" applyProtection="0"/>
    <xf numFmtId="0" fontId="79" fillId="68" borderId="95" applyNumberFormat="0" applyAlignment="0" applyProtection="0"/>
    <xf numFmtId="0" fontId="79" fillId="96" borderId="106" applyNumberFormat="0" applyAlignment="0" applyProtection="0"/>
    <xf numFmtId="0" fontId="14" fillId="27" borderId="105" applyNumberFormat="0" applyFon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87" fillId="81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42" fillId="7" borderId="81" applyNumberFormat="0" applyAlignment="0" applyProtection="0"/>
    <xf numFmtId="0" fontId="122" fillId="0" borderId="57" applyNumberFormat="0" applyBorder="0" applyProtection="0">
      <alignment horizontal="center"/>
    </xf>
    <xf numFmtId="0" fontId="87" fillId="81" borderId="93" applyNumberFormat="0" applyAlignment="0" applyProtection="0"/>
    <xf numFmtId="0" fontId="42" fillId="7" borderId="93" applyNumberFormat="0" applyAlignment="0" applyProtection="0"/>
    <xf numFmtId="183" fontId="79" fillId="0" borderId="97" applyNumberFormat="0" applyFill="0" applyAlignment="0" applyProtection="0"/>
    <xf numFmtId="0" fontId="14" fillId="27" borderId="94" applyNumberFormat="0" applyFont="0" applyAlignment="0" applyProtection="0"/>
    <xf numFmtId="0" fontId="42" fillId="7" borderId="104" applyNumberFormat="0" applyAlignment="0" applyProtection="0"/>
    <xf numFmtId="4" fontId="142" fillId="28" borderId="99" applyNumberFormat="0" applyProtection="0">
      <alignment horizontal="right" vertical="center"/>
    </xf>
    <xf numFmtId="0" fontId="42" fillId="7" borderId="104" applyNumberFormat="0" applyAlignment="0" applyProtection="0"/>
    <xf numFmtId="183" fontId="79" fillId="0" borderId="97" applyNumberFormat="0" applyFill="0" applyAlignment="0" applyProtection="0"/>
    <xf numFmtId="0" fontId="148" fillId="0" borderId="96" applyNumberFormat="0" applyFill="0" applyAlignment="0" applyProtection="0"/>
    <xf numFmtId="4" fontId="142" fillId="79" borderId="98" applyNumberFormat="0" applyProtection="0">
      <alignment vertical="center"/>
    </xf>
    <xf numFmtId="0" fontId="122" fillId="0" borderId="57" applyNumberFormat="0" applyBorder="0" applyProtection="0">
      <alignment horizontal="center"/>
    </xf>
    <xf numFmtId="0" fontId="42" fillId="7" borderId="93" applyNumberFormat="0" applyAlignment="0" applyProtection="0"/>
    <xf numFmtId="0" fontId="79" fillId="68" borderId="95" applyNumberFormat="0" applyAlignment="0" applyProtection="0"/>
    <xf numFmtId="205" fontId="45" fillId="0" borderId="85" applyNumberFormat="0" applyFill="0" applyBorder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87" fillId="81" borderId="93" applyNumberFormat="0" applyAlignment="0" applyProtection="0"/>
    <xf numFmtId="0" fontId="46" fillId="86" borderId="86" applyNumberFormat="0" applyFont="0" applyBorder="0" applyAlignment="0">
      <alignment vertical="top" wrapText="1"/>
    </xf>
    <xf numFmtId="205" fontId="45" fillId="0" borderId="103" applyNumberFormat="0" applyFill="0" applyBorder="0" applyAlignment="0" applyProtection="0"/>
    <xf numFmtId="0" fontId="14" fillId="27" borderId="94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2" fillId="7" borderId="104" applyNumberFormat="0" applyAlignment="0" applyProtection="0"/>
    <xf numFmtId="0" fontId="79" fillId="96" borderId="83" applyNumberFormat="0" applyAlignment="0" applyProtection="0"/>
    <xf numFmtId="4" fontId="142" fillId="79" borderId="86" applyNumberFormat="0" applyProtection="0">
      <alignment vertical="center"/>
    </xf>
    <xf numFmtId="0" fontId="45" fillId="113" borderId="86"/>
    <xf numFmtId="0" fontId="45" fillId="113" borderId="98"/>
    <xf numFmtId="0" fontId="47" fillId="0" borderId="84" applyNumberFormat="0" applyFill="0" applyAlignment="0" applyProtection="0"/>
    <xf numFmtId="0" fontId="122" fillId="0" borderId="57" applyNumberFormat="0" applyBorder="0" applyProtection="0">
      <alignment horizontal="center"/>
    </xf>
    <xf numFmtId="4" fontId="45" fillId="67" borderId="99" applyNumberFormat="0" applyProtection="0">
      <alignment horizontal="right" vertical="center"/>
    </xf>
    <xf numFmtId="0" fontId="103" fillId="7" borderId="93" applyNumberFormat="0" applyAlignment="0" applyProtection="0"/>
    <xf numFmtId="0" fontId="45" fillId="110" borderId="99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0" fontId="45" fillId="113" borderId="86"/>
    <xf numFmtId="0" fontId="14" fillId="27" borderId="94" applyNumberFormat="0" applyFont="0" applyAlignment="0" applyProtection="0"/>
    <xf numFmtId="183" fontId="42" fillId="82" borderId="104" applyNumberFormat="0" applyAlignment="0" applyProtection="0"/>
    <xf numFmtId="0" fontId="42" fillId="7" borderId="93" applyNumberFormat="0" applyAlignment="0" applyProtection="0"/>
    <xf numFmtId="0" fontId="79" fillId="96" borderId="95" applyNumberFormat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0" fontId="42" fillId="7" borderId="104" applyNumberFormat="0" applyAlignment="0" applyProtection="0"/>
    <xf numFmtId="0" fontId="45" fillId="68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123" fillId="68" borderId="93" applyNumberFormat="0" applyAlignment="0" applyProtection="0"/>
    <xf numFmtId="0" fontId="42" fillId="7" borderId="93" applyNumberFormat="0" applyAlignment="0" applyProtection="0"/>
    <xf numFmtId="0" fontId="45" fillId="113" borderId="98"/>
    <xf numFmtId="0" fontId="87" fillId="81" borderId="104" applyNumberFormat="0" applyAlignment="0" applyProtection="0"/>
    <xf numFmtId="0" fontId="14" fillId="18" borderId="105" applyNumberFormat="0" applyFont="0" applyAlignment="0" applyProtection="0"/>
    <xf numFmtId="0" fontId="35" fillId="27" borderId="94" applyNumberFormat="0" applyFont="0" applyAlignment="0" applyProtection="0"/>
    <xf numFmtId="0" fontId="45" fillId="8" borderId="100" applyNumberFormat="0" applyProtection="0">
      <alignment horizontal="left" vertical="top" indent="1"/>
    </xf>
    <xf numFmtId="4" fontId="142" fillId="79" borderId="98" applyNumberFormat="0" applyProtection="0">
      <alignment vertical="center"/>
    </xf>
    <xf numFmtId="0" fontId="152" fillId="96" borderId="99" applyNumberFormat="0" applyAlignment="0" applyProtection="0"/>
    <xf numFmtId="0" fontId="45" fillId="8" borderId="99" applyNumberFormat="0" applyProtection="0">
      <alignment horizontal="left" vertical="center" indent="1"/>
    </xf>
    <xf numFmtId="183" fontId="42" fillId="82" borderId="93" applyNumberFormat="0" applyAlignment="0" applyProtection="0"/>
    <xf numFmtId="0" fontId="87" fillId="81" borderId="93" applyNumberFormat="0" applyAlignment="0" applyProtection="0"/>
    <xf numFmtId="183" fontId="14" fillId="27" borderId="94" applyNumberFormat="0" applyFont="0" applyAlignment="0" applyProtection="0"/>
    <xf numFmtId="0" fontId="45" fillId="109" borderId="100" applyNumberFormat="0" applyProtection="0">
      <alignment horizontal="left" vertical="top" indent="1"/>
    </xf>
    <xf numFmtId="4" fontId="45" fillId="11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90" fillId="81" borderId="106" applyNumberFormat="0" applyAlignment="0" applyProtection="0"/>
    <xf numFmtId="0" fontId="46" fillId="86" borderId="98" applyNumberFormat="0" applyFont="0" applyBorder="0" applyAlignment="0">
      <alignment vertical="top" wrapText="1"/>
    </xf>
    <xf numFmtId="183" fontId="42" fillId="82" borderId="93" applyNumberFormat="0" applyAlignment="0" applyProtection="0"/>
    <xf numFmtId="205" fontId="45" fillId="0" borderId="103" applyNumberFormat="0" applyFill="0" applyBorder="0" applyAlignment="0" applyProtection="0"/>
    <xf numFmtId="0" fontId="79" fillId="0" borderId="97" applyNumberFormat="0" applyFill="0" applyAlignment="0" applyProtection="0"/>
    <xf numFmtId="205" fontId="45" fillId="0" borderId="20" applyNumberFormat="0" applyFill="0" applyBorder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5" fillId="108" borderId="100" applyNumberFormat="0" applyProtection="0">
      <alignment horizontal="left" vertical="top" indent="1"/>
    </xf>
    <xf numFmtId="0" fontId="87" fillId="81" borderId="104" applyNumberFormat="0" applyAlignment="0" applyProtection="0"/>
    <xf numFmtId="4" fontId="45" fillId="14" borderId="99" applyNumberFormat="0" applyProtection="0">
      <alignment horizontal="left" vertical="center" indent="1"/>
    </xf>
    <xf numFmtId="0" fontId="87" fillId="81" borderId="93" applyNumberFormat="0" applyAlignment="0" applyProtection="0"/>
    <xf numFmtId="0" fontId="47" fillId="0" borderId="84" applyNumberFormat="0" applyFill="0" applyAlignment="0" applyProtection="0"/>
    <xf numFmtId="183" fontId="14" fillId="27" borderId="94" applyNumberFormat="0" applyFon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183" fontId="42" fillId="82" borderId="93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90" fillId="68" borderId="95" applyNumberFormat="0" applyAlignment="0" applyProtection="0"/>
    <xf numFmtId="183" fontId="42" fillId="82" borderId="93" applyNumberFormat="0" applyAlignment="0" applyProtection="0"/>
    <xf numFmtId="0" fontId="123" fillId="68" borderId="104" applyNumberFormat="0" applyAlignment="0" applyProtection="0"/>
    <xf numFmtId="0" fontId="79" fillId="96" borderId="95" applyNumberFormat="0" applyAlignment="0" applyProtection="0"/>
    <xf numFmtId="0" fontId="123" fillId="68" borderId="104" applyNumberFormat="0" applyAlignment="0" applyProtection="0"/>
    <xf numFmtId="0" fontId="87" fillId="81" borderId="93" applyNumberFormat="0" applyAlignment="0" applyProtection="0"/>
    <xf numFmtId="0" fontId="79" fillId="0" borderId="97" applyNumberFormat="0" applyFill="0" applyAlignment="0" applyProtection="0"/>
    <xf numFmtId="0" fontId="18" fillId="0" borderId="96" applyNumberFormat="0" applyFill="0" applyAlignment="0" applyProtection="0"/>
    <xf numFmtId="183" fontId="14" fillId="27" borderId="105" applyNumberFormat="0" applyFont="0" applyAlignment="0" applyProtection="0"/>
    <xf numFmtId="183" fontId="79" fillId="0" borderId="97" applyNumberFormat="0" applyFill="0" applyAlignment="0" applyProtection="0"/>
    <xf numFmtId="0" fontId="123" fillId="68" borderId="93" applyNumberFormat="0" applyAlignment="0" applyProtection="0"/>
    <xf numFmtId="0" fontId="138" fillId="7" borderId="104" applyNumberFormat="0" applyAlignment="0" applyProtection="0"/>
    <xf numFmtId="0" fontId="138" fillId="7" borderId="81" applyNumberFormat="0" applyAlignment="0" applyProtection="0"/>
    <xf numFmtId="183" fontId="42" fillId="82" borderId="9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83" applyNumberFormat="0" applyAlignment="0" applyProtection="0"/>
    <xf numFmtId="184" fontId="21" fillId="64" borderId="106" applyNumberFormat="0">
      <alignment vertical="center"/>
    </xf>
    <xf numFmtId="4" fontId="45" fillId="67" borderId="99" applyNumberFormat="0" applyProtection="0">
      <alignment horizontal="right" vertical="center"/>
    </xf>
    <xf numFmtId="0" fontId="79" fillId="96" borderId="83" applyNumberFormat="0" applyAlignment="0" applyProtection="0"/>
    <xf numFmtId="0" fontId="152" fillId="96" borderId="99" applyNumberFormat="0" applyAlignment="0" applyProtection="0"/>
    <xf numFmtId="0" fontId="87" fillId="81" borderId="104" applyNumberFormat="0" applyAlignment="0" applyProtection="0"/>
    <xf numFmtId="0" fontId="47" fillId="0" borderId="96" applyNumberFormat="0" applyFill="0" applyAlignment="0" applyProtection="0"/>
    <xf numFmtId="183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90" fillId="81" borderId="106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45" fillId="18" borderId="99" applyNumberFormat="0" applyFont="0" applyAlignment="0" applyProtection="0"/>
    <xf numFmtId="4" fontId="45" fillId="70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45" fillId="113" borderId="98"/>
    <xf numFmtId="0" fontId="45" fillId="66" borderId="100" applyNumberFormat="0" applyProtection="0">
      <alignment horizontal="left" vertical="top" indent="1"/>
    </xf>
    <xf numFmtId="0" fontId="90" fillId="68" borderId="106" applyNumberFormat="0" applyAlignment="0" applyProtection="0"/>
    <xf numFmtId="0" fontId="123" fillId="68" borderId="93" applyNumberFormat="0" applyAlignment="0" applyProtection="0"/>
    <xf numFmtId="0" fontId="87" fillId="81" borderId="104" applyNumberFormat="0" applyAlignment="0" applyProtection="0"/>
    <xf numFmtId="0" fontId="122" fillId="0" borderId="57" applyNumberFormat="0" applyBorder="0" applyProtection="0">
      <alignment horizontal="center"/>
    </xf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38" fillId="7" borderId="93" applyNumberFormat="0" applyAlignment="0" applyProtection="0"/>
    <xf numFmtId="183" fontId="14" fillId="27" borderId="94" applyNumberFormat="0" applyFon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93" applyNumberFormat="0" applyAlignment="0" applyProtection="0"/>
    <xf numFmtId="4" fontId="45" fillId="10" borderId="99" applyNumberFormat="0" applyProtection="0">
      <alignment horizontal="right" vertical="center"/>
    </xf>
    <xf numFmtId="4" fontId="45" fillId="3" borderId="99" applyNumberFormat="0" applyProtection="0">
      <alignment horizontal="right" vertical="center"/>
    </xf>
    <xf numFmtId="0" fontId="42" fillId="7" borderId="93" applyNumberFormat="0" applyAlignment="0" applyProtection="0"/>
    <xf numFmtId="0" fontId="14" fillId="27" borderId="94" applyNumberFormat="0" applyFont="0" applyAlignment="0" applyProtection="0"/>
    <xf numFmtId="0" fontId="123" fillId="68" borderId="93" applyNumberFormat="0" applyAlignment="0" applyProtection="0"/>
    <xf numFmtId="183" fontId="42" fillId="82" borderId="93" applyNumberFormat="0" applyAlignment="0" applyProtection="0"/>
    <xf numFmtId="0" fontId="156" fillId="27" borderId="100" applyNumberFormat="0" applyProtection="0">
      <alignment horizontal="left" vertical="top" indent="1"/>
    </xf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4" fontId="158" fillId="111" borderId="99" applyNumberFormat="0" applyProtection="0">
      <alignment horizontal="right" vertical="center"/>
    </xf>
    <xf numFmtId="183" fontId="42" fillId="82" borderId="93" applyNumberForma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4" fontId="45" fillId="3" borderId="99" applyNumberFormat="0" applyProtection="0">
      <alignment horizontal="right" vertical="center"/>
    </xf>
    <xf numFmtId="183" fontId="42" fillId="82" borderId="93" applyNumberFormat="0" applyAlignment="0" applyProtection="0"/>
    <xf numFmtId="0" fontId="45" fillId="66" borderId="100" applyNumberFormat="0" applyProtection="0">
      <alignment horizontal="left" vertical="top" indent="1"/>
    </xf>
    <xf numFmtId="4" fontId="45" fillId="84" borderId="99" applyNumberFormat="0" applyProtection="0">
      <alignment horizontal="left" vertical="center" indent="1"/>
    </xf>
    <xf numFmtId="0" fontId="45" fillId="113" borderId="98"/>
    <xf numFmtId="184" fontId="21" fillId="64" borderId="106" applyNumberFormat="0">
      <alignment vertical="center"/>
    </xf>
    <xf numFmtId="0" fontId="14" fillId="27" borderId="105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46" fillId="86" borderId="98" applyNumberFormat="0" applyFont="0" applyBorder="0" applyAlignment="0">
      <alignment vertical="top" wrapText="1"/>
    </xf>
    <xf numFmtId="184" fontId="21" fillId="64" borderId="83" applyNumberFormat="0">
      <alignment vertical="center"/>
    </xf>
    <xf numFmtId="0" fontId="14" fillId="27" borderId="105" applyNumberFormat="0" applyFont="0" applyAlignment="0" applyProtection="0"/>
    <xf numFmtId="0" fontId="18" fillId="0" borderId="96" applyNumberFormat="0" applyFill="0" applyAlignment="0" applyProtection="0"/>
    <xf numFmtId="183" fontId="79" fillId="0" borderId="97" applyNumberFormat="0" applyFill="0" applyAlignment="0" applyProtection="0"/>
    <xf numFmtId="0" fontId="47" fillId="0" borderId="97" applyNumberFormat="0" applyFill="0" applyAlignment="0" applyProtection="0"/>
    <xf numFmtId="0" fontId="87" fillId="81" borderId="104" applyNumberFormat="0" applyAlignment="0" applyProtection="0"/>
    <xf numFmtId="0" fontId="17" fillId="27" borderId="105" applyNumberFormat="0" applyFont="0" applyAlignment="0" applyProtection="0"/>
    <xf numFmtId="183" fontId="42" fillId="82" borderId="104" applyNumberFormat="0" applyAlignment="0" applyProtection="0"/>
    <xf numFmtId="0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14" fillId="18" borderId="94" applyNumberFormat="0" applyFont="0" applyAlignment="0" applyProtection="0"/>
    <xf numFmtId="0" fontId="17" fillId="27" borderId="94" applyNumberFormat="0" applyFont="0" applyAlignment="0" applyProtection="0"/>
    <xf numFmtId="183" fontId="42" fillId="82" borderId="104" applyNumberFormat="0" applyAlignment="0" applyProtection="0"/>
    <xf numFmtId="0" fontId="47" fillId="0" borderId="96" applyNumberFormat="0" applyFill="0" applyAlignment="0" applyProtection="0"/>
    <xf numFmtId="0" fontId="87" fillId="81" borderId="93" applyNumberFormat="0" applyAlignment="0" applyProtection="0"/>
    <xf numFmtId="0" fontId="155" fillId="82" borderId="100" applyNumberFormat="0" applyProtection="0">
      <alignment horizontal="left" vertical="top" indent="1"/>
    </xf>
    <xf numFmtId="4" fontId="45" fillId="10" borderId="99" applyNumberFormat="0" applyProtection="0">
      <alignment horizontal="right" vertical="center"/>
    </xf>
    <xf numFmtId="0" fontId="45" fillId="109" borderId="99" applyNumberFormat="0" applyProtection="0">
      <alignment horizontal="left" vertical="center" indent="1"/>
    </xf>
    <xf numFmtId="4" fontId="45" fillId="105" borderId="99" applyNumberFormat="0" applyProtection="0">
      <alignment horizontal="right" vertical="center"/>
    </xf>
    <xf numFmtId="0" fontId="153" fillId="23" borderId="99" applyNumberFormat="0" applyAlignment="0" applyProtection="0"/>
    <xf numFmtId="4" fontId="156" fillId="68" borderId="100" applyNumberFormat="0" applyProtection="0">
      <alignment horizontal="left" vertical="center" indent="1"/>
    </xf>
    <xf numFmtId="4" fontId="156" fillId="68" borderId="100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45" fillId="109" borderId="99" applyNumberFormat="0" applyProtection="0">
      <alignment horizontal="left" vertical="center" indent="1"/>
    </xf>
    <xf numFmtId="4" fontId="142" fillId="84" borderId="99" applyNumberFormat="0" applyProtection="0">
      <alignment vertical="center"/>
    </xf>
    <xf numFmtId="0" fontId="148" fillId="0" borderId="96" applyNumberFormat="0" applyFill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90" fillId="68" borderId="95" applyNumberFormat="0" applyAlignment="0" applyProtection="0"/>
    <xf numFmtId="0" fontId="90" fillId="68" borderId="95" applyNumberFormat="0" applyAlignment="0" applyProtection="0"/>
    <xf numFmtId="0" fontId="103" fillId="23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90" fillId="68" borderId="106" applyNumberFormat="0" applyAlignment="0" applyProtection="0"/>
    <xf numFmtId="0" fontId="90" fillId="68" borderId="106" applyNumberFormat="0" applyAlignment="0" applyProtection="0"/>
    <xf numFmtId="0" fontId="2" fillId="0" borderId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49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49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9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9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9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104" applyNumberFormat="0" applyAlignment="0" applyProtection="0"/>
    <xf numFmtId="0" fontId="43" fillId="0" borderId="5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87" fillId="81" borderId="113" applyNumberFormat="0" applyAlignment="0" applyProtection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35" fillId="27" borderId="114" applyNumberFormat="0" applyFont="0" applyAlignment="0" applyProtection="0"/>
    <xf numFmtId="0" fontId="148" fillId="0" borderId="115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42" fillId="7" borderId="113" applyNumberFormat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9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81" borderId="116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0" fontId="79" fillId="96" borderId="116" applyNumberForma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" fillId="0" borderId="0">
      <alignment vertical="top" wrapText="1"/>
      <protection locked="0"/>
    </xf>
    <xf numFmtId="0" fontId="103" fillId="7" borderId="113" applyNumberFormat="0" applyAlignment="0" applyProtection="0"/>
    <xf numFmtId="0" fontId="1" fillId="0" borderId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7" fillId="0" borderId="115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3" fillId="7" borderId="113" applyNumberForma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7" fillId="0" borderId="115" applyNumberFormat="0" applyFill="0" applyAlignment="0" applyProtection="0"/>
    <xf numFmtId="0" fontId="1" fillId="0" borderId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4" fillId="27" borderId="114" applyNumberFormat="0" applyFont="0" applyAlignment="0" applyProtection="0"/>
    <xf numFmtId="0" fontId="1" fillId="0" borderId="0"/>
    <xf numFmtId="0" fontId="1" fillId="0" borderId="0"/>
    <xf numFmtId="0" fontId="87" fillId="81" borderId="113" applyNumberForma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4" fillId="27" borderId="114" applyNumberFormat="0" applyFont="0" applyAlignment="0" applyProtection="0"/>
    <xf numFmtId="0" fontId="1" fillId="0" borderId="0"/>
    <xf numFmtId="0" fontId="87" fillId="81" borderId="113" applyNumberFormat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14" applyNumberFormat="0" applyFon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4" fillId="27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115" applyNumberFormat="0" applyFill="0" applyAlignment="0" applyProtection="0"/>
    <xf numFmtId="0" fontId="18" fillId="0" borderId="115" applyNumberFormat="0" applyFill="0" applyAlignment="0" applyProtection="0"/>
    <xf numFmtId="0" fontId="47" fillId="0" borderId="115" applyNumberFormat="0" applyFill="0" applyAlignment="0" applyProtection="0"/>
    <xf numFmtId="0" fontId="47" fillId="0" borderId="115" applyNumberFormat="0" applyFill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18" borderId="114" applyNumberFormat="0" applyFont="0" applyAlignment="0" applyProtection="0"/>
    <xf numFmtId="0" fontId="14" fillId="18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7" fillId="27" borderId="114" applyNumberFormat="0" applyFont="0" applyAlignment="0" applyProtection="0"/>
    <xf numFmtId="0" fontId="17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9" fillId="68" borderId="113" applyNumberFormat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87" fillId="81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9" fillId="68" borderId="116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96" borderId="116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79" fillId="68" borderId="116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1" fillId="64" borderId="116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90" fillId="68" borderId="116" applyNumberFormat="0" applyAlignment="0" applyProtection="0"/>
    <xf numFmtId="0" fontId="90" fillId="68" borderId="116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5" fillId="0" borderId="123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83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5" fillId="27" borderId="105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05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0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0" fontId="171" fillId="0" borderId="0"/>
    <xf numFmtId="0" fontId="82" fillId="0" borderId="0"/>
    <xf numFmtId="43" fontId="171" fillId="0" borderId="0" applyFont="0" applyFill="0" applyBorder="0" applyAlignment="0" applyProtection="0"/>
    <xf numFmtId="0" fontId="45" fillId="0" borderId="0"/>
    <xf numFmtId="0" fontId="76" fillId="0" borderId="0"/>
    <xf numFmtId="0" fontId="82" fillId="0" borderId="0"/>
    <xf numFmtId="0" fontId="45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102" applyNumberFormat="0" applyFill="0" applyAlignment="0" applyProtection="0"/>
    <xf numFmtId="43" fontId="1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47" fillId="0" borderId="102" applyNumberFormat="0" applyFill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83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7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83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3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0"/>
    <xf numFmtId="0" fontId="1" fillId="0" borderId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138" fillId="7" borderId="104" applyNumberFormat="0" applyAlignment="0" applyProtection="0"/>
    <xf numFmtId="0" fontId="35" fillId="27" borderId="105" applyNumberFormat="0" applyFon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99" fillId="68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183" fontId="42" fillId="82" borderId="104" applyNumberFormat="0" applyAlignment="0" applyProtection="0"/>
    <xf numFmtId="0" fontId="103" fillId="7" borderId="104" applyNumberFormat="0" applyAlignment="0" applyProtection="0"/>
    <xf numFmtId="0" fontId="42" fillId="7" borderId="104" applyNumberFormat="0" applyAlignment="0" applyProtection="0"/>
    <xf numFmtId="0" fontId="103" fillId="7" borderId="104" applyNumberForma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87" fillId="81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18" borderId="105" applyNumberFormat="0" applyFont="0" applyAlignment="0" applyProtection="0"/>
    <xf numFmtId="0" fontId="14" fillId="18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7" fillId="27" borderId="105" applyNumberFormat="0" applyFont="0" applyAlignment="0" applyProtection="0"/>
    <xf numFmtId="0" fontId="17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99" fillId="68" borderId="104" applyNumberForma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87" fillId="81" borderId="104" applyNumberFormat="0" applyAlignment="0" applyProtection="0"/>
    <xf numFmtId="0" fontId="42" fillId="7" borderId="104" applyNumberFormat="0" applyAlignment="0" applyProtection="0"/>
    <xf numFmtId="0" fontId="138" fillId="7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66" borderId="100" applyNumberFormat="0" applyProtection="0">
      <alignment horizontal="left" vertical="top" indent="1"/>
    </xf>
    <xf numFmtId="0" fontId="45" fillId="110" borderId="99" applyNumberFormat="0" applyProtection="0">
      <alignment horizontal="left" vertical="center" indent="1"/>
    </xf>
    <xf numFmtId="0" fontId="45" fillId="108" borderId="100" applyNumberFormat="0" applyProtection="0">
      <alignment horizontal="left" vertical="top" indent="1"/>
    </xf>
    <xf numFmtId="0" fontId="45" fillId="8" borderId="99" applyNumberFormat="0" applyProtection="0">
      <alignment horizontal="left" vertical="center" indent="1"/>
    </xf>
    <xf numFmtId="0" fontId="45" fillId="8" borderId="100" applyNumberFormat="0" applyProtection="0">
      <alignment horizontal="left" vertical="top" indent="1"/>
    </xf>
    <xf numFmtId="0" fontId="45" fillId="109" borderId="99" applyNumberFormat="0" applyProtection="0">
      <alignment horizontal="left" vertical="center" indent="1"/>
    </xf>
    <xf numFmtId="0" fontId="45" fillId="109" borderId="100" applyNumberFormat="0" applyProtection="0">
      <alignment horizontal="left" vertical="top" indent="1"/>
    </xf>
    <xf numFmtId="0" fontId="46" fillId="66" borderId="101" applyBorder="0"/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4" fontId="156" fillId="68" borderId="100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5" fillId="113" borderId="98"/>
    <xf numFmtId="4" fontId="158" fillId="111" borderId="99" applyNumberFormat="0" applyProtection="0">
      <alignment horizontal="right" vertical="center"/>
    </xf>
    <xf numFmtId="0" fontId="47" fillId="0" borderId="102" applyNumberFormat="0" applyFill="0" applyAlignment="0" applyProtection="0"/>
    <xf numFmtId="4" fontId="156" fillId="68" borderId="100" applyNumberFormat="0" applyProtection="0">
      <alignment horizontal="left" vertical="center" indent="1"/>
    </xf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0" fontId="45" fillId="66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155" fillId="82" borderId="100" applyNumberFormat="0" applyProtection="0">
      <alignment horizontal="left" vertical="top" indent="1"/>
    </xf>
    <xf numFmtId="0" fontId="156" fillId="108" borderId="100" applyNumberFormat="0" applyProtection="0">
      <alignment horizontal="left" vertical="top" indent="1"/>
    </xf>
    <xf numFmtId="0" fontId="156" fillId="27" borderId="100" applyNumberFormat="0" applyProtection="0">
      <alignment horizontal="left" vertical="top" indent="1"/>
    </xf>
    <xf numFmtId="0" fontId="46" fillId="66" borderId="101" applyBorder="0"/>
    <xf numFmtId="0" fontId="45" fillId="109" borderId="100" applyNumberFormat="0" applyProtection="0">
      <alignment horizontal="left" vertical="top" indent="1"/>
    </xf>
    <xf numFmtId="0" fontId="45" fillId="8" borderId="100" applyNumberFormat="0" applyProtection="0">
      <alignment horizontal="left" vertical="top" indent="1"/>
    </xf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110" borderId="99" applyNumberFormat="0" applyProtection="0">
      <alignment horizontal="left" vertical="center" indent="1"/>
    </xf>
    <xf numFmtId="0" fontId="45" fillId="8" borderId="99" applyNumberFormat="0" applyProtection="0">
      <alignment horizontal="left" vertical="center" indent="1"/>
    </xf>
    <xf numFmtId="0" fontId="45" fillId="109" borderId="99" applyNumberFormat="0" applyProtection="0">
      <alignment horizontal="left" vertical="center" indent="1"/>
    </xf>
    <xf numFmtId="4" fontId="142" fillId="79" borderId="98" applyNumberFormat="0" applyProtection="0">
      <alignment vertical="center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45" fillId="113" borderId="98"/>
    <xf numFmtId="4" fontId="158" fillId="111" borderId="99" applyNumberFormat="0" applyProtection="0">
      <alignment horizontal="right" vertical="center"/>
    </xf>
    <xf numFmtId="4" fontId="142" fillId="79" borderId="56" applyNumberFormat="0" applyProtection="0">
      <alignment vertical="center"/>
    </xf>
    <xf numFmtId="0" fontId="45" fillId="113" borderId="56"/>
    <xf numFmtId="4" fontId="142" fillId="79" borderId="56" applyNumberFormat="0" applyProtection="0">
      <alignment vertical="center"/>
    </xf>
    <xf numFmtId="0" fontId="45" fillId="113" borderId="56"/>
  </cellStyleXfs>
  <cellXfs count="324">
    <xf numFmtId="0" fontId="0" fillId="0" borderId="0" xfId="0"/>
    <xf numFmtId="0" fontId="31" fillId="0" borderId="0" xfId="39" applyFont="1"/>
    <xf numFmtId="167" fontId="31" fillId="0" borderId="0" xfId="39" applyNumberFormat="1" applyFont="1"/>
    <xf numFmtId="167" fontId="31" fillId="0" borderId="0" xfId="37" applyNumberFormat="1" applyFont="1" applyAlignment="1">
      <alignment vertical="center"/>
    </xf>
    <xf numFmtId="167" fontId="30" fillId="0" borderId="0" xfId="37" applyNumberFormat="1" applyFont="1" applyAlignment="1">
      <alignment vertical="center"/>
    </xf>
    <xf numFmtId="167" fontId="31" fillId="28" borderId="0" xfId="37" applyNumberFormat="1" applyFont="1" applyFill="1" applyAlignment="1">
      <alignment vertical="center"/>
    </xf>
    <xf numFmtId="167" fontId="30" fillId="0" borderId="0" xfId="56" applyNumberFormat="1" applyFont="1" applyAlignment="1">
      <alignment vertical="center"/>
    </xf>
    <xf numFmtId="167" fontId="26" fillId="28" borderId="0" xfId="62" applyNumberFormat="1" applyFont="1" applyFill="1" applyAlignment="1">
      <alignment vertical="center"/>
    </xf>
    <xf numFmtId="167" fontId="31" fillId="0" borderId="0" xfId="60" applyNumberFormat="1" applyFont="1" applyAlignment="1">
      <alignment vertical="center"/>
    </xf>
    <xf numFmtId="167" fontId="31" fillId="0" borderId="0" xfId="56" applyNumberFormat="1" applyFont="1"/>
    <xf numFmtId="0" fontId="32" fillId="0" borderId="0" xfId="45" applyFont="1"/>
    <xf numFmtId="168" fontId="31" fillId="0" borderId="0" xfId="77" applyNumberFormat="1" applyFont="1" applyAlignment="1">
      <alignment vertical="center"/>
    </xf>
    <xf numFmtId="0" fontId="32" fillId="28" borderId="0" xfId="45" applyFont="1" applyFill="1"/>
    <xf numFmtId="173" fontId="30" fillId="0" borderId="0" xfId="37" applyNumberFormat="1" applyFont="1" applyAlignment="1">
      <alignment vertical="center"/>
    </xf>
    <xf numFmtId="176" fontId="31" fillId="0" borderId="0" xfId="39" applyNumberFormat="1" applyFont="1"/>
    <xf numFmtId="167" fontId="26" fillId="28" borderId="0" xfId="62" applyNumberFormat="1" applyFont="1" applyFill="1"/>
    <xf numFmtId="167" fontId="26" fillId="61" borderId="0" xfId="62" applyNumberFormat="1" applyFont="1" applyFill="1" applyAlignment="1">
      <alignment vertical="center"/>
    </xf>
    <xf numFmtId="167" fontId="63" fillId="60" borderId="0" xfId="56" applyNumberFormat="1" applyFont="1" applyFill="1"/>
    <xf numFmtId="167" fontId="24" fillId="0" borderId="0" xfId="60" applyNumberFormat="1" applyFont="1" applyAlignment="1">
      <alignment vertical="center"/>
    </xf>
    <xf numFmtId="167" fontId="24" fillId="0" borderId="0" xfId="37" applyNumberFormat="1" applyFont="1" applyAlignment="1">
      <alignment vertical="center"/>
    </xf>
    <xf numFmtId="167" fontId="31" fillId="60" borderId="0" xfId="60" applyNumberFormat="1" applyFont="1" applyFill="1" applyAlignment="1">
      <alignment vertical="center"/>
    </xf>
    <xf numFmtId="167" fontId="24" fillId="60" borderId="0" xfId="56" applyNumberFormat="1" applyFont="1" applyFill="1" applyAlignment="1">
      <alignment horizontal="right" vertical="center"/>
    </xf>
    <xf numFmtId="170" fontId="63" fillId="0" borderId="0" xfId="37" applyNumberFormat="1" applyFont="1" applyAlignment="1">
      <alignment vertical="center"/>
    </xf>
    <xf numFmtId="167" fontId="67" fillId="0" borderId="0" xfId="60" applyNumberFormat="1" applyFont="1" applyAlignment="1">
      <alignment vertical="center"/>
    </xf>
    <xf numFmtId="169" fontId="67" fillId="0" borderId="0" xfId="60" applyNumberFormat="1" applyFont="1" applyAlignment="1">
      <alignment vertical="center"/>
    </xf>
    <xf numFmtId="174" fontId="67" fillId="0" borderId="0" xfId="60" applyNumberFormat="1" applyFont="1" applyAlignment="1">
      <alignment vertical="center"/>
    </xf>
    <xf numFmtId="3" fontId="67" fillId="0" borderId="0" xfId="60" applyNumberFormat="1" applyFont="1" applyAlignment="1">
      <alignment vertical="center"/>
    </xf>
    <xf numFmtId="175" fontId="67" fillId="0" borderId="0" xfId="60" applyNumberFormat="1" applyFont="1" applyAlignment="1">
      <alignment vertical="center"/>
    </xf>
    <xf numFmtId="168" fontId="67" fillId="0" borderId="0" xfId="77" applyNumberFormat="1" applyFont="1" applyAlignment="1">
      <alignment vertical="center"/>
    </xf>
    <xf numFmtId="3" fontId="31" fillId="0" borderId="0" xfId="56" applyNumberFormat="1" applyFont="1"/>
    <xf numFmtId="167" fontId="63" fillId="60" borderId="0" xfId="39" applyNumberFormat="1" applyFont="1" applyFill="1" applyAlignment="1">
      <alignment vertical="center"/>
    </xf>
    <xf numFmtId="167" fontId="66" fillId="60" borderId="0" xfId="56" applyNumberFormat="1" applyFont="1" applyFill="1" applyAlignment="1">
      <alignment horizontal="right" vertical="center"/>
    </xf>
    <xf numFmtId="167" fontId="66" fillId="0" borderId="0" xfId="56" applyNumberFormat="1" applyFont="1" applyAlignment="1">
      <alignment horizontal="right" vertical="center"/>
    </xf>
    <xf numFmtId="167" fontId="66" fillId="0" borderId="0" xfId="39" applyNumberFormat="1" applyFont="1"/>
    <xf numFmtId="167" fontId="63" fillId="0" borderId="0" xfId="56" applyNumberFormat="1" applyFont="1"/>
    <xf numFmtId="167" fontId="63" fillId="0" borderId="0" xfId="56" applyNumberFormat="1" applyFont="1" applyAlignment="1">
      <alignment horizontal="right"/>
    </xf>
    <xf numFmtId="167" fontId="25" fillId="60" borderId="0" xfId="37" applyNumberFormat="1" applyFont="1" applyFill="1" applyAlignment="1">
      <alignment vertical="center"/>
    </xf>
    <xf numFmtId="3" fontId="31" fillId="0" borderId="0" xfId="60" applyNumberFormat="1" applyFont="1" applyAlignment="1">
      <alignment horizontal="right" vertical="center"/>
    </xf>
    <xf numFmtId="3" fontId="31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6" fillId="28" borderId="0" xfId="81" applyNumberFormat="1" applyFont="1" applyFill="1" applyAlignment="1">
      <alignment horizontal="right" vertical="center" wrapText="1"/>
    </xf>
    <xf numFmtId="167" fontId="66" fillId="0" borderId="0" xfId="39" applyNumberFormat="1" applyFont="1" applyAlignment="1">
      <alignment vertical="center"/>
    </xf>
    <xf numFmtId="168" fontId="66" fillId="0" borderId="0" xfId="77" applyNumberFormat="1" applyFont="1" applyFill="1" applyBorder="1" applyAlignment="1">
      <alignment vertical="center"/>
    </xf>
    <xf numFmtId="168" fontId="63" fillId="0" borderId="0" xfId="77" applyNumberFormat="1" applyFont="1" applyFill="1" applyBorder="1" applyAlignment="1">
      <alignment vertical="center"/>
    </xf>
    <xf numFmtId="167" fontId="63" fillId="0" borderId="0" xfId="39" applyNumberFormat="1" applyFont="1" applyAlignment="1">
      <alignment horizontal="right" vertical="center"/>
    </xf>
    <xf numFmtId="167" fontId="24" fillId="60" borderId="0" xfId="39" applyNumberFormat="1" applyFont="1" applyFill="1" applyAlignment="1">
      <alignment horizontal="left" vertical="center"/>
    </xf>
    <xf numFmtId="167" fontId="31" fillId="0" borderId="0" xfId="60" applyNumberFormat="1" applyFont="1" applyAlignment="1">
      <alignment vertical="center" wrapText="1"/>
    </xf>
    <xf numFmtId="167" fontId="24" fillId="0" borderId="0" xfId="39" applyNumberFormat="1" applyFont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4" fillId="0" borderId="0" xfId="56" applyNumberFormat="1" applyFont="1" applyAlignment="1">
      <alignment horizontal="right" vertical="center"/>
    </xf>
    <xf numFmtId="167" fontId="24" fillId="60" borderId="0" xfId="60" applyNumberFormat="1" applyFont="1" applyFill="1" applyAlignment="1">
      <alignment vertical="top"/>
    </xf>
    <xf numFmtId="167" fontId="24" fillId="0" borderId="0" xfId="56" applyNumberFormat="1" applyFont="1" applyAlignment="1">
      <alignment horizontal="right"/>
    </xf>
    <xf numFmtId="167" fontId="24" fillId="0" borderId="0" xfId="37" applyNumberFormat="1" applyFont="1" applyAlignment="1">
      <alignment horizontal="center" vertical="center" wrapText="1"/>
    </xf>
    <xf numFmtId="0" fontId="24" fillId="0" borderId="0" xfId="39" applyFont="1"/>
    <xf numFmtId="167" fontId="25" fillId="0" borderId="0" xfId="37" applyNumberFormat="1" applyFont="1" applyAlignment="1">
      <alignment horizontal="center" vertical="center" wrapText="1"/>
    </xf>
    <xf numFmtId="167" fontId="24" fillId="0" borderId="0" xfId="56" applyNumberFormat="1" applyFont="1"/>
    <xf numFmtId="167" fontId="24" fillId="0" borderId="0" xfId="0" applyNumberFormat="1" applyFont="1" applyAlignment="1">
      <alignment vertical="center"/>
    </xf>
    <xf numFmtId="167" fontId="25" fillId="0" borderId="0" xfId="0" applyNumberFormat="1" applyFont="1" applyAlignment="1">
      <alignment vertical="center"/>
    </xf>
    <xf numFmtId="167" fontId="24" fillId="60" borderId="0" xfId="37" applyNumberFormat="1" applyFont="1" applyFill="1" applyAlignment="1">
      <alignment vertical="center"/>
    </xf>
    <xf numFmtId="167" fontId="63" fillId="60" borderId="0" xfId="37" applyNumberFormat="1" applyFont="1" applyFill="1" applyAlignment="1">
      <alignment vertical="center"/>
    </xf>
    <xf numFmtId="167" fontId="24" fillId="60" borderId="0" xfId="56" applyNumberFormat="1" applyFont="1" applyFill="1"/>
    <xf numFmtId="167" fontId="24" fillId="60" borderId="0" xfId="37" applyNumberFormat="1" applyFont="1" applyFill="1" applyAlignment="1">
      <alignment horizontal="left" vertical="center" indent="2"/>
    </xf>
    <xf numFmtId="167" fontId="24" fillId="60" borderId="0" xfId="37" applyNumberFormat="1" applyFont="1" applyFill="1" applyAlignment="1">
      <alignment horizontal="left" vertical="center" indent="1"/>
    </xf>
    <xf numFmtId="167" fontId="24" fillId="60" borderId="0" xfId="37" applyNumberFormat="1" applyFont="1" applyFill="1" applyAlignment="1">
      <alignment horizontal="left" vertical="center" indent="3"/>
    </xf>
    <xf numFmtId="167" fontId="24" fillId="60" borderId="0" xfId="56" applyNumberFormat="1" applyFont="1" applyFill="1" applyAlignment="1">
      <alignment horizontal="left" indent="1"/>
    </xf>
    <xf numFmtId="167" fontId="28" fillId="60" borderId="0" xfId="56" applyNumberFormat="1" applyFont="1" applyFill="1"/>
    <xf numFmtId="167" fontId="28" fillId="60" borderId="0" xfId="37" applyNumberFormat="1" applyFont="1" applyFill="1" applyAlignment="1">
      <alignment vertical="center"/>
    </xf>
    <xf numFmtId="167" fontId="24" fillId="60" borderId="0" xfId="39" applyNumberFormat="1" applyFont="1" applyFill="1" applyAlignment="1">
      <alignment vertical="center"/>
    </xf>
    <xf numFmtId="167" fontId="24" fillId="0" borderId="0" xfId="0" applyNumberFormat="1" applyFont="1" applyAlignment="1">
      <alignment horizontal="left" vertical="center" indent="1"/>
    </xf>
    <xf numFmtId="167" fontId="24" fillId="0" borderId="0" xfId="0" applyNumberFormat="1" applyFont="1" applyAlignment="1">
      <alignment horizontal="left" vertical="center" indent="2"/>
    </xf>
    <xf numFmtId="167" fontId="63" fillId="0" borderId="0" xfId="39" applyNumberFormat="1" applyFont="1"/>
    <xf numFmtId="167" fontId="63" fillId="0" borderId="0" xfId="39" applyNumberFormat="1" applyFont="1" applyAlignment="1">
      <alignment vertical="center"/>
    </xf>
    <xf numFmtId="167" fontId="63" fillId="60" borderId="0" xfId="37" applyNumberFormat="1" applyFont="1" applyFill="1" applyAlignment="1">
      <alignment horizontal="right" vertical="center"/>
    </xf>
    <xf numFmtId="167" fontId="63" fillId="60" borderId="0" xfId="39" applyNumberFormat="1" applyFont="1" applyFill="1"/>
    <xf numFmtId="167" fontId="63" fillId="0" borderId="0" xfId="37" applyNumberFormat="1" applyFont="1" applyAlignment="1">
      <alignment vertical="center"/>
    </xf>
    <xf numFmtId="167" fontId="63" fillId="0" borderId="0" xfId="37" applyNumberFormat="1" applyFont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24" fillId="60" borderId="0" xfId="37" applyNumberFormat="1" applyFont="1" applyFill="1" applyAlignment="1">
      <alignment horizontal="right" vertical="center"/>
    </xf>
    <xf numFmtId="167" fontId="66" fillId="60" borderId="0" xfId="37" applyNumberFormat="1" applyFont="1" applyFill="1" applyAlignment="1">
      <alignment vertical="center"/>
    </xf>
    <xf numFmtId="167" fontId="25" fillId="60" borderId="0" xfId="56" applyNumberFormat="1" applyFont="1" applyFill="1" applyAlignment="1">
      <alignment vertical="center"/>
    </xf>
    <xf numFmtId="167" fontId="66" fillId="60" borderId="0" xfId="56" applyNumberFormat="1" applyFont="1" applyFill="1" applyAlignment="1">
      <alignment vertical="center"/>
    </xf>
    <xf numFmtId="4" fontId="24" fillId="60" borderId="0" xfId="60" applyNumberFormat="1" applyFont="1" applyFill="1" applyAlignment="1">
      <alignment horizontal="left" vertical="center"/>
    </xf>
    <xf numFmtId="167" fontId="24" fillId="60" borderId="0" xfId="60" applyNumberFormat="1" applyFont="1" applyFill="1" applyAlignment="1">
      <alignment horizontal="center" vertical="center"/>
    </xf>
    <xf numFmtId="167" fontId="66" fillId="0" borderId="0" xfId="56" applyNumberFormat="1" applyFont="1" applyAlignment="1">
      <alignment horizontal="right"/>
    </xf>
    <xf numFmtId="0" fontId="24" fillId="0" borderId="0" xfId="45" applyFont="1"/>
    <xf numFmtId="167" fontId="24" fillId="0" borderId="11" xfId="37" applyNumberFormat="1" applyFont="1" applyBorder="1" applyAlignment="1">
      <alignment vertical="center"/>
    </xf>
    <xf numFmtId="167" fontId="25" fillId="0" borderId="28" xfId="0" applyNumberFormat="1" applyFont="1" applyBorder="1" applyAlignment="1">
      <alignment vertical="center"/>
    </xf>
    <xf numFmtId="167" fontId="28" fillId="0" borderId="0" xfId="0" applyNumberFormat="1" applyFont="1" applyAlignment="1">
      <alignment vertical="center"/>
    </xf>
    <xf numFmtId="167" fontId="63" fillId="0" borderId="11" xfId="39" applyNumberFormat="1" applyFont="1" applyBorder="1"/>
    <xf numFmtId="167" fontId="24" fillId="0" borderId="29" xfId="37" applyNumberFormat="1" applyFont="1" applyBorder="1" applyAlignment="1">
      <alignment vertical="center"/>
    </xf>
    <xf numFmtId="167" fontId="24" fillId="60" borderId="29" xfId="37" applyNumberFormat="1" applyFont="1" applyFill="1" applyBorder="1" applyAlignment="1">
      <alignment vertical="center"/>
    </xf>
    <xf numFmtId="10" fontId="66" fillId="0" borderId="30" xfId="62" applyNumberFormat="1" applyFont="1" applyBorder="1" applyAlignment="1">
      <alignment vertical="center"/>
    </xf>
    <xf numFmtId="10" fontId="66" fillId="0" borderId="22" xfId="62" applyNumberFormat="1" applyFont="1" applyBorder="1" applyAlignment="1">
      <alignment vertical="center"/>
    </xf>
    <xf numFmtId="4" fontId="66" fillId="0" borderId="0" xfId="62" applyNumberFormat="1" applyFont="1"/>
    <xf numFmtId="10" fontId="66" fillId="0" borderId="0" xfId="62" applyNumberFormat="1" applyFont="1"/>
    <xf numFmtId="10" fontId="63" fillId="0" borderId="22" xfId="62" applyNumberFormat="1" applyFont="1" applyBorder="1" applyAlignment="1">
      <alignment vertical="center"/>
    </xf>
    <xf numFmtId="10" fontId="63" fillId="0" borderId="32" xfId="62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/>
    </xf>
    <xf numFmtId="167" fontId="66" fillId="60" borderId="36" xfId="56" applyNumberFormat="1" applyFont="1" applyFill="1" applyBorder="1" applyAlignment="1">
      <alignment horizontal="right" vertical="center"/>
    </xf>
    <xf numFmtId="167" fontId="63" fillId="0" borderId="35" xfId="37" applyNumberFormat="1" applyFont="1" applyBorder="1" applyAlignment="1">
      <alignment vertical="center"/>
    </xf>
    <xf numFmtId="167" fontId="25" fillId="28" borderId="0" xfId="60" applyNumberFormat="1" applyFont="1" applyFill="1"/>
    <xf numFmtId="167" fontId="24" fillId="0" borderId="35" xfId="60" applyNumberFormat="1" applyFont="1" applyBorder="1" applyAlignment="1">
      <alignment vertical="center"/>
    </xf>
    <xf numFmtId="167" fontId="24" fillId="0" borderId="35" xfId="60" applyNumberFormat="1" applyFont="1" applyBorder="1" applyAlignment="1">
      <alignment horizontal="center" vertical="center"/>
    </xf>
    <xf numFmtId="167" fontId="24" fillId="0" borderId="28" xfId="60" applyNumberFormat="1" applyFont="1" applyBorder="1" applyAlignment="1">
      <alignment vertical="center"/>
    </xf>
    <xf numFmtId="167" fontId="24" fillId="0" borderId="0" xfId="37" applyNumberFormat="1" applyFont="1" applyAlignment="1">
      <alignment horizontal="left" vertical="center" indent="1"/>
    </xf>
    <xf numFmtId="0" fontId="24" fillId="0" borderId="0" xfId="37" applyFont="1" applyAlignment="1">
      <alignment horizontal="left" vertical="center" indent="1"/>
    </xf>
    <xf numFmtId="167" fontId="24" fillId="0" borderId="38" xfId="37" applyNumberFormat="1" applyFont="1" applyBorder="1" applyAlignment="1">
      <alignment vertical="center"/>
    </xf>
    <xf numFmtId="167" fontId="25" fillId="0" borderId="29" xfId="56" applyNumberFormat="1" applyFont="1" applyBorder="1"/>
    <xf numFmtId="167" fontId="66" fillId="0" borderId="29" xfId="56" applyNumberFormat="1" applyFont="1" applyBorder="1" applyAlignment="1">
      <alignment horizontal="right"/>
    </xf>
    <xf numFmtId="167" fontId="24" fillId="0" borderId="0" xfId="37" applyNumberFormat="1" applyFont="1" applyAlignment="1">
      <alignment horizontal="left" vertical="center" indent="2"/>
    </xf>
    <xf numFmtId="167" fontId="25" fillId="0" borderId="0" xfId="56" applyNumberFormat="1" applyFont="1"/>
    <xf numFmtId="167" fontId="24" fillId="60" borderId="0" xfId="39" applyNumberFormat="1" applyFont="1" applyFill="1" applyAlignment="1">
      <alignment horizontal="left" vertical="center" indent="1"/>
    </xf>
    <xf numFmtId="167" fontId="25" fillId="0" borderId="38" xfId="56" applyNumberFormat="1" applyFont="1" applyBorder="1"/>
    <xf numFmtId="167" fontId="63" fillId="0" borderId="38" xfId="37" applyNumberFormat="1" applyFont="1" applyBorder="1" applyAlignment="1">
      <alignment vertical="center"/>
    </xf>
    <xf numFmtId="167" fontId="66" fillId="62" borderId="33" xfId="56" applyNumberFormat="1" applyFont="1" applyFill="1" applyBorder="1" applyAlignment="1">
      <alignment horizontal="right" vertical="center"/>
    </xf>
    <xf numFmtId="0" fontId="66" fillId="0" borderId="0" xfId="62" applyFont="1" applyAlignment="1">
      <alignment vertical="center"/>
    </xf>
    <xf numFmtId="10" fontId="66" fillId="0" borderId="31" xfId="62" applyNumberFormat="1" applyFont="1" applyBorder="1" applyAlignment="1">
      <alignment vertical="center"/>
    </xf>
    <xf numFmtId="10" fontId="66" fillId="0" borderId="23" xfId="62" applyNumberFormat="1" applyFont="1" applyBorder="1" applyAlignment="1">
      <alignment vertical="center"/>
    </xf>
    <xf numFmtId="0" fontId="63" fillId="0" borderId="0" xfId="62" applyFont="1"/>
    <xf numFmtId="0" fontId="66" fillId="0" borderId="29" xfId="62" applyFont="1" applyBorder="1" applyAlignment="1">
      <alignment vertical="center"/>
    </xf>
    <xf numFmtId="0" fontId="63" fillId="0" borderId="0" xfId="62" applyFont="1" applyAlignment="1">
      <alignment vertical="center"/>
    </xf>
    <xf numFmtId="10" fontId="63" fillId="0" borderId="23" xfId="62" applyNumberFormat="1" applyFont="1" applyBorder="1" applyAlignment="1">
      <alignment vertical="center"/>
    </xf>
    <xf numFmtId="0" fontId="63" fillId="0" borderId="19" xfId="62" applyFont="1" applyBorder="1" applyAlignment="1">
      <alignment vertical="center"/>
    </xf>
    <xf numFmtId="10" fontId="63" fillId="0" borderId="37" xfId="62" applyNumberFormat="1" applyFont="1" applyBorder="1" applyAlignment="1">
      <alignment vertical="center"/>
    </xf>
    <xf numFmtId="0" fontId="14" fillId="0" borderId="0" xfId="0" applyFont="1"/>
    <xf numFmtId="49" fontId="25" fillId="0" borderId="0" xfId="37" applyNumberFormat="1" applyFont="1" applyAlignment="1">
      <alignment horizontal="right" vertical="center" wrapText="1"/>
    </xf>
    <xf numFmtId="167" fontId="24" fillId="0" borderId="10" xfId="0" applyNumberFormat="1" applyFont="1" applyBorder="1" applyAlignment="1">
      <alignment vertical="center"/>
    </xf>
    <xf numFmtId="167" fontId="25" fillId="0" borderId="10" xfId="0" applyNumberFormat="1" applyFont="1" applyBorder="1" applyAlignment="1">
      <alignment horizontal="center" vertical="center" wrapText="1"/>
    </xf>
    <xf numFmtId="167" fontId="24" fillId="63" borderId="0" xfId="37" applyNumberFormat="1" applyFont="1" applyFill="1" applyAlignment="1">
      <alignment vertical="center"/>
    </xf>
    <xf numFmtId="167" fontId="24" fillId="0" borderId="36" xfId="60" applyNumberFormat="1" applyFont="1" applyBorder="1" applyAlignment="1">
      <alignment vertical="center"/>
    </xf>
    <xf numFmtId="167" fontId="25" fillId="0" borderId="36" xfId="60" quotePrefix="1" applyNumberFormat="1" applyFont="1" applyBorder="1" applyAlignment="1">
      <alignment horizontal="center" vertical="center"/>
    </xf>
    <xf numFmtId="167" fontId="25" fillId="0" borderId="27" xfId="60" applyNumberFormat="1" applyFont="1" applyBorder="1" applyAlignment="1">
      <alignment horizontal="center" vertical="center" wrapText="1"/>
    </xf>
    <xf numFmtId="167" fontId="24" fillId="0" borderId="28" xfId="37" applyNumberFormat="1" applyFont="1" applyBorder="1" applyAlignment="1">
      <alignment vertical="center"/>
    </xf>
    <xf numFmtId="167" fontId="25" fillId="0" borderId="29" xfId="56" applyNumberFormat="1" applyFont="1" applyBorder="1" applyAlignment="1">
      <alignment vertical="center"/>
    </xf>
    <xf numFmtId="167" fontId="25" fillId="0" borderId="28" xfId="56" applyNumberFormat="1" applyFont="1" applyBorder="1" applyAlignment="1">
      <alignment vertical="center"/>
    </xf>
    <xf numFmtId="167" fontId="24" fillId="0" borderId="35" xfId="37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horizontal="right" vertical="center"/>
    </xf>
    <xf numFmtId="49" fontId="25" fillId="0" borderId="35" xfId="37" applyNumberFormat="1" applyFont="1" applyBorder="1" applyAlignment="1">
      <alignment horizontal="right" vertical="center" wrapText="1"/>
    </xf>
    <xf numFmtId="167" fontId="25" fillId="72" borderId="11" xfId="39" applyNumberFormat="1" applyFont="1" applyFill="1" applyBorder="1" applyAlignment="1">
      <alignment vertical="center"/>
    </xf>
    <xf numFmtId="167" fontId="66" fillId="72" borderId="11" xfId="39" applyNumberFormat="1" applyFont="1" applyFill="1" applyBorder="1" applyAlignment="1">
      <alignment vertical="center"/>
    </xf>
    <xf numFmtId="167" fontId="24" fillId="0" borderId="11" xfId="39" applyNumberFormat="1" applyFont="1" applyBorder="1" applyAlignment="1">
      <alignment vertical="center"/>
    </xf>
    <xf numFmtId="167" fontId="25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horizontal="right" vertical="center"/>
    </xf>
    <xf numFmtId="167" fontId="25" fillId="72" borderId="27" xfId="56" applyNumberFormat="1" applyFont="1" applyFill="1" applyBorder="1" applyAlignment="1">
      <alignment vertical="center"/>
    </xf>
    <xf numFmtId="167" fontId="66" fillId="72" borderId="27" xfId="56" applyNumberFormat="1" applyFont="1" applyFill="1" applyBorder="1" applyAlignment="1">
      <alignment vertical="center"/>
    </xf>
    <xf numFmtId="0" fontId="66" fillId="72" borderId="33" xfId="62" applyFont="1" applyFill="1" applyBorder="1" applyAlignment="1">
      <alignment vertical="center"/>
    </xf>
    <xf numFmtId="10" fontId="66" fillId="72" borderId="25" xfId="62" applyNumberFormat="1" applyFont="1" applyFill="1" applyBorder="1" applyAlignment="1">
      <alignment vertical="center"/>
    </xf>
    <xf numFmtId="10" fontId="66" fillId="72" borderId="20" xfId="62" applyNumberFormat="1" applyFont="1" applyFill="1" applyBorder="1" applyAlignment="1">
      <alignment vertical="center"/>
    </xf>
    <xf numFmtId="167" fontId="24" fillId="63" borderId="0" xfId="37" applyNumberFormat="1" applyFont="1" applyFill="1" applyAlignment="1">
      <alignment horizontal="left" vertical="center" indent="1"/>
    </xf>
    <xf numFmtId="167" fontId="63" fillId="63" borderId="0" xfId="37" applyNumberFormat="1" applyFont="1" applyFill="1" applyAlignment="1">
      <alignment horizontal="right" vertical="center"/>
    </xf>
    <xf numFmtId="167" fontId="24" fillId="63" borderId="0" xfId="56" applyNumberFormat="1" applyFont="1" applyFill="1" applyAlignment="1">
      <alignment horizontal="left" indent="1"/>
    </xf>
    <xf numFmtId="167" fontId="63" fillId="63" borderId="0" xfId="56" applyNumberFormat="1" applyFont="1" applyFill="1"/>
    <xf numFmtId="49" fontId="25" fillId="0" borderId="36" xfId="39" applyNumberFormat="1" applyFont="1" applyBorder="1" applyAlignment="1">
      <alignment horizontal="center" vertical="center" wrapText="1"/>
    </xf>
    <xf numFmtId="167" fontId="24" fillId="0" borderId="36" xfId="39" applyNumberFormat="1" applyFont="1" applyBorder="1" applyAlignment="1">
      <alignment vertical="center"/>
    </xf>
    <xf numFmtId="49" fontId="25" fillId="0" borderId="0" xfId="39" applyNumberFormat="1" applyFont="1" applyAlignment="1">
      <alignment horizontal="center" vertical="center" wrapText="1"/>
    </xf>
    <xf numFmtId="0" fontId="25" fillId="0" borderId="36" xfId="60" quotePrefix="1" applyFont="1" applyBorder="1" applyAlignment="1">
      <alignment horizontal="center" vertical="center"/>
    </xf>
    <xf numFmtId="0" fontId="66" fillId="0" borderId="35" xfId="62" applyFont="1" applyBorder="1" applyAlignment="1">
      <alignment vertical="center"/>
    </xf>
    <xf numFmtId="4" fontId="66" fillId="0" borderId="35" xfId="62" applyNumberFormat="1" applyFont="1" applyBorder="1" applyAlignment="1">
      <alignment vertical="center"/>
    </xf>
    <xf numFmtId="10" fontId="66" fillId="0" borderId="35" xfId="62" applyNumberFormat="1" applyFont="1" applyBorder="1" applyAlignment="1">
      <alignment vertical="center"/>
    </xf>
    <xf numFmtId="4" fontId="66" fillId="0" borderId="0" xfId="62" applyNumberFormat="1" applyFont="1" applyAlignment="1">
      <alignment vertical="center"/>
    </xf>
    <xf numFmtId="10" fontId="66" fillId="0" borderId="0" xfId="62" applyNumberFormat="1" applyFont="1" applyAlignment="1">
      <alignment vertical="center"/>
    </xf>
    <xf numFmtId="210" fontId="66" fillId="0" borderId="30" xfId="62" applyNumberFormat="1" applyFont="1" applyBorder="1" applyAlignment="1">
      <alignment vertical="center"/>
    </xf>
    <xf numFmtId="210" fontId="66" fillId="0" borderId="22" xfId="62" applyNumberFormat="1" applyFont="1" applyBorder="1" applyAlignment="1">
      <alignment vertical="center"/>
    </xf>
    <xf numFmtId="210" fontId="66" fillId="72" borderId="25" xfId="62" applyNumberFormat="1" applyFont="1" applyFill="1" applyBorder="1" applyAlignment="1">
      <alignment vertical="center"/>
    </xf>
    <xf numFmtId="210" fontId="63" fillId="0" borderId="22" xfId="62" applyNumberFormat="1" applyFont="1" applyBorder="1" applyAlignment="1">
      <alignment vertical="center"/>
    </xf>
    <xf numFmtId="210" fontId="63" fillId="0" borderId="32" xfId="62" applyNumberFormat="1" applyFont="1" applyBorder="1" applyAlignment="1">
      <alignment vertical="center"/>
    </xf>
    <xf numFmtId="167" fontId="24" fillId="60" borderId="0" xfId="39" applyNumberFormat="1" applyFont="1" applyFill="1"/>
    <xf numFmtId="178" fontId="31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8" fillId="0" borderId="0" xfId="0" applyFont="1" applyAlignment="1">
      <alignment vertical="center"/>
    </xf>
    <xf numFmtId="178" fontId="69" fillId="0" borderId="0" xfId="0" applyNumberFormat="1" applyFont="1" applyAlignment="1">
      <alignment vertical="center"/>
    </xf>
    <xf numFmtId="10" fontId="66" fillId="0" borderId="22" xfId="62" quotePrefix="1" applyNumberFormat="1" applyFont="1" applyBorder="1" applyAlignment="1">
      <alignment vertical="center" wrapText="1"/>
    </xf>
    <xf numFmtId="1" fontId="25" fillId="0" borderId="36" xfId="60" quotePrefix="1" applyNumberFormat="1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169" fontId="31" fillId="0" borderId="0" xfId="39" applyNumberFormat="1" applyFont="1"/>
    <xf numFmtId="14" fontId="0" fillId="0" borderId="0" xfId="0" applyNumberFormat="1"/>
    <xf numFmtId="0" fontId="24" fillId="60" borderId="0" xfId="60" applyFont="1" applyFill="1" applyAlignment="1">
      <alignment horizontal="left" vertical="center"/>
    </xf>
    <xf numFmtId="167" fontId="168" fillId="0" borderId="80" xfId="1505" applyNumberFormat="1" applyFont="1" applyFill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4" fillId="60" borderId="0" xfId="60" applyFont="1" applyFill="1" applyAlignment="1">
      <alignment vertical="center"/>
    </xf>
    <xf numFmtId="0" fontId="63" fillId="0" borderId="25" xfId="62" applyFont="1" applyBorder="1" applyAlignment="1">
      <alignment horizontal="center" vertical="center" wrapText="1"/>
    </xf>
    <xf numFmtId="167" fontId="24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5" fillId="28" borderId="0" xfId="37" applyNumberFormat="1" applyFont="1" applyFill="1" applyAlignment="1">
      <alignment vertical="center"/>
    </xf>
    <xf numFmtId="167" fontId="25" fillId="28" borderId="0" xfId="37" quotePrefix="1" applyNumberFormat="1" applyFont="1" applyFill="1" applyAlignment="1">
      <alignment vertical="center" wrapText="1"/>
    </xf>
    <xf numFmtId="0" fontId="45" fillId="0" borderId="0" xfId="0" applyFont="1"/>
    <xf numFmtId="167" fontId="24" fillId="0" borderId="0" xfId="56" applyNumberFormat="1" applyFont="1" applyAlignment="1">
      <alignment vertical="center"/>
    </xf>
    <xf numFmtId="167" fontId="24" fillId="61" borderId="0" xfId="62" applyNumberFormat="1" applyFont="1" applyFill="1" applyAlignment="1">
      <alignment vertical="center"/>
    </xf>
    <xf numFmtId="167" fontId="25" fillId="28" borderId="38" xfId="37" applyNumberFormat="1" applyFont="1" applyFill="1" applyBorder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167" fontId="24" fillId="0" borderId="27" xfId="56" applyNumberFormat="1" applyFont="1" applyBorder="1" applyAlignment="1">
      <alignment vertical="center"/>
    </xf>
    <xf numFmtId="167" fontId="24" fillId="0" borderId="27" xfId="56" applyNumberFormat="1" applyFont="1" applyBorder="1" applyAlignment="1">
      <alignment horizontal="center" vertical="center" wrapText="1"/>
    </xf>
    <xf numFmtId="167" fontId="25" fillId="0" borderId="27" xfId="56" quotePrefix="1" applyNumberFormat="1" applyFont="1" applyBorder="1" applyAlignment="1">
      <alignment horizontal="center" vertical="center" wrapText="1"/>
    </xf>
    <xf numFmtId="167" fontId="66" fillId="0" borderId="29" xfId="56" applyNumberFormat="1" applyFont="1" applyBorder="1" applyAlignment="1">
      <alignment horizontal="right" vertical="center"/>
    </xf>
    <xf numFmtId="3" fontId="24" fillId="0" borderId="0" xfId="56" applyNumberFormat="1" applyFont="1"/>
    <xf numFmtId="167" fontId="63" fillId="72" borderId="0" xfId="56" applyNumberFormat="1" applyFont="1" applyFill="1" applyAlignment="1">
      <alignment horizontal="right" vertical="center"/>
    </xf>
    <xf numFmtId="4" fontId="45" fillId="0" borderId="0" xfId="0" applyNumberFormat="1" applyFont="1" applyAlignment="1">
      <alignment horizontal="right"/>
    </xf>
    <xf numFmtId="167" fontId="63" fillId="0" borderId="0" xfId="56" applyNumberFormat="1" applyFont="1" applyAlignment="1">
      <alignment horizontal="right" vertical="center"/>
    </xf>
    <xf numFmtId="167" fontId="24" fillId="0" borderId="0" xfId="56" applyNumberFormat="1" applyFont="1" applyAlignment="1">
      <alignment horizontal="left" vertical="center" indent="2"/>
    </xf>
    <xf numFmtId="167" fontId="63" fillId="63" borderId="0" xfId="56" applyNumberFormat="1" applyFont="1" applyFill="1" applyAlignment="1">
      <alignment horizontal="right" vertical="center"/>
    </xf>
    <xf numFmtId="167" fontId="24" fillId="0" borderId="0" xfId="37" applyNumberFormat="1" applyFont="1" applyAlignment="1">
      <alignment horizontal="left" vertical="center" indent="3"/>
    </xf>
    <xf numFmtId="167" fontId="25" fillId="0" borderId="0" xfId="37" applyNumberFormat="1" applyFont="1" applyAlignment="1">
      <alignment vertical="center"/>
    </xf>
    <xf numFmtId="167" fontId="63" fillId="0" borderId="28" xfId="56" applyNumberFormat="1" applyFont="1" applyBorder="1" applyAlignment="1">
      <alignment horizontal="right" vertical="center"/>
    </xf>
    <xf numFmtId="167" fontId="66" fillId="72" borderId="27" xfId="56" applyNumberFormat="1" applyFont="1" applyFill="1" applyBorder="1" applyAlignment="1">
      <alignment horizontal="right" vertical="center"/>
    </xf>
    <xf numFmtId="167" fontId="25" fillId="0" borderId="0" xfId="56" applyNumberFormat="1" applyFont="1" applyAlignment="1">
      <alignment vertical="center"/>
    </xf>
    <xf numFmtId="167" fontId="28" fillId="60" borderId="0" xfId="56" applyNumberFormat="1" applyFont="1" applyFill="1" applyAlignment="1">
      <alignment vertical="center"/>
    </xf>
    <xf numFmtId="167" fontId="24" fillId="63" borderId="29" xfId="56" applyNumberFormat="1" applyFont="1" applyFill="1" applyBorder="1" applyAlignment="1">
      <alignment horizontal="left" vertical="center" indent="1"/>
    </xf>
    <xf numFmtId="167" fontId="63" fillId="63" borderId="29" xfId="56" applyNumberFormat="1" applyFont="1" applyFill="1" applyBorder="1" applyAlignment="1">
      <alignment horizontal="right" vertical="center"/>
    </xf>
    <xf numFmtId="167" fontId="24" fillId="63" borderId="0" xfId="56" applyNumberFormat="1" applyFont="1" applyFill="1" applyAlignment="1">
      <alignment horizontal="left" vertical="center" indent="1"/>
    </xf>
    <xf numFmtId="167" fontId="24" fillId="63" borderId="19" xfId="56" applyNumberFormat="1" applyFont="1" applyFill="1" applyBorder="1" applyAlignment="1">
      <alignment horizontal="left" vertical="center" indent="1"/>
    </xf>
    <xf numFmtId="167" fontId="63" fillId="63" borderId="19" xfId="56" applyNumberFormat="1" applyFont="1" applyFill="1" applyBorder="1" applyAlignment="1">
      <alignment horizontal="right" vertical="center"/>
    </xf>
    <xf numFmtId="167" fontId="24" fillId="63" borderId="27" xfId="56" applyNumberFormat="1" applyFont="1" applyFill="1" applyBorder="1" applyAlignment="1">
      <alignment horizontal="left" vertical="center"/>
    </xf>
    <xf numFmtId="167" fontId="63" fillId="63" borderId="27" xfId="56" applyNumberFormat="1" applyFont="1" applyFill="1" applyBorder="1" applyAlignment="1">
      <alignment horizontal="right" vertical="center"/>
    </xf>
    <xf numFmtId="167" fontId="24" fillId="60" borderId="9" xfId="56" applyNumberFormat="1" applyFont="1" applyFill="1" applyBorder="1" applyAlignment="1">
      <alignment horizontal="left" vertical="center" indent="1"/>
    </xf>
    <xf numFmtId="167" fontId="63" fillId="0" borderId="18" xfId="56" applyNumberFormat="1" applyFont="1" applyBorder="1" applyAlignment="1">
      <alignment horizontal="right" vertical="center"/>
    </xf>
    <xf numFmtId="0" fontId="167" fillId="0" borderId="0" xfId="0" applyFont="1"/>
    <xf numFmtId="167" fontId="70" fillId="0" borderId="0" xfId="1505" applyNumberFormat="1" applyFont="1" applyFill="1" applyBorder="1" applyAlignment="1" applyProtection="1">
      <alignment vertical="center"/>
    </xf>
    <xf numFmtId="167" fontId="24" fillId="0" borderId="11" xfId="0" applyNumberFormat="1" applyFont="1" applyBorder="1" applyAlignment="1">
      <alignment vertical="center"/>
    </xf>
    <xf numFmtId="167" fontId="24" fillId="0" borderId="0" xfId="0" applyNumberFormat="1" applyFont="1" applyAlignment="1">
      <alignment horizontal="left" vertical="center"/>
    </xf>
    <xf numFmtId="167" fontId="25" fillId="0" borderId="0" xfId="0" applyNumberFormat="1" applyFont="1"/>
    <xf numFmtId="167" fontId="24" fillId="0" borderId="28" xfId="0" applyNumberFormat="1" applyFont="1" applyBorder="1" applyAlignment="1">
      <alignment horizontal="left" vertical="center" indent="1"/>
    </xf>
    <xf numFmtId="167" fontId="31" fillId="0" borderId="0" xfId="60" applyNumberFormat="1" applyFont="1" applyAlignment="1">
      <alignment vertical="top"/>
    </xf>
    <xf numFmtId="167" fontId="66" fillId="0" borderId="38" xfId="60" applyNumberFormat="1" applyFont="1" applyBorder="1" applyAlignment="1">
      <alignment vertical="center"/>
    </xf>
    <xf numFmtId="167" fontId="25" fillId="0" borderId="38" xfId="60" applyNumberFormat="1" applyFont="1" applyBorder="1" applyAlignment="1">
      <alignment vertical="center"/>
    </xf>
    <xf numFmtId="167" fontId="25" fillId="0" borderId="0" xfId="60" applyNumberFormat="1" applyFont="1" applyAlignment="1">
      <alignment vertical="center"/>
    </xf>
    <xf numFmtId="0" fontId="25" fillId="0" borderId="36" xfId="60" quotePrefix="1" applyFont="1" applyBorder="1" applyAlignment="1">
      <alignment horizontal="center" vertical="center" wrapText="1"/>
    </xf>
    <xf numFmtId="167" fontId="24" fillId="0" borderId="29" xfId="60" applyNumberFormat="1" applyFont="1" applyBorder="1" applyAlignment="1">
      <alignment vertical="center"/>
    </xf>
    <xf numFmtId="167" fontId="25" fillId="0" borderId="29" xfId="60" quotePrefix="1" applyNumberFormat="1" applyFont="1" applyBorder="1" applyAlignment="1">
      <alignment horizontal="center" vertical="center"/>
    </xf>
    <xf numFmtId="167" fontId="25" fillId="0" borderId="29" xfId="60" applyNumberFormat="1" applyFont="1" applyBorder="1" applyAlignment="1">
      <alignment horizontal="center" vertical="center"/>
    </xf>
    <xf numFmtId="167" fontId="24" fillId="0" borderId="0" xfId="60" applyNumberFormat="1" applyFont="1" applyAlignment="1">
      <alignment horizontal="left" vertical="center" indent="1"/>
    </xf>
    <xf numFmtId="167" fontId="24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right" vertical="center"/>
    </xf>
    <xf numFmtId="167" fontId="24" fillId="0" borderId="0" xfId="60" applyNumberFormat="1" applyFont="1" applyAlignment="1">
      <alignment horizontal="left" vertical="center" indent="2"/>
    </xf>
    <xf numFmtId="167" fontId="25" fillId="0" borderId="28" xfId="60" applyNumberFormat="1" applyFont="1" applyBorder="1" applyAlignment="1">
      <alignment vertical="center"/>
    </xf>
    <xf numFmtId="167" fontId="25" fillId="0" borderId="28" xfId="60" applyNumberFormat="1" applyFont="1" applyBorder="1" applyAlignment="1">
      <alignment horizontal="right" vertical="center"/>
    </xf>
    <xf numFmtId="0" fontId="28" fillId="0" borderId="0" xfId="60" applyFont="1" applyAlignment="1">
      <alignment horizontal="left" vertical="center" indent="1"/>
    </xf>
    <xf numFmtId="167" fontId="24" fillId="0" borderId="38" xfId="0" applyNumberFormat="1" applyFont="1" applyBorder="1" applyAlignment="1">
      <alignment horizontal="left" vertical="center" indent="2"/>
    </xf>
    <xf numFmtId="167" fontId="66" fillId="0" borderId="28" xfId="39" applyNumberFormat="1" applyFont="1" applyBorder="1"/>
    <xf numFmtId="167" fontId="25" fillId="0" borderId="28" xfId="39" applyNumberFormat="1" applyFont="1" applyBorder="1"/>
    <xf numFmtId="0" fontId="25" fillId="0" borderId="36" xfId="39" applyFont="1" applyBorder="1" applyAlignment="1">
      <alignment horizontal="center" vertical="center" wrapText="1"/>
    </xf>
    <xf numFmtId="0" fontId="24" fillId="0" borderId="11" xfId="39" applyFont="1" applyBorder="1"/>
    <xf numFmtId="167" fontId="24" fillId="0" borderId="11" xfId="39" applyNumberFormat="1" applyFont="1" applyBorder="1"/>
    <xf numFmtId="167" fontId="25" fillId="0" borderId="0" xfId="39" applyNumberFormat="1" applyFont="1" applyAlignment="1">
      <alignment vertical="center"/>
    </xf>
    <xf numFmtId="167" fontId="24" fillId="0" borderId="0" xfId="39" applyNumberFormat="1" applyFont="1" applyAlignment="1">
      <alignment horizontal="left" vertical="center" indent="1"/>
    </xf>
    <xf numFmtId="167" fontId="24" fillId="0" borderId="0" xfId="39" applyNumberFormat="1" applyFont="1" applyAlignment="1">
      <alignment horizontal="left" vertical="center" indent="2"/>
    </xf>
    <xf numFmtId="167" fontId="24" fillId="0" borderId="0" xfId="39" applyNumberFormat="1" applyFont="1" applyAlignment="1">
      <alignment horizontal="left" vertical="center" indent="3"/>
    </xf>
    <xf numFmtId="167" fontId="24" fillId="0" borderId="11" xfId="39" applyNumberFormat="1" applyFont="1" applyBorder="1" applyAlignment="1">
      <alignment horizontal="center" vertical="center"/>
    </xf>
    <xf numFmtId="0" fontId="24" fillId="0" borderId="11" xfId="39" applyFont="1" applyBorder="1" applyAlignment="1">
      <alignment horizontal="center" vertical="center"/>
    </xf>
    <xf numFmtId="0" fontId="24" fillId="0" borderId="0" xfId="39" applyFont="1" applyAlignment="1">
      <alignment vertical="center"/>
    </xf>
    <xf numFmtId="167" fontId="25" fillId="0" borderId="0" xfId="39" applyNumberFormat="1" applyFont="1" applyAlignment="1">
      <alignment horizontal="left" vertical="center"/>
    </xf>
    <xf numFmtId="167" fontId="24" fillId="0" borderId="0" xfId="39" applyNumberFormat="1" applyFont="1" applyAlignment="1">
      <alignment horizontal="left" vertical="center"/>
    </xf>
    <xf numFmtId="167" fontId="66" fillId="0" borderId="0" xfId="56" applyNumberFormat="1" applyFont="1" applyAlignment="1">
      <alignment vertical="center"/>
    </xf>
    <xf numFmtId="167" fontId="25" fillId="0" borderId="29" xfId="37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 vertical="center"/>
    </xf>
    <xf numFmtId="167" fontId="24" fillId="0" borderId="0" xfId="37" applyNumberFormat="1" applyFont="1" applyAlignment="1">
      <alignment horizontal="left" vertical="center" indent="4"/>
    </xf>
    <xf numFmtId="167" fontId="66" fillId="0" borderId="38" xfId="37" applyNumberFormat="1" applyFont="1" applyBorder="1" applyAlignment="1">
      <alignment horizontal="left" vertical="center"/>
    </xf>
    <xf numFmtId="167" fontId="66" fillId="0" borderId="0" xfId="60" applyNumberFormat="1" applyFont="1"/>
    <xf numFmtId="167" fontId="25" fillId="0" borderId="36" xfId="56" applyNumberFormat="1" applyFont="1" applyBorder="1" applyAlignment="1">
      <alignment vertical="center"/>
    </xf>
    <xf numFmtId="0" fontId="28" fillId="0" borderId="35" xfId="37" applyFont="1" applyBorder="1" applyAlignment="1">
      <alignment vertical="center"/>
    </xf>
    <xf numFmtId="167" fontId="66" fillId="0" borderId="38" xfId="56" applyNumberFormat="1" applyFont="1" applyBorder="1"/>
    <xf numFmtId="167" fontId="84" fillId="0" borderId="38" xfId="56" applyNumberFormat="1" applyFont="1" applyBorder="1"/>
    <xf numFmtId="167" fontId="25" fillId="0" borderId="35" xfId="37" applyNumberFormat="1" applyFont="1" applyBorder="1" applyAlignment="1">
      <alignment horizontal="center" vertical="center"/>
    </xf>
    <xf numFmtId="167" fontId="66" fillId="0" borderId="19" xfId="60" applyNumberFormat="1" applyFont="1" applyBorder="1"/>
    <xf numFmtId="167" fontId="25" fillId="0" borderId="19" xfId="60" applyNumberFormat="1" applyFont="1" applyBorder="1"/>
    <xf numFmtId="167" fontId="25" fillId="0" borderId="0" xfId="60" applyNumberFormat="1" applyFont="1"/>
    <xf numFmtId="0" fontId="14" fillId="0" borderId="19" xfId="0" applyFont="1" applyBorder="1"/>
    <xf numFmtId="0" fontId="25" fillId="0" borderId="29" xfId="37" quotePrefix="1" applyFont="1" applyBorder="1" applyAlignment="1">
      <alignment horizontal="right" vertical="center" wrapText="1"/>
    </xf>
    <xf numFmtId="167" fontId="24" fillId="0" borderId="0" xfId="0" applyNumberFormat="1" applyFont="1" applyAlignment="1">
      <alignment horizontal="left" vertical="center" indent="3"/>
    </xf>
    <xf numFmtId="167" fontId="170" fillId="0" borderId="0" xfId="1505" applyNumberFormat="1" applyFont="1" applyFill="1" applyBorder="1" applyAlignment="1" applyProtection="1">
      <alignment vertical="center"/>
    </xf>
    <xf numFmtId="168" fontId="66" fillId="0" borderId="0" xfId="39" applyNumberFormat="1" applyFont="1"/>
    <xf numFmtId="168" fontId="63" fillId="0" borderId="0" xfId="39" applyNumberFormat="1" applyFont="1"/>
    <xf numFmtId="168" fontId="24" fillId="0" borderId="0" xfId="39" applyNumberFormat="1" applyFont="1"/>
    <xf numFmtId="168" fontId="63" fillId="60" borderId="0" xfId="39" applyNumberFormat="1" applyFont="1" applyFill="1"/>
    <xf numFmtId="168" fontId="66" fillId="72" borderId="11" xfId="39" applyNumberFormat="1" applyFont="1" applyFill="1" applyBorder="1" applyAlignment="1">
      <alignment vertical="center"/>
    </xf>
    <xf numFmtId="0" fontId="68" fillId="0" borderId="38" xfId="0" applyFont="1" applyBorder="1"/>
    <xf numFmtId="168" fontId="66" fillId="0" borderId="0" xfId="77" applyNumberFormat="1" applyFont="1" applyFill="1" applyBorder="1" applyAlignment="1">
      <alignment horizontal="right" vertical="center"/>
    </xf>
    <xf numFmtId="167" fontId="24" fillId="0" borderId="0" xfId="39" applyNumberFormat="1" applyFont="1" applyAlignment="1">
      <alignment horizontal="right" vertical="center"/>
    </xf>
    <xf numFmtId="168" fontId="63" fillId="0" borderId="0" xfId="77" applyNumberFormat="1" applyFont="1" applyFill="1" applyBorder="1" applyAlignment="1">
      <alignment horizontal="right" vertical="center"/>
    </xf>
    <xf numFmtId="0" fontId="24" fillId="0" borderId="0" xfId="39" applyFont="1" applyAlignment="1">
      <alignment horizontal="right" vertical="center"/>
    </xf>
    <xf numFmtId="167" fontId="25" fillId="72" borderId="107" xfId="39" applyNumberFormat="1" applyFont="1" applyFill="1" applyBorder="1" applyAlignment="1">
      <alignment vertical="center"/>
    </xf>
    <xf numFmtId="167" fontId="31" fillId="0" borderId="35" xfId="60" applyNumberFormat="1" applyFont="1" applyBorder="1" applyAlignment="1">
      <alignment vertical="top"/>
    </xf>
    <xf numFmtId="167" fontId="24" fillId="63" borderId="38" xfId="56" applyNumberFormat="1" applyFont="1" applyFill="1" applyBorder="1" applyAlignment="1">
      <alignment horizontal="left" indent="1"/>
    </xf>
    <xf numFmtId="167" fontId="63" fillId="63" borderId="38" xfId="56" applyNumberFormat="1" applyFont="1" applyFill="1" applyBorder="1"/>
    <xf numFmtId="0" fontId="170" fillId="0" borderId="0" xfId="1505" applyFont="1" applyFill="1" applyAlignment="1" applyProtection="1">
      <alignment vertical="center"/>
    </xf>
    <xf numFmtId="0" fontId="14" fillId="0" borderId="0" xfId="0" applyFont="1" applyAlignment="1">
      <alignment vertical="center"/>
    </xf>
    <xf numFmtId="167" fontId="25" fillId="72" borderId="35" xfId="39" applyNumberFormat="1" applyFont="1" applyFill="1" applyBorder="1" applyAlignment="1">
      <alignment vertical="center"/>
    </xf>
    <xf numFmtId="167" fontId="66" fillId="72" borderId="35" xfId="39" applyNumberFormat="1" applyFont="1" applyFill="1" applyBorder="1" applyAlignment="1">
      <alignment vertical="center"/>
    </xf>
    <xf numFmtId="168" fontId="66" fillId="72" borderId="35" xfId="77" applyNumberFormat="1" applyFont="1" applyFill="1" applyBorder="1" applyAlignment="1">
      <alignment vertical="center"/>
    </xf>
    <xf numFmtId="178" fontId="69" fillId="0" borderId="35" xfId="0" applyNumberFormat="1" applyFont="1" applyBorder="1" applyAlignment="1">
      <alignment vertical="center"/>
    </xf>
    <xf numFmtId="0" fontId="69" fillId="0" borderId="112" xfId="0" applyFont="1" applyBorder="1" applyAlignment="1">
      <alignment vertical="center"/>
    </xf>
    <xf numFmtId="0" fontId="68" fillId="0" borderId="38" xfId="0" applyFont="1" applyBorder="1" applyAlignment="1">
      <alignment vertical="center"/>
    </xf>
    <xf numFmtId="0" fontId="68" fillId="0" borderId="35" xfId="0" applyFont="1" applyBorder="1"/>
    <xf numFmtId="167" fontId="25" fillId="0" borderId="0" xfId="60" applyNumberFormat="1" applyFont="1" applyAlignment="1">
      <alignment horizontal="left" vertical="center"/>
    </xf>
    <xf numFmtId="167" fontId="24" fillId="0" borderId="0" xfId="37" applyNumberFormat="1" applyFont="1" applyAlignment="1">
      <alignment horizontal="left" vertical="top" wrapText="1"/>
    </xf>
    <xf numFmtId="167" fontId="24" fillId="0" borderId="0" xfId="60" applyNumberFormat="1" applyFont="1" applyAlignment="1">
      <alignment horizontal="left" vertical="center" wrapText="1"/>
    </xf>
    <xf numFmtId="0" fontId="24" fillId="0" borderId="36" xfId="39" applyFont="1" applyBorder="1" applyAlignment="1">
      <alignment horizontal="center"/>
    </xf>
    <xf numFmtId="0" fontId="25" fillId="0" borderId="35" xfId="39" quotePrefix="1" applyFont="1" applyBorder="1" applyAlignment="1">
      <alignment horizontal="center" vertical="center" wrapText="1"/>
    </xf>
    <xf numFmtId="0" fontId="25" fillId="0" borderId="38" xfId="39" quotePrefix="1" applyFont="1" applyBorder="1" applyAlignment="1">
      <alignment horizontal="center" vertical="center"/>
    </xf>
    <xf numFmtId="0" fontId="25" fillId="0" borderId="35" xfId="39" quotePrefix="1" applyFont="1" applyBorder="1" applyAlignment="1">
      <alignment horizontal="center" vertical="center"/>
    </xf>
    <xf numFmtId="0" fontId="25" fillId="0" borderId="35" xfId="39" applyFont="1" applyBorder="1" applyAlignment="1">
      <alignment horizontal="center" vertical="center" wrapText="1"/>
    </xf>
    <xf numFmtId="0" fontId="25" fillId="0" borderId="38" xfId="39" applyFont="1" applyBorder="1" applyAlignment="1">
      <alignment horizontal="center" vertical="center" wrapText="1"/>
    </xf>
    <xf numFmtId="0" fontId="25" fillId="0" borderId="29" xfId="39" quotePrefix="1" applyFont="1" applyBorder="1" applyAlignment="1">
      <alignment horizontal="center" vertical="center"/>
    </xf>
    <xf numFmtId="0" fontId="25" fillId="0" borderId="29" xfId="39" quotePrefix="1" applyFont="1" applyBorder="1" applyAlignment="1">
      <alignment horizontal="center" vertical="center" wrapText="1"/>
    </xf>
    <xf numFmtId="0" fontId="24" fillId="60" borderId="0" xfId="60" applyFont="1" applyFill="1" applyAlignment="1">
      <alignment horizontal="left" vertical="center"/>
    </xf>
    <xf numFmtId="167" fontId="66" fillId="0" borderId="0" xfId="56" applyNumberFormat="1" applyFont="1" applyAlignment="1">
      <alignment horizontal="left"/>
    </xf>
    <xf numFmtId="167" fontId="84" fillId="0" borderId="0" xfId="56" applyNumberFormat="1" applyFont="1" applyAlignment="1">
      <alignment horizontal="left"/>
    </xf>
    <xf numFmtId="49" fontId="63" fillId="0" borderId="25" xfId="62" applyNumberFormat="1" applyFont="1" applyBorder="1" applyAlignment="1">
      <alignment horizontal="center"/>
    </xf>
    <xf numFmtId="0" fontId="63" fillId="0" borderId="31" xfId="62" applyFont="1" applyBorder="1" applyAlignment="1">
      <alignment horizontal="center" vertical="center" wrapText="1"/>
    </xf>
    <xf numFmtId="0" fontId="63" fillId="0" borderId="37" xfId="62" applyFont="1" applyBorder="1" applyAlignment="1">
      <alignment horizontal="center" vertical="center" wrapText="1"/>
    </xf>
    <xf numFmtId="0" fontId="66" fillId="0" borderId="21" xfId="62" applyFont="1" applyBorder="1" applyAlignment="1">
      <alignment horizontal="center" vertical="center"/>
    </xf>
    <xf numFmtId="0" fontId="66" fillId="0" borderId="109" xfId="62" applyFont="1" applyBorder="1" applyAlignment="1">
      <alignment horizontal="center" vertical="center"/>
    </xf>
    <xf numFmtId="0" fontId="66" fillId="0" borderId="110" xfId="62" applyFont="1" applyBorder="1" applyAlignment="1">
      <alignment horizontal="center" vertical="center"/>
    </xf>
    <xf numFmtId="0" fontId="66" fillId="0" borderId="111" xfId="62" applyFont="1" applyBorder="1" applyAlignment="1">
      <alignment horizontal="center" vertical="center"/>
    </xf>
    <xf numFmtId="0" fontId="63" fillId="0" borderId="103" xfId="62" applyFont="1" applyBorder="1" applyAlignment="1">
      <alignment horizontal="center"/>
    </xf>
    <xf numFmtId="0" fontId="63" fillId="0" borderId="107" xfId="62" applyFont="1" applyBorder="1" applyAlignment="1">
      <alignment horizontal="center"/>
    </xf>
    <xf numFmtId="0" fontId="63" fillId="0" borderId="103" xfId="62" applyFont="1" applyBorder="1" applyAlignment="1">
      <alignment horizontal="center" vertical="center" wrapText="1"/>
    </xf>
    <xf numFmtId="0" fontId="63" fillId="0" borderId="107" xfId="62" applyFont="1" applyBorder="1" applyAlignment="1">
      <alignment horizontal="center" vertical="center" wrapText="1"/>
    </xf>
    <xf numFmtId="0" fontId="63" fillId="0" borderId="108" xfId="62" applyFont="1" applyBorder="1" applyAlignment="1">
      <alignment horizontal="center" vertical="center" wrapText="1"/>
    </xf>
    <xf numFmtId="0" fontId="63" fillId="0" borderId="57" xfId="62" applyFont="1" applyBorder="1" applyAlignment="1">
      <alignment horizontal="center" vertical="center" wrapText="1"/>
    </xf>
    <xf numFmtId="0" fontId="63" fillId="0" borderId="32" xfId="62" applyFont="1" applyBorder="1" applyAlignment="1">
      <alignment horizontal="center" vertical="center" wrapText="1"/>
    </xf>
    <xf numFmtId="0" fontId="63" fillId="0" borderId="40" xfId="62" applyFont="1" applyBorder="1" applyAlignment="1">
      <alignment horizontal="center" vertical="center" wrapText="1"/>
    </xf>
    <xf numFmtId="0" fontId="63" fillId="0" borderId="25" xfId="62" applyFont="1" applyBorder="1" applyAlignment="1">
      <alignment horizontal="center" vertical="center" wrapText="1"/>
    </xf>
    <xf numFmtId="0" fontId="63" fillId="0" borderId="25" xfId="62" applyFont="1" applyBorder="1" applyAlignment="1">
      <alignment horizontal="center"/>
    </xf>
  </cellXfs>
  <cellStyles count="33798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ugocosta\Documents\USR_DATA\hugo.costa\Hugo\DROC\Pagamentos%20em%20atraso\2017\Mar&#231;o\MPA_mar&#231;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zoomScale="80" zoomScaleNormal="80" workbookViewId="0">
      <selection activeCell="V16" sqref="V16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D5" sqref="D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 - Execução orçamental por classificação cruzada orgânica e económica (janeiro)","TABLE VII - Budget execution by organic and economic cross-classification (january)")</f>
        <v>QUADRO VII - Execução orçamental por classificação cruzada orgânica e económica (janeiro)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25</v>
      </c>
    </row>
    <row r="4" spans="2:18" ht="27" customHeight="1">
      <c r="C4" s="253" t="str">
        <f>+IF(Índice!$D$2=1,"Despesa corrente","Current expenditure")</f>
        <v>Despesa corrente</v>
      </c>
      <c r="D4" s="194">
        <v>1170</v>
      </c>
      <c r="E4" s="194">
        <v>126.58693000000002</v>
      </c>
      <c r="F4" s="194">
        <v>23789.19610999999</v>
      </c>
      <c r="G4" s="194">
        <v>629.38859999999988</v>
      </c>
      <c r="H4" s="194">
        <v>22552.367200000001</v>
      </c>
      <c r="I4" s="194">
        <v>5230.0974600000009</v>
      </c>
      <c r="J4" s="194">
        <v>850.55060999999989</v>
      </c>
      <c r="K4" s="194">
        <v>616.03719999999987</v>
      </c>
      <c r="L4" s="194">
        <v>2804.91507</v>
      </c>
      <c r="M4" s="194">
        <v>352.19920000000013</v>
      </c>
      <c r="N4" s="194">
        <v>1286.8819699999997</v>
      </c>
      <c r="O4" s="194">
        <v>961.64616000000001</v>
      </c>
      <c r="P4" s="194">
        <v>60369.866509999985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102.13403000000002</v>
      </c>
      <c r="F5" s="196">
        <v>19403.276509999989</v>
      </c>
      <c r="G5" s="196">
        <v>417.15922999999987</v>
      </c>
      <c r="H5" s="196">
        <v>1728.4075600000008</v>
      </c>
      <c r="I5" s="196">
        <v>315.42369999999988</v>
      </c>
      <c r="J5" s="196">
        <v>740.39496999999983</v>
      </c>
      <c r="K5" s="196">
        <v>331.8223799999999</v>
      </c>
      <c r="L5" s="196">
        <v>345.75164999999998</v>
      </c>
      <c r="M5" s="196">
        <v>349.01470000000012</v>
      </c>
      <c r="N5" s="196">
        <v>1065.6227599999997</v>
      </c>
      <c r="O5" s="196">
        <v>931.24032</v>
      </c>
      <c r="P5" s="196">
        <v>25730.24780999999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93.946400000000025</v>
      </c>
      <c r="F6" s="198">
        <v>19079.16399999999</v>
      </c>
      <c r="G6" s="198">
        <v>412.80305999999985</v>
      </c>
      <c r="H6" s="198">
        <v>1642.1035000000006</v>
      </c>
      <c r="I6" s="198">
        <v>307.09192999999988</v>
      </c>
      <c r="J6" s="198">
        <v>730.42124999999987</v>
      </c>
      <c r="K6" s="198">
        <v>316.21392999999989</v>
      </c>
      <c r="L6" s="198">
        <v>345.13314999999994</v>
      </c>
      <c r="M6" s="198">
        <v>339.94610000000011</v>
      </c>
      <c r="N6" s="198">
        <v>1047.4644299999998</v>
      </c>
      <c r="O6" s="198">
        <v>917.57992999999999</v>
      </c>
      <c r="P6" s="198">
        <v>25231.867679999988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1.1480399999999999</v>
      </c>
      <c r="F7" s="198">
        <v>126.12706</v>
      </c>
      <c r="G7" s="198">
        <v>0.97640000000000016</v>
      </c>
      <c r="H7" s="198">
        <v>66.52825</v>
      </c>
      <c r="I7" s="198">
        <v>1.1680400000000002</v>
      </c>
      <c r="J7" s="198">
        <v>0</v>
      </c>
      <c r="K7" s="198">
        <v>13.885669999999999</v>
      </c>
      <c r="L7" s="198">
        <v>0.16538</v>
      </c>
      <c r="M7" s="198">
        <v>7.3331900000000001</v>
      </c>
      <c r="N7" s="198">
        <v>4.4338199999999999</v>
      </c>
      <c r="O7" s="198">
        <v>5.63314</v>
      </c>
      <c r="P7" s="198">
        <v>227.39898999999997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7.0395900000000005</v>
      </c>
      <c r="F8" s="198">
        <v>197.98544999999996</v>
      </c>
      <c r="G8" s="198">
        <v>3.3797700000000002</v>
      </c>
      <c r="H8" s="198">
        <v>19.77581</v>
      </c>
      <c r="I8" s="198">
        <v>7.1637300000000002</v>
      </c>
      <c r="J8" s="198">
        <v>9.9737199999999984</v>
      </c>
      <c r="K8" s="198">
        <v>1.72278</v>
      </c>
      <c r="L8" s="198">
        <v>0.45311999999999997</v>
      </c>
      <c r="M8" s="198">
        <v>1.7354099999999999</v>
      </c>
      <c r="N8" s="198">
        <v>13.72451</v>
      </c>
      <c r="O8" s="198">
        <v>8.0272500000000004</v>
      </c>
      <c r="P8" s="198">
        <v>270.98113999999993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24.4529</v>
      </c>
      <c r="F9" s="196">
        <v>42.696250000000006</v>
      </c>
      <c r="G9" s="196">
        <v>0.11497</v>
      </c>
      <c r="H9" s="196">
        <v>2135.8729899999989</v>
      </c>
      <c r="I9" s="196">
        <v>24.979230000000001</v>
      </c>
      <c r="J9" s="196">
        <v>80.453690000000009</v>
      </c>
      <c r="K9" s="196">
        <v>3.3567599999999995</v>
      </c>
      <c r="L9" s="196">
        <v>3.5199599999999998</v>
      </c>
      <c r="M9" s="196">
        <v>0</v>
      </c>
      <c r="N9" s="196">
        <v>0</v>
      </c>
      <c r="O9" s="196">
        <v>28.047820000000002</v>
      </c>
      <c r="P9" s="196">
        <v>2343.4945699999989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10.528119999999999</v>
      </c>
      <c r="F10" s="198">
        <v>0.6541300000000001</v>
      </c>
      <c r="G10" s="198">
        <v>0.11497</v>
      </c>
      <c r="H10" s="198">
        <v>3.0490899999999996</v>
      </c>
      <c r="I10" s="198">
        <v>1.7892800000000002</v>
      </c>
      <c r="J10" s="198">
        <v>0</v>
      </c>
      <c r="K10" s="198">
        <v>0.55084</v>
      </c>
      <c r="L10" s="198">
        <v>0</v>
      </c>
      <c r="M10" s="198">
        <v>0</v>
      </c>
      <c r="N10" s="198">
        <v>0</v>
      </c>
      <c r="O10" s="198">
        <v>6.2875099999999993</v>
      </c>
      <c r="P10" s="198">
        <v>22.973939999999999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13.924779999999998</v>
      </c>
      <c r="F11" s="198">
        <v>42.042120000000004</v>
      </c>
      <c r="G11" s="198">
        <v>0</v>
      </c>
      <c r="H11" s="198">
        <v>2132.823899999999</v>
      </c>
      <c r="I11" s="198">
        <v>23.18995</v>
      </c>
      <c r="J11" s="198">
        <v>80.453690000000009</v>
      </c>
      <c r="K11" s="198">
        <v>2.8059199999999995</v>
      </c>
      <c r="L11" s="198">
        <v>3.5199599999999998</v>
      </c>
      <c r="M11" s="198">
        <v>0</v>
      </c>
      <c r="N11" s="198">
        <v>0</v>
      </c>
      <c r="O11" s="198">
        <v>21.76031</v>
      </c>
      <c r="P11" s="198">
        <v>2320.5206299999986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2.8954700000000004</v>
      </c>
      <c r="G12" s="198">
        <v>0</v>
      </c>
      <c r="H12" s="198">
        <v>18122.829610000001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18125.72508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1170</v>
      </c>
      <c r="E13" s="196">
        <v>0</v>
      </c>
      <c r="F13" s="196">
        <v>4338.5943100000004</v>
      </c>
      <c r="G13" s="196">
        <v>211.50240000000002</v>
      </c>
      <c r="H13" s="196">
        <v>554.00202999999999</v>
      </c>
      <c r="I13" s="196">
        <v>4889.6945300000007</v>
      </c>
      <c r="J13" s="196">
        <v>29.148710000000001</v>
      </c>
      <c r="K13" s="196">
        <v>280.85805999999997</v>
      </c>
      <c r="L13" s="196">
        <v>659.95234000000005</v>
      </c>
      <c r="M13" s="196">
        <v>1.63642</v>
      </c>
      <c r="N13" s="196">
        <v>221.25921000000002</v>
      </c>
      <c r="O13" s="196">
        <v>2.0520200000000002</v>
      </c>
      <c r="P13" s="196">
        <v>12358.700030000002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1170</v>
      </c>
      <c r="E14" s="200">
        <v>0</v>
      </c>
      <c r="F14" s="200">
        <v>1113.2053900000001</v>
      </c>
      <c r="G14" s="200">
        <v>209.16133000000002</v>
      </c>
      <c r="H14" s="200">
        <v>545.68812000000003</v>
      </c>
      <c r="I14" s="200">
        <v>4886.8538200000003</v>
      </c>
      <c r="J14" s="200">
        <v>0</v>
      </c>
      <c r="K14" s="200">
        <v>279.71485999999999</v>
      </c>
      <c r="L14" s="200">
        <v>659.74274000000003</v>
      </c>
      <c r="M14" s="200">
        <v>0</v>
      </c>
      <c r="N14" s="200">
        <v>218.25954000000002</v>
      </c>
      <c r="O14" s="200">
        <v>0</v>
      </c>
      <c r="P14" s="200">
        <v>9082.625799999998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1170</v>
      </c>
      <c r="E16" s="198">
        <v>0</v>
      </c>
      <c r="F16" s="198">
        <v>1113.2053900000001</v>
      </c>
      <c r="G16" s="198">
        <v>209.16133000000002</v>
      </c>
      <c r="H16" s="198">
        <v>545.68812000000003</v>
      </c>
      <c r="I16" s="198">
        <v>4886.8538200000003</v>
      </c>
      <c r="J16" s="198">
        <v>0</v>
      </c>
      <c r="K16" s="198">
        <v>279.71485999999999</v>
      </c>
      <c r="L16" s="198">
        <v>659.74274000000003</v>
      </c>
      <c r="M16" s="198">
        <v>0</v>
      </c>
      <c r="N16" s="198">
        <v>218.25954000000002</v>
      </c>
      <c r="O16" s="198">
        <v>0</v>
      </c>
      <c r="P16" s="198">
        <v>9082.625799999998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</v>
      </c>
      <c r="F19" s="200">
        <v>3225.3889199999999</v>
      </c>
      <c r="G19" s="200">
        <v>2.3410700000000002</v>
      </c>
      <c r="H19" s="200">
        <v>8.3139099999999999</v>
      </c>
      <c r="I19" s="200">
        <v>2.8407100000000001</v>
      </c>
      <c r="J19" s="200">
        <v>29.148710000000001</v>
      </c>
      <c r="K19" s="200">
        <v>1.1432</v>
      </c>
      <c r="L19" s="200">
        <v>0.20959999999999998</v>
      </c>
      <c r="M19" s="200">
        <v>1.63642</v>
      </c>
      <c r="N19" s="200">
        <v>2.9996700000000001</v>
      </c>
      <c r="O19" s="200">
        <v>2.0520200000000002</v>
      </c>
      <c r="P19" s="200">
        <v>3276.0742299999997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942.21421999999984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942.21421999999984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1780.8569899999998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1780.8569899999998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502.31771000000009</v>
      </c>
      <c r="G23" s="198">
        <v>2.3410700000000002</v>
      </c>
      <c r="H23" s="198">
        <v>8.3139099999999999</v>
      </c>
      <c r="I23" s="198">
        <v>2.8407100000000001</v>
      </c>
      <c r="J23" s="198">
        <v>4.08371</v>
      </c>
      <c r="K23" s="198">
        <v>1.1432</v>
      </c>
      <c r="L23" s="198">
        <v>0.20959999999999998</v>
      </c>
      <c r="M23" s="198">
        <v>1.63642</v>
      </c>
      <c r="N23" s="198">
        <v>2.9996700000000001</v>
      </c>
      <c r="O23" s="198">
        <v>2.0520200000000002</v>
      </c>
      <c r="P23" s="198">
        <v>527.93802000000005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25.065000000000001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1793.92</v>
      </c>
      <c r="M25" s="198">
        <v>0</v>
      </c>
      <c r="N25" s="198">
        <v>0</v>
      </c>
      <c r="O25" s="198">
        <v>0</v>
      </c>
      <c r="P25" s="198">
        <v>1793.92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1.7335699999999998</v>
      </c>
      <c r="G26" s="198">
        <v>0.61199999999999999</v>
      </c>
      <c r="H26" s="198">
        <v>11.25501</v>
      </c>
      <c r="I26" s="198">
        <v>0</v>
      </c>
      <c r="J26" s="198">
        <v>0.55323999999999995</v>
      </c>
      <c r="K26" s="198">
        <v>0</v>
      </c>
      <c r="L26" s="198">
        <v>1.7711199999999998</v>
      </c>
      <c r="M26" s="198">
        <v>1.5480799999999999</v>
      </c>
      <c r="N26" s="198">
        <v>0</v>
      </c>
      <c r="O26" s="198">
        <v>0.30599999999999999</v>
      </c>
      <c r="P26" s="198">
        <v>17.779020000000003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10</v>
      </c>
      <c r="E27" s="32">
        <v>0</v>
      </c>
      <c r="F27" s="32">
        <v>0</v>
      </c>
      <c r="G27" s="32">
        <v>0</v>
      </c>
      <c r="H27" s="32">
        <v>1045.2237399999999</v>
      </c>
      <c r="I27" s="32">
        <v>0</v>
      </c>
      <c r="J27" s="32">
        <v>0</v>
      </c>
      <c r="K27" s="32">
        <v>0</v>
      </c>
      <c r="L27" s="32">
        <v>0</v>
      </c>
      <c r="M27" s="32">
        <v>26.126669999999997</v>
      </c>
      <c r="N27" s="32">
        <v>0</v>
      </c>
      <c r="O27" s="32">
        <v>669.18709000000001</v>
      </c>
      <c r="P27" s="32">
        <v>1750.5374999999999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0</v>
      </c>
      <c r="G28" s="198">
        <v>0</v>
      </c>
      <c r="H28" s="198">
        <v>674.94673999999998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669.18709000000001</v>
      </c>
      <c r="P28" s="198">
        <v>1344.13383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10</v>
      </c>
      <c r="E29" s="196">
        <v>0</v>
      </c>
      <c r="F29" s="196">
        <v>0</v>
      </c>
      <c r="G29" s="196">
        <v>0</v>
      </c>
      <c r="H29" s="196">
        <v>370.27699999999999</v>
      </c>
      <c r="I29" s="196">
        <v>0</v>
      </c>
      <c r="J29" s="196">
        <v>0</v>
      </c>
      <c r="K29" s="196">
        <v>0</v>
      </c>
      <c r="L29" s="196">
        <v>0</v>
      </c>
      <c r="M29" s="196">
        <v>26.126669999999997</v>
      </c>
      <c r="N29" s="196">
        <v>0</v>
      </c>
      <c r="O29" s="196">
        <v>0</v>
      </c>
      <c r="P29" s="196">
        <v>406.40366999999998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10</v>
      </c>
      <c r="E30" s="200">
        <v>0</v>
      </c>
      <c r="F30" s="200">
        <v>0</v>
      </c>
      <c r="G30" s="200">
        <v>0</v>
      </c>
      <c r="H30" s="200">
        <v>370.27699999999999</v>
      </c>
      <c r="I30" s="200">
        <v>0</v>
      </c>
      <c r="J30" s="200">
        <v>0</v>
      </c>
      <c r="K30" s="200">
        <v>0</v>
      </c>
      <c r="L30" s="200">
        <v>0</v>
      </c>
      <c r="M30" s="200">
        <v>26.126669999999997</v>
      </c>
      <c r="N30" s="200">
        <v>0</v>
      </c>
      <c r="O30" s="200">
        <v>0</v>
      </c>
      <c r="P30" s="200">
        <v>406.40366999999998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26.126669999999997</v>
      </c>
      <c r="N31" s="198">
        <v>0</v>
      </c>
      <c r="O31" s="198">
        <v>0</v>
      </c>
      <c r="P31" s="198">
        <v>26.126669999999997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10</v>
      </c>
      <c r="E32" s="198">
        <v>0</v>
      </c>
      <c r="F32" s="198">
        <v>0</v>
      </c>
      <c r="G32" s="198">
        <v>0</v>
      </c>
      <c r="H32" s="198">
        <v>370.27699999999999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380.27699999999999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71" ht="15" customHeight="1">
      <c r="C36" s="132" t="s">
        <v>30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1180</v>
      </c>
      <c r="E38" s="204">
        <v>126.58693000000002</v>
      </c>
      <c r="F38" s="204">
        <v>23789.19610999999</v>
      </c>
      <c r="G38" s="204">
        <v>629.38859999999988</v>
      </c>
      <c r="H38" s="204">
        <v>23597.590940000002</v>
      </c>
      <c r="I38" s="204">
        <v>5230.0974600000009</v>
      </c>
      <c r="J38" s="204">
        <v>850.55060999999989</v>
      </c>
      <c r="K38" s="204">
        <v>616.03719999999987</v>
      </c>
      <c r="L38" s="204">
        <v>2804.91507</v>
      </c>
      <c r="M38" s="204">
        <v>378.32587000000012</v>
      </c>
      <c r="N38" s="204">
        <v>1286.8819699999997</v>
      </c>
      <c r="O38" s="204">
        <v>1630.8332500000001</v>
      </c>
      <c r="P38" s="204">
        <v>62120.404010000006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25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0</v>
      </c>
      <c r="O40" s="208">
        <v>0</v>
      </c>
      <c r="P40" s="208">
        <v>25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42791.353379999993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42791.353379999993</v>
      </c>
    </row>
    <row r="42" spans="1:171">
      <c r="C42" s="210" t="s">
        <v>26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8494.5402599999998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9/2022/M, de 27 de janeiro","Note: Organic structure approved by Regional Legislative Decree nr. 18/2020/M of january 31st, in force under Article 19th of Regional Regulatory Decree nr. 9/2022/M of january 27th")</f>
        <v>Nota: Estrutura orgânica aprovada pelo Decreto Legislativo Regional n.º 18/2020/M, de 31 de janeiro, em vigor ao abrigo do n.º 1 do artigo 19.º do Decreto Regulamentar Regional n.º 9/2022/M, de 27 de janeiro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04" t="str">
        <f>+IF(Índice!$D$2=1,"Fonte: Secretaria Regional das Finanças","Source: Regional Finance Secretariat")</f>
        <v>Fonte: Secretaria Regional das Finanças</v>
      </c>
      <c r="D47" s="304" t="str">
        <f>+IF(Índice!$D$2="PT","Fonte: Vice-Presidência do Governo Regional","Source: Vice-Presidency of the Regional Government")</f>
        <v>Source: Vice-Presidency of the Regional Government</v>
      </c>
      <c r="E47" s="304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D5" sqref="D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VIII - Saldo Global do Subsetor - EPR (janeiro)","TABLE VIII - RPEs global balance (january)")</f>
        <v>QUADRO VIII - Saldo Global do Subsetor - EPR (janeiro)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-9164.4550999999974</v>
      </c>
      <c r="E5" s="82">
        <v>1125.484760000003</v>
      </c>
    </row>
    <row r="6" spans="2:7">
      <c r="B6" s="29"/>
      <c r="C6" s="103"/>
      <c r="D6" s="103"/>
      <c r="E6" s="103"/>
    </row>
    <row r="7" spans="2:7">
      <c r="B7" s="29"/>
      <c r="C7" s="304" t="str">
        <f>+IF(Índice!$D$2=1,"Fonte: Secretaria Regional das Finanças","Source: Regional Finance Secretariat")</f>
        <v>Fonte: Secretaria Regional das Finanças</v>
      </c>
      <c r="D7" s="304" t="str">
        <f>+IF(Índice!$D$2="PT","Fonte: Vice-Presidência do Governo Regional","Source: Vice-Presidency of the Regional Government")</f>
        <v>Source: Vice-Presidency of the Regional Government</v>
      </c>
      <c r="E7" s="30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05" t="str">
        <f>+IF(Índice!$D$2=1,"QUADRO IX - Execução orçamental dos Serviços e Fundos Autónomos e EPR (janeiro)","TABLE IX - ASFs and RPEs budget execution (january)")</f>
        <v>QUADRO IX - Execução orçamental dos Serviços e Fundos Autónomos e EPR (janeiro)</v>
      </c>
      <c r="D2" s="306"/>
      <c r="E2" s="306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25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2898.7363100000002</v>
      </c>
      <c r="E4" s="98">
        <v>1125.484760000003</v>
      </c>
      <c r="F4" s="98">
        <v>4024.2210700000032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23023.830530000003</v>
      </c>
      <c r="E7" s="74">
        <v>19482.959500000001</v>
      </c>
      <c r="F7" s="74">
        <v>42506.790030000004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2898.7537000000002</v>
      </c>
      <c r="E8" s="74">
        <v>1176.4158100000029</v>
      </c>
      <c r="F8" s="74">
        <v>4075.1695100000034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2344.7578399999984</v>
      </c>
      <c r="E9" s="74">
        <v>-3323.7001299999974</v>
      </c>
      <c r="F9" s="74">
        <v>-978.94228999999905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553.97847000000013</v>
      </c>
      <c r="E10" s="74">
        <v>4449.1848899999986</v>
      </c>
      <c r="F10" s="74">
        <v>5003.1633599999977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04" t="str">
        <f>+IF(Índice!$D$2=1,"Fonte: Secretaria Regional das Finanças","Source: Regional Finance Secretariat")</f>
        <v>Fonte: Secretaria Regional das Finanças</v>
      </c>
      <c r="D12" s="304" t="str">
        <f>+IF(Índice!$D$2="PT","Fonte: Vice-Presidência do Governo Regional","Source: Vice-Presidency of the Regional Government")</f>
        <v>Source: Vice-Presidency of the Regional Government</v>
      </c>
      <c r="E12" s="30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topLeftCell="A13" zoomScale="120" zoomScaleNormal="120" zoomScalePageLayoutView="115" workbookViewId="0">
      <selection activeCell="D5" sqref="D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 - Execução orçamental dos Serviços e Fundos Autónomos e EPR (janeiro)","TABLE X - ASFs and RPEs budget execution (january)")</f>
        <v>QUADRO X - Execução orçamental dos Serviços e Fundos Autónomos e EPR (janeiro)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25365.850560000003</v>
      </c>
      <c r="E4" s="108">
        <v>16018.085280000003</v>
      </c>
      <c r="F4" s="108">
        <v>41383.935840000006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372.96583999999996</v>
      </c>
      <c r="E8" s="74">
        <v>766.82889999999986</v>
      </c>
      <c r="F8" s="74">
        <v>1139.7947399999998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24652.152160000001</v>
      </c>
      <c r="E9" s="74">
        <v>13067.671640000002</v>
      </c>
      <c r="F9" s="74">
        <v>37719.823800000006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2475.4512999999997</v>
      </c>
      <c r="E10" s="74">
        <v>138.17487</v>
      </c>
      <c r="F10" s="74">
        <v>2613.6261699999995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21964.528330000001</v>
      </c>
      <c r="E11" s="74">
        <v>12814.242960000001</v>
      </c>
      <c r="F11" s="74">
        <v>34778.771290000004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302.78602000000001</v>
      </c>
      <c r="E12" s="74">
        <v>884.05821000000003</v>
      </c>
      <c r="F12" s="74">
        <v>1186.8442300000002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37.946540000000006</v>
      </c>
      <c r="E13" s="74">
        <v>1299.5265300000001</v>
      </c>
      <c r="F13" s="74">
        <v>1337.47307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556.73367000000007</v>
      </c>
      <c r="E14" s="83">
        <v>4641.2900299999983</v>
      </c>
      <c r="F14" s="83">
        <v>5198.0236999999979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0.44013999999999998</v>
      </c>
      <c r="F15" s="34">
        <v>0.44013999999999998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545.78466000000003</v>
      </c>
      <c r="E16" s="34">
        <v>4627.8488099999986</v>
      </c>
      <c r="F16" s="74">
        <v>5173.6334699999989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165.50766000000002</v>
      </c>
      <c r="E17" s="34">
        <v>4563.5047599999989</v>
      </c>
      <c r="F17" s="74">
        <v>4729.0124199999991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380.27700000000004</v>
      </c>
      <c r="E18" s="74">
        <v>64.344049999999697</v>
      </c>
      <c r="F18" s="74">
        <v>444.62104999999974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6.167110000000001</v>
      </c>
      <c r="F19" s="74">
        <v>6.167110000000001</v>
      </c>
    </row>
    <row r="20" spans="2:6" ht="11.25" customHeight="1">
      <c r="C20" s="110" t="str">
        <f>+IF(Índice!$D$2=1,"Receita efetiva","Effective revenue")</f>
        <v>Receita efetiva</v>
      </c>
      <c r="D20" s="83">
        <v>25922.584230000004</v>
      </c>
      <c r="E20" s="83">
        <v>20659.375310000003</v>
      </c>
      <c r="F20" s="83">
        <v>46581.959540000011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23021.092720000004</v>
      </c>
      <c r="E22" s="83">
        <v>19341.78541</v>
      </c>
      <c r="F22" s="83">
        <v>42362.878130000005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3335.6810100000016</v>
      </c>
      <c r="E23" s="74">
        <v>17351.020620000003</v>
      </c>
      <c r="F23" s="74">
        <v>20686.701630000003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4072.1082900000015</v>
      </c>
      <c r="E24" s="74">
        <v>899.42417999999975</v>
      </c>
      <c r="F24" s="74">
        <v>4971.532470000001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1.7389999999999999E-2</v>
      </c>
      <c r="E25" s="74">
        <v>50.931050000000006</v>
      </c>
      <c r="F25" s="74">
        <v>50.948440000000005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15322.308820000002</v>
      </c>
      <c r="E26" s="74">
        <v>1014.8799700000002</v>
      </c>
      <c r="F26" s="74">
        <v>16337.188790000002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108.17305</v>
      </c>
      <c r="E27" s="74">
        <v>0</v>
      </c>
      <c r="F27" s="59">
        <v>108.17305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15214.135770000003</v>
      </c>
      <c r="E28" s="74">
        <v>1014.8799700000002</v>
      </c>
      <c r="F28" s="59">
        <v>16229.015740000003</v>
      </c>
    </row>
    <row r="29" spans="2:6" ht="11.25" customHeight="1">
      <c r="C29" s="104" t="str">
        <f>+IF(Índice!$D$2=1,"Subsídios","Subsidies")</f>
        <v>Subsídios</v>
      </c>
      <c r="D29" s="74">
        <v>290.65352000000001</v>
      </c>
      <c r="E29" s="74">
        <v>0</v>
      </c>
      <c r="F29" s="74">
        <v>290.65352000000001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0.32368999999999998</v>
      </c>
      <c r="E30" s="74">
        <v>25.529589999999999</v>
      </c>
      <c r="F30" s="74">
        <v>25.853279999999998</v>
      </c>
    </row>
    <row r="31" spans="2:6" ht="11.25" customHeight="1">
      <c r="C31" s="110" t="str">
        <f>+IF(Índice!$D$2=1,"Despesa de capital","Capital expenditure")</f>
        <v>Despesa de capital</v>
      </c>
      <c r="D31" s="83">
        <v>2.7552000000000003</v>
      </c>
      <c r="E31" s="83">
        <v>192.10514000000001</v>
      </c>
      <c r="F31" s="83">
        <v>194.86034000000001</v>
      </c>
    </row>
    <row r="32" spans="2:6" ht="11.25" customHeight="1">
      <c r="C32" s="104" t="str">
        <f>+IF(Índice!$D$2=1,"Investimento","Investment")</f>
        <v>Investimento</v>
      </c>
      <c r="D32" s="74">
        <v>2.7552000000000003</v>
      </c>
      <c r="E32" s="74">
        <v>192.10514000000001</v>
      </c>
      <c r="F32" s="74">
        <v>194.86034000000001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0</v>
      </c>
      <c r="E33" s="74">
        <v>0</v>
      </c>
      <c r="F33" s="74">
        <v>0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23023.847920000004</v>
      </c>
      <c r="E36" s="83">
        <v>19533.89055</v>
      </c>
      <c r="F36" s="83">
        <v>42557.738470000004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248.01297</v>
      </c>
      <c r="E38" s="35">
        <v>0.65294000000000008</v>
      </c>
      <c r="F38" s="35">
        <v>248.66591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0</v>
      </c>
      <c r="F39" s="35">
        <v>0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2898.7363100000002</v>
      </c>
      <c r="E44" s="114">
        <v>1125.484760000003</v>
      </c>
      <c r="F44" s="114">
        <v>4024.2210700000032</v>
      </c>
    </row>
    <row r="45" spans="3:6" ht="15" customHeight="1">
      <c r="C45" s="304" t="str">
        <f>+IF(Índice!$D$2=1,"Fonte: Secretaria Regional das Finanças","Source: Regional Finance Secretariat")</f>
        <v>Fonte: Secretaria Regional das Finanças</v>
      </c>
      <c r="D45" s="304" t="str">
        <f>+IF(Índice!$D$2="PT","Fonte: Vice-Presidência do Governo Regional","Source: Vice-Presidency of the Regional Government")</f>
        <v>Source: Vice-Presidency of the Regional Government</v>
      </c>
      <c r="E45" s="30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G43" sqref="G43:G4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 - Contas a pagar, da Administração Regional, no final de janeiro de 2023 (valores acumulados)","Table XI- Accounts payable of the Regional Administration, january (accumulated)")</f>
        <v>QUADRO XI - Contas a pagar, da Administração Regional, no final de janeiro de 2023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10" t="s">
        <v>27</v>
      </c>
      <c r="D3" s="323" t="str">
        <f>+IF(Índice!$D$2=1,"janeiro 2023","january 2023")</f>
        <v>janeiro 2023</v>
      </c>
      <c r="E3" s="323" t="str">
        <f>+IF(Índice!$D$2="PT","janeiro 2020","January")</f>
        <v>January</v>
      </c>
      <c r="F3" s="323" t="str">
        <f>+IF(Índice!$D$2="PT","janeiro 2020","January")</f>
        <v>January</v>
      </c>
      <c r="G3" s="314" t="str">
        <f>+IF(Índice!$D$2=1,"Variação face ao stock inicial de janeiro","Change from period initial stock")</f>
        <v>Variação face ao stock inicial de janeiro</v>
      </c>
      <c r="H3" s="315"/>
      <c r="I3" s="315"/>
    </row>
    <row r="4" spans="2:11" ht="12.75" customHeight="1">
      <c r="C4" s="310"/>
      <c r="D4" s="322" t="str">
        <f>+IF(Índice!$D$2=1,"Stock final do período","Accumulated")</f>
        <v>Stock final do período</v>
      </c>
      <c r="E4" s="322"/>
      <c r="F4" s="322"/>
      <c r="G4" s="319" t="str">
        <f>+IF(Índice!$D$2=1,"Passivo","Liabilities")</f>
        <v>Passivo</v>
      </c>
      <c r="H4" s="319" t="str">
        <f>+IF(Índice!$D$2=1,"Contas a pagar","Accounts payable")</f>
        <v>Contas a pagar</v>
      </c>
      <c r="I4" s="308" t="str">
        <f>+IF(Índice!$D$2=1,"Pagamentos em atraso","Late payments")</f>
        <v>Pagamentos em atraso</v>
      </c>
    </row>
    <row r="5" spans="2:11" ht="22.5">
      <c r="B5" s="29"/>
      <c r="C5" s="310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20"/>
      <c r="H5" s="320"/>
      <c r="I5" s="309"/>
    </row>
    <row r="6" spans="2:11">
      <c r="B6" s="29"/>
      <c r="C6" s="119" t="str">
        <f>+IF(Índice!$D$2=1,"Despesa corrente","Current expenditure")</f>
        <v>Despesa corrente</v>
      </c>
      <c r="D6" s="162">
        <v>147748032.37000018</v>
      </c>
      <c r="E6" s="162">
        <v>134462014.6700002</v>
      </c>
      <c r="F6" s="162">
        <v>20836194.440000042</v>
      </c>
      <c r="G6" s="91">
        <v>0.28252343934812041</v>
      </c>
      <c r="H6" s="91">
        <v>0.26959738651551102</v>
      </c>
      <c r="I6" s="116">
        <v>0.34246822072630745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6537181.3399999999</v>
      </c>
      <c r="E7" s="165">
        <v>5791777.1000000006</v>
      </c>
      <c r="F7" s="165">
        <v>8833.31</v>
      </c>
      <c r="G7" s="95">
        <v>5.1705907401305486</v>
      </c>
      <c r="H7" s="95">
        <v>10.15749821308448</v>
      </c>
      <c r="I7" s="121">
        <v>0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96354158.660000175</v>
      </c>
      <c r="E8" s="165">
        <v>95598714.250000179</v>
      </c>
      <c r="F8" s="165">
        <v>20306628.170000043</v>
      </c>
      <c r="G8" s="95">
        <v>0.49291245865681566</v>
      </c>
      <c r="H8" s="95">
        <v>0.49993104390060439</v>
      </c>
      <c r="I8" s="121">
        <v>0.35454293646978274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11521989.489999998</v>
      </c>
      <c r="E9" s="165">
        <v>5185197.41</v>
      </c>
      <c r="F9" s="165">
        <v>372365.81</v>
      </c>
      <c r="G9" s="95">
        <v>3.6502340657322829E-2</v>
      </c>
      <c r="H9" s="95">
        <v>8.4898860027286416E-2</v>
      </c>
      <c r="I9" s="121">
        <v>6.8369310910654235E-4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31276239.580000002</v>
      </c>
      <c r="E10" s="165">
        <v>25834899.620000001</v>
      </c>
      <c r="F10" s="165">
        <v>148357.15</v>
      </c>
      <c r="G10" s="95">
        <v>-0.18008302243849017</v>
      </c>
      <c r="H10" s="95">
        <v>-0.29302952410345839</v>
      </c>
      <c r="I10" s="121">
        <v>0</v>
      </c>
    </row>
    <row r="11" spans="2:11">
      <c r="B11" s="29"/>
      <c r="C11" s="120" t="str">
        <f>+IF(Índice!$D$2=1,"Subsídios","Subsidies")</f>
        <v>Subsídios</v>
      </c>
      <c r="D11" s="165">
        <v>1971787.73</v>
      </c>
      <c r="E11" s="165">
        <v>1971787.73</v>
      </c>
      <c r="F11" s="165">
        <v>0</v>
      </c>
      <c r="G11" s="95">
        <v>5.2591625259531636</v>
      </c>
      <c r="H11" s="95">
        <v>5.2591625259531636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86675.57</v>
      </c>
      <c r="E12" s="165">
        <v>79638.559999999998</v>
      </c>
      <c r="F12" s="165">
        <v>10</v>
      </c>
      <c r="G12" s="95">
        <v>2.6568899910935753</v>
      </c>
      <c r="H12" s="95">
        <v>3.6531005260833087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50385855.780000001</v>
      </c>
      <c r="E13" s="163">
        <v>34153731.869999997</v>
      </c>
      <c r="F13" s="163">
        <v>915851.52</v>
      </c>
      <c r="G13" s="92">
        <v>-3.4713943717619156E-3</v>
      </c>
      <c r="H13" s="92">
        <v>-5.1127964712788243E-3</v>
      </c>
      <c r="I13" s="117">
        <v>2.0704354714196294E-2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29311389.740000002</v>
      </c>
      <c r="E14" s="165">
        <v>19476651.079999998</v>
      </c>
      <c r="F14" s="165">
        <v>915851.52</v>
      </c>
      <c r="G14" s="95">
        <v>-1.6710120226383074E-2</v>
      </c>
      <c r="H14" s="95">
        <v>-2.4937481663057093E-2</v>
      </c>
      <c r="I14" s="121">
        <v>2.0704354714196294E-2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21074466.039999999</v>
      </c>
      <c r="E15" s="165">
        <v>14677080.790000001</v>
      </c>
      <c r="F15" s="165">
        <v>0</v>
      </c>
      <c r="G15" s="95">
        <v>1.5545689285769271E-2</v>
      </c>
      <c r="H15" s="95">
        <v>2.2473963380611028E-2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27</v>
      </c>
      <c r="D17" s="164">
        <v>198133888.15000015</v>
      </c>
      <c r="E17" s="164">
        <v>168615746.54000017</v>
      </c>
      <c r="F17" s="164">
        <v>21752045.960000042</v>
      </c>
      <c r="G17" s="147">
        <v>0.19528839272968557</v>
      </c>
      <c r="H17" s="147">
        <v>0.20235052127735376</v>
      </c>
      <c r="I17" s="148">
        <v>0.3248833210548121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152986316.05999997</v>
      </c>
      <c r="E19" s="164">
        <v>123480658.38999999</v>
      </c>
      <c r="F19" s="164">
        <v>2209325.1599999988</v>
      </c>
      <c r="G19" s="147">
        <v>0.26199025444363855</v>
      </c>
      <c r="H19" s="147">
        <v>0.29009051256342433</v>
      </c>
      <c r="I19" s="148">
        <v>8.4887942941058725E-4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XII - Contas a pagar, do Governo Regional, no final de janeiro de 2023 (valores acumulados)","Table XII - Accounts payable of the Regional Gov., january (accumulated)")</f>
        <v>QUADRO XII - Contas a pagar, do Governo Regional, no final de janeiro de 2023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10" t="str">
        <f>+IF(Índice!$D$2=1,"Governo Regional","Regional Government")</f>
        <v>Governo Regional</v>
      </c>
      <c r="D24" s="307" t="str">
        <f>+IF(Índice!$D$2=1,"janeiro 2023","january 2023")</f>
        <v>janeiro 2023</v>
      </c>
      <c r="E24" s="307" t="str">
        <f>+IF(Índice!$D$2="PT","janeiro 2020","January")</f>
        <v>January</v>
      </c>
      <c r="F24" s="307" t="str">
        <f>+IF(Índice!$D$2="PT","janeiro 2020","January")</f>
        <v>January</v>
      </c>
      <c r="G24" s="314" t="str">
        <f>+IF(Índice!$D$2=1,"Variação face ao stock inicial de janeiro","Change from period initial stock")</f>
        <v>Variação face ao stock inicial de janeiro</v>
      </c>
      <c r="H24" s="315"/>
      <c r="I24" s="315"/>
    </row>
    <row r="25" spans="2:9" ht="22.5" customHeight="1">
      <c r="B25" s="29"/>
      <c r="C25" s="310"/>
      <c r="D25" s="322" t="str">
        <f>+IF(Índice!$D$2=1,"Stock final do período","Accumulated")</f>
        <v>Stock final do período</v>
      </c>
      <c r="E25" s="322"/>
      <c r="F25" s="322"/>
      <c r="G25" s="319" t="str">
        <f>+IF(Índice!$D$2=1,"Passivo","Liabilities")</f>
        <v>Passivo</v>
      </c>
      <c r="H25" s="319" t="str">
        <f>+IF(Índice!$D$2=1,"Contas a pagar","Accounts payable")</f>
        <v>Contas a pagar</v>
      </c>
      <c r="I25" s="308" t="str">
        <f>+IF(Índice!$D$2=1,"Pagamentos em atraso","Late payments")</f>
        <v>Pagamentos em atraso</v>
      </c>
    </row>
    <row r="26" spans="2:9" ht="22.5">
      <c r="B26" s="29"/>
      <c r="C26" s="310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20"/>
      <c r="H26" s="320"/>
      <c r="I26" s="309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51305237.210000001</v>
      </c>
      <c r="E27" s="162">
        <v>42866446.159999996</v>
      </c>
      <c r="F27" s="162">
        <v>1118339.6499999999</v>
      </c>
      <c r="G27" s="91">
        <v>3.4302334347377901</v>
      </c>
      <c r="H27" s="91">
        <v>4.9535420915829542</v>
      </c>
      <c r="I27" s="116">
        <v>1.6783855061068831E-3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38294783.920000002</v>
      </c>
      <c r="E28" s="163">
        <v>30779795.009999998</v>
      </c>
      <c r="F28" s="163">
        <v>630</v>
      </c>
      <c r="G28" s="92">
        <v>-1.5439958384275698E-3</v>
      </c>
      <c r="H28" s="172">
        <v>-1.9202436593640515E-3</v>
      </c>
      <c r="I28" s="117">
        <v>0</v>
      </c>
    </row>
    <row r="29" spans="2:9" ht="20.100000000000001" customHeight="1">
      <c r="B29" s="29"/>
      <c r="C29" s="146" t="s">
        <v>27</v>
      </c>
      <c r="D29" s="164">
        <v>89600021.129999995</v>
      </c>
      <c r="E29" s="164">
        <v>73646241.169999987</v>
      </c>
      <c r="F29" s="164">
        <v>1118969.6499999999</v>
      </c>
      <c r="G29" s="147">
        <v>0.79434348493547713</v>
      </c>
      <c r="H29" s="147">
        <v>0.93606321083356114</v>
      </c>
      <c r="I29" s="148">
        <v>1.6774389598228634E-3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XIII - Contas a pagar, dos Serviços e Fundos Autónomos, no final de janeiro de 2023 (valores acumulados)","Table XIII - Accounts payable of the ASFs, january (accumulated)")</f>
        <v>QUADRO XIII - Contas a pagar, dos Serviços e Fundos Autónomos, no final de janeiro de 2023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11" t="str">
        <f>+IF(Índice!$D$2=1,"Serviços e Fundos Autónomos","Autonomous Services and Funds")</f>
        <v>Serviços e Fundos Autónomos</v>
      </c>
      <c r="D33" s="307" t="str">
        <f>+IF(Índice!$D$2=1,"janeiro 2023","january 2023")</f>
        <v>janeiro 2023</v>
      </c>
      <c r="E33" s="307" t="str">
        <f>+IF(Índice!$D$2="PT","janeiro 2020","January")</f>
        <v>January</v>
      </c>
      <c r="F33" s="307" t="str">
        <f>+IF(Índice!$D$2="PT","janeiro 2020","January")</f>
        <v>January</v>
      </c>
      <c r="G33" s="314" t="str">
        <f>+IF(Índice!$D$2=1,"Variação face ao stock inicial de janeiro","Change from period initial stock")</f>
        <v>Variação face ao stock inicial de janeiro</v>
      </c>
      <c r="H33" s="315"/>
      <c r="I33" s="315"/>
    </row>
    <row r="34" spans="2:9" ht="12.75" customHeight="1">
      <c r="C34" s="312"/>
      <c r="D34" s="316" t="str">
        <f>+IF(Índice!$D$2=1,"Stock final do período","Accumulated")</f>
        <v>Stock final do período</v>
      </c>
      <c r="E34" s="317"/>
      <c r="F34" s="318"/>
      <c r="G34" s="321" t="str">
        <f>+IF(Índice!$D$2=1,"Passivo","Liabilities")</f>
        <v>Passivo</v>
      </c>
      <c r="H34" s="321" t="str">
        <f>+IF(Índice!$D$2=1,"Contas a pagar","Accounts payable")</f>
        <v>Contas a pagar</v>
      </c>
      <c r="I34" s="308" t="str">
        <f>+IF(Índice!$D$2=1,"Pagamentos em atraso","Late payments")</f>
        <v>Pagamentos em atraso</v>
      </c>
    </row>
    <row r="35" spans="2:9" ht="22.5">
      <c r="C35" s="313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20"/>
      <c r="H35" s="320"/>
      <c r="I35" s="309"/>
    </row>
    <row r="36" spans="2:9" ht="20.100000000000001" customHeight="1">
      <c r="C36" s="115" t="str">
        <f>+IF(Índice!$D$2=1,"Despesa corrente","Current expenditure")</f>
        <v>Despesa corrente</v>
      </c>
      <c r="D36" s="162">
        <v>45798111.320000008</v>
      </c>
      <c r="E36" s="162">
        <v>45229302.080000006</v>
      </c>
      <c r="F36" s="162">
        <v>1090355.51</v>
      </c>
      <c r="G36" s="91">
        <v>-0.14397466401291414</v>
      </c>
      <c r="H36" s="91">
        <v>-0.14430631950667994</v>
      </c>
      <c r="I36" s="116">
        <v>2.2204460492503131E-16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386344.48</v>
      </c>
      <c r="E37" s="163">
        <v>386344.48</v>
      </c>
      <c r="F37" s="163">
        <v>0</v>
      </c>
      <c r="G37" s="92">
        <v>-0.13972359827219039</v>
      </c>
      <c r="H37" s="92">
        <v>-0.13972359827219039</v>
      </c>
      <c r="I37" s="117">
        <v>0</v>
      </c>
    </row>
    <row r="38" spans="2:9" ht="20.100000000000001" customHeight="1">
      <c r="C38" s="146" t="s">
        <v>27</v>
      </c>
      <c r="D38" s="164">
        <v>46184455.800000004</v>
      </c>
      <c r="E38" s="164">
        <v>45615646.560000002</v>
      </c>
      <c r="F38" s="164">
        <v>1090355.51</v>
      </c>
      <c r="G38" s="147">
        <v>-0.14393927705221377</v>
      </c>
      <c r="H38" s="147">
        <v>-0.14426771089136281</v>
      </c>
      <c r="I38" s="148">
        <v>2.2204460492503131E-16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XIV - Contas a pagar, das Entidades Públicas Reclassseicadas, no final de janeiro de 2023 (valores acumulados)","Table XIV - Accounts payable of the RPEs, january (accumulated)")</f>
        <v>QUADRO XIV - Contas a pagar, das Entidades Públicas Reclassseicadas, no final de janeiro de 2023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11" t="str">
        <f>+IF(Índice!$D$2=1,"Entidades Públicas Reclassseicadas","Reclassseied Public Entities")</f>
        <v>Entidades Públicas Reclassseicadas</v>
      </c>
      <c r="D42" s="307" t="str">
        <f>+IF(Índice!$D$2=1,"janeiro 2023","january 2023")</f>
        <v>janeiro 2023</v>
      </c>
      <c r="E42" s="307" t="str">
        <f>+IF(Índice!$D$2="PT","janeiro 2020","January")</f>
        <v>January</v>
      </c>
      <c r="F42" s="307" t="str">
        <f>+IF(Índice!$D$2="PT","janeiro 2020","January")</f>
        <v>January</v>
      </c>
      <c r="G42" s="314" t="str">
        <f>+IF(Índice!$D$2=1,"Variação face ao stock inicial de janeiro","Change from period initial stock")</f>
        <v>Variação face ao stock inicial de janeiro</v>
      </c>
      <c r="H42" s="315"/>
      <c r="I42" s="315"/>
    </row>
    <row r="43" spans="2:9" ht="12.75" customHeight="1">
      <c r="C43" s="312"/>
      <c r="D43" s="316" t="str">
        <f>+IF(Índice!$D$2=1,"Stock final do período","Accumulated")</f>
        <v>Stock final do período</v>
      </c>
      <c r="E43" s="317"/>
      <c r="F43" s="318"/>
      <c r="G43" s="319" t="str">
        <f>+IF(Índice!$D$2=1,"Passivo","Liabilities")</f>
        <v>Passivo</v>
      </c>
      <c r="H43" s="319" t="str">
        <f>+IF(Índice!$D$2=1,"Contas a pagar","Accounts payable")</f>
        <v>Contas a pagar</v>
      </c>
      <c r="I43" s="308" t="str">
        <f>+IF(Índice!$D$2=1,"Pagamentos em atraso","Late payments")</f>
        <v>Pagamentos em atraso</v>
      </c>
    </row>
    <row r="44" spans="2:9" ht="22.5">
      <c r="C44" s="313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20"/>
      <c r="H44" s="320"/>
      <c r="I44" s="309"/>
    </row>
    <row r="45" spans="2:9" ht="20.100000000000001" customHeight="1">
      <c r="C45" s="115" t="str">
        <f>+IF(Índice!$D$2=1,"Despesa corrente","Current expenditure")</f>
        <v>Despesa corrente</v>
      </c>
      <c r="D45" s="162">
        <v>50644683.840000167</v>
      </c>
      <c r="E45" s="162">
        <v>46366266.430000179</v>
      </c>
      <c r="F45" s="162">
        <v>18627499.280000042</v>
      </c>
      <c r="G45" s="91">
        <v>1.0479675010611977E-2</v>
      </c>
      <c r="H45" s="91">
        <v>1.1212828535395847E-2</v>
      </c>
      <c r="I45" s="116">
        <v>0.39909229562231063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11704727.379999999</v>
      </c>
      <c r="E46" s="163">
        <v>2987592.379999999</v>
      </c>
      <c r="F46" s="163">
        <v>915221.52</v>
      </c>
      <c r="G46" s="92">
        <v>-4.554331664374911E-3</v>
      </c>
      <c r="H46" s="92">
        <v>-1.7608869937304039E-2</v>
      </c>
      <c r="I46" s="117">
        <v>2.0718902007088591E-2</v>
      </c>
    </row>
    <row r="47" spans="2:9" ht="20.100000000000001" customHeight="1">
      <c r="C47" s="146" t="s">
        <v>27</v>
      </c>
      <c r="D47" s="164">
        <v>62349411.220000163</v>
      </c>
      <c r="E47" s="164">
        <v>49353858.810000181</v>
      </c>
      <c r="F47" s="164">
        <v>19542720.800000042</v>
      </c>
      <c r="G47" s="147">
        <v>7.6228467732946115E-3</v>
      </c>
      <c r="H47" s="147">
        <v>9.4201297359977065E-3</v>
      </c>
      <c r="I47" s="148">
        <v>0.3752181831917909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tabSelected="1" topLeftCell="A65" zoomScale="85" zoomScaleNormal="85" workbookViewId="0">
      <selection activeCell="C53" sqref="C53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290" t="s">
        <v>100</v>
      </c>
      <c r="D2" s="174"/>
      <c r="E2" s="178" t="str">
        <f>+IF(Índice!$D$2=1,"índice","Index")</f>
        <v>índice</v>
      </c>
    </row>
    <row r="3" spans="2:5">
      <c r="B3" s="55"/>
      <c r="C3" s="289" t="s">
        <v>1</v>
      </c>
      <c r="D3" s="171"/>
      <c r="E3" s="169"/>
    </row>
    <row r="4" spans="2:5">
      <c r="B4" s="55"/>
      <c r="C4" s="170" t="s">
        <v>1</v>
      </c>
      <c r="D4" s="170"/>
      <c r="E4" s="169"/>
    </row>
    <row r="5" spans="2:5">
      <c r="B5" s="195"/>
      <c r="C5" s="171" t="s">
        <v>10</v>
      </c>
      <c r="D5" s="171"/>
      <c r="E5" s="169"/>
    </row>
    <row r="6" spans="2:5">
      <c r="B6" s="195"/>
      <c r="C6" s="170" t="s">
        <v>2</v>
      </c>
      <c r="D6" s="170"/>
      <c r="E6" s="169"/>
    </row>
    <row r="7" spans="2:5">
      <c r="B7" s="195"/>
      <c r="C7" s="170" t="s">
        <v>31</v>
      </c>
      <c r="D7" s="170"/>
      <c r="E7" s="169"/>
    </row>
    <row r="8" spans="2:5">
      <c r="B8" s="195"/>
      <c r="C8" s="171" t="s">
        <v>14</v>
      </c>
      <c r="D8" s="171"/>
      <c r="E8" s="169"/>
    </row>
    <row r="9" spans="2:5">
      <c r="B9" s="195"/>
      <c r="C9" s="170" t="s">
        <v>43</v>
      </c>
      <c r="D9" s="170"/>
      <c r="E9" s="169"/>
    </row>
    <row r="10" spans="2:5">
      <c r="B10" s="195"/>
      <c r="C10" s="170" t="s">
        <v>4</v>
      </c>
      <c r="D10" s="170"/>
      <c r="E10" s="169"/>
    </row>
    <row r="11" spans="2:5">
      <c r="B11" s="195"/>
      <c r="C11" s="170" t="s">
        <v>34</v>
      </c>
      <c r="D11" s="170"/>
      <c r="E11" s="169"/>
    </row>
    <row r="12" spans="2:5">
      <c r="B12" s="195"/>
      <c r="C12" s="170" t="s">
        <v>57</v>
      </c>
      <c r="D12" s="170"/>
      <c r="E12" s="169"/>
    </row>
    <row r="13" spans="2:5">
      <c r="B13" s="195"/>
      <c r="C13" s="170" t="s">
        <v>50</v>
      </c>
      <c r="D13" s="170"/>
      <c r="E13" s="169"/>
    </row>
    <row r="14" spans="2:5">
      <c r="B14" s="195"/>
      <c r="C14" s="170" t="s">
        <v>78</v>
      </c>
      <c r="D14" s="170"/>
      <c r="E14" s="169"/>
    </row>
    <row r="15" spans="2:5">
      <c r="B15" s="195"/>
      <c r="C15" s="170" t="s">
        <v>11</v>
      </c>
      <c r="D15" s="170"/>
      <c r="E15" s="169"/>
    </row>
    <row r="16" spans="2:5">
      <c r="B16" s="195"/>
      <c r="C16" s="170" t="s">
        <v>51</v>
      </c>
      <c r="D16" s="170"/>
      <c r="E16" s="169"/>
    </row>
    <row r="17" spans="2:5">
      <c r="B17" s="195"/>
      <c r="C17" s="170" t="s">
        <v>44</v>
      </c>
      <c r="D17" s="171"/>
      <c r="E17" s="169"/>
    </row>
    <row r="18" spans="2:5">
      <c r="B18" s="195"/>
      <c r="C18" s="170" t="s">
        <v>68</v>
      </c>
      <c r="D18" s="170"/>
      <c r="E18" s="169"/>
    </row>
    <row r="19" spans="2:5">
      <c r="B19" s="195"/>
      <c r="C19" s="170" t="s">
        <v>60</v>
      </c>
      <c r="D19" s="170"/>
      <c r="E19" s="169"/>
    </row>
    <row r="20" spans="2:5">
      <c r="B20" s="195"/>
      <c r="C20" s="170" t="s">
        <v>8</v>
      </c>
      <c r="D20" s="170"/>
      <c r="E20" s="169"/>
    </row>
    <row r="21" spans="2:5">
      <c r="B21" s="195"/>
      <c r="C21" s="170" t="s">
        <v>58</v>
      </c>
      <c r="D21" s="170"/>
      <c r="E21" s="169"/>
    </row>
    <row r="22" spans="2:5">
      <c r="B22" s="195"/>
      <c r="C22" s="170" t="s">
        <v>59</v>
      </c>
      <c r="D22" s="170"/>
      <c r="E22" s="169"/>
    </row>
    <row r="23" spans="2:5">
      <c r="B23" s="195"/>
      <c r="C23" s="170" t="s">
        <v>35</v>
      </c>
      <c r="D23" s="170"/>
      <c r="E23" s="169"/>
    </row>
    <row r="24" spans="2:5">
      <c r="B24" s="195"/>
      <c r="C24" s="170" t="s">
        <v>52</v>
      </c>
      <c r="D24" s="170"/>
      <c r="E24" s="169"/>
    </row>
    <row r="25" spans="2:5">
      <c r="B25" s="195"/>
      <c r="C25" s="170" t="s">
        <v>53</v>
      </c>
      <c r="D25" s="170"/>
      <c r="E25" s="169"/>
    </row>
    <row r="26" spans="2:5">
      <c r="B26" s="195"/>
      <c r="C26" s="170" t="s">
        <v>36</v>
      </c>
      <c r="D26" s="170"/>
      <c r="E26" s="169"/>
    </row>
    <row r="27" spans="2:5">
      <c r="B27" s="195"/>
      <c r="C27" s="170" t="s">
        <v>54</v>
      </c>
      <c r="D27" s="170"/>
      <c r="E27" s="169"/>
    </row>
    <row r="28" spans="2:5">
      <c r="B28" s="195"/>
      <c r="C28" s="170" t="s">
        <v>66</v>
      </c>
      <c r="D28" s="170"/>
      <c r="E28" s="169"/>
    </row>
    <row r="29" spans="2:5">
      <c r="B29" s="55"/>
      <c r="C29" s="170" t="s">
        <v>64</v>
      </c>
      <c r="D29" s="170"/>
      <c r="E29" s="169"/>
    </row>
    <row r="30" spans="2:5">
      <c r="B30" s="55"/>
      <c r="C30" s="170" t="s">
        <v>45</v>
      </c>
      <c r="D30" s="170"/>
      <c r="E30" s="169"/>
    </row>
    <row r="31" spans="2:5">
      <c r="B31" s="55"/>
      <c r="C31" s="170" t="s">
        <v>46</v>
      </c>
      <c r="D31" s="170"/>
      <c r="E31" s="169"/>
    </row>
    <row r="32" spans="2:5">
      <c r="B32" s="55"/>
      <c r="C32" s="170" t="s">
        <v>37</v>
      </c>
      <c r="D32" s="170"/>
      <c r="E32" s="169"/>
    </row>
    <row r="33" spans="2:5">
      <c r="B33" s="55"/>
      <c r="C33" s="170" t="s">
        <v>47</v>
      </c>
      <c r="D33" s="170"/>
      <c r="E33" s="169"/>
    </row>
    <row r="34" spans="2:5">
      <c r="B34" s="55"/>
      <c r="C34" s="170" t="s">
        <v>61</v>
      </c>
      <c r="D34" s="170"/>
      <c r="E34" s="169"/>
    </row>
    <row r="35" spans="2:5">
      <c r="B35" s="55"/>
      <c r="C35" s="170" t="s">
        <v>65</v>
      </c>
      <c r="D35" s="170"/>
      <c r="E35" s="169"/>
    </row>
    <row r="36" spans="2:5">
      <c r="B36" s="55"/>
      <c r="C36" s="170" t="s">
        <v>80</v>
      </c>
      <c r="D36" s="170"/>
      <c r="E36" s="169"/>
    </row>
    <row r="37" spans="2:5">
      <c r="B37" s="55"/>
      <c r="C37" s="170" t="s">
        <v>67</v>
      </c>
      <c r="D37" s="170"/>
      <c r="E37" s="169"/>
    </row>
    <row r="38" spans="2:5">
      <c r="B38" s="55"/>
      <c r="C38" s="170" t="s">
        <v>95</v>
      </c>
      <c r="D38" s="170"/>
      <c r="E38" s="169"/>
    </row>
    <row r="39" spans="2:5">
      <c r="B39" s="55"/>
      <c r="C39" s="171" t="s">
        <v>33</v>
      </c>
      <c r="D39" s="170"/>
      <c r="E39" s="169"/>
    </row>
    <row r="40" spans="2:5">
      <c r="B40" s="55"/>
      <c r="C40" s="170" t="s">
        <v>56</v>
      </c>
      <c r="D40" s="170"/>
      <c r="E40" s="169"/>
    </row>
    <row r="41" spans="2:5">
      <c r="B41" s="55"/>
      <c r="C41" s="170" t="s">
        <v>9</v>
      </c>
      <c r="D41" s="170"/>
      <c r="E41" s="169"/>
    </row>
    <row r="42" spans="2:5">
      <c r="B42" s="55"/>
      <c r="C42" s="170" t="s">
        <v>62</v>
      </c>
      <c r="D42" s="170"/>
      <c r="E42" s="169"/>
    </row>
    <row r="43" spans="2:5">
      <c r="B43" s="55"/>
      <c r="C43" s="171" t="s">
        <v>91</v>
      </c>
      <c r="D43" s="171"/>
      <c r="E43" s="169"/>
    </row>
    <row r="44" spans="2:5">
      <c r="B44" s="55"/>
      <c r="C44" s="170" t="s">
        <v>32</v>
      </c>
      <c r="D44" s="170"/>
      <c r="E44" s="169"/>
    </row>
    <row r="45" spans="2:5">
      <c r="B45" s="55"/>
      <c r="C45" s="170" t="s">
        <v>40</v>
      </c>
      <c r="D45" s="171"/>
      <c r="E45" s="169"/>
    </row>
    <row r="46" spans="2:5">
      <c r="B46" s="55"/>
      <c r="C46" s="170" t="s">
        <v>5</v>
      </c>
      <c r="D46" s="170"/>
      <c r="E46" s="169"/>
    </row>
    <row r="47" spans="2:5">
      <c r="B47" s="55"/>
      <c r="C47" s="170" t="s">
        <v>86</v>
      </c>
      <c r="D47" s="170"/>
      <c r="E47" s="169"/>
    </row>
    <row r="48" spans="2:5">
      <c r="B48" s="55"/>
      <c r="C48" s="170" t="s">
        <v>41</v>
      </c>
      <c r="D48" s="170"/>
      <c r="E48" s="169"/>
    </row>
    <row r="49" spans="2:5">
      <c r="B49" s="55"/>
      <c r="C49" s="170" t="s">
        <v>42</v>
      </c>
      <c r="D49" s="170"/>
      <c r="E49" s="169"/>
    </row>
    <row r="50" spans="2:5">
      <c r="B50" s="55"/>
      <c r="C50" s="170" t="s">
        <v>87</v>
      </c>
      <c r="D50" s="171"/>
      <c r="E50" s="169"/>
    </row>
    <row r="51" spans="2:5">
      <c r="B51" s="55"/>
      <c r="C51" s="170" t="s">
        <v>107</v>
      </c>
      <c r="D51" s="170"/>
      <c r="E51" s="169"/>
    </row>
    <row r="52" spans="2:5">
      <c r="B52" s="55"/>
      <c r="C52" s="171" t="s">
        <v>20</v>
      </c>
      <c r="D52" s="170"/>
      <c r="E52" s="169"/>
    </row>
    <row r="53" spans="2:5">
      <c r="B53" s="55"/>
      <c r="C53" s="170" t="s">
        <v>92</v>
      </c>
    </row>
    <row r="54" spans="2:5">
      <c r="B54" s="55"/>
      <c r="C54" s="171" t="s">
        <v>19</v>
      </c>
      <c r="D54" s="170"/>
      <c r="E54" s="169"/>
    </row>
    <row r="55" spans="2:5">
      <c r="B55" s="55"/>
      <c r="C55" s="170" t="s">
        <v>102</v>
      </c>
      <c r="D55" s="171"/>
      <c r="E55" s="169"/>
    </row>
    <row r="56" spans="2:5">
      <c r="B56" s="55"/>
      <c r="C56" s="170" t="s">
        <v>105</v>
      </c>
    </row>
    <row r="57" spans="2:5">
      <c r="B57" s="55"/>
      <c r="C57" s="170" t="s">
        <v>98</v>
      </c>
    </row>
    <row r="58" spans="2:5">
      <c r="B58" s="55"/>
      <c r="C58" s="170" t="s">
        <v>88</v>
      </c>
    </row>
    <row r="59" spans="2:5">
      <c r="B59" s="55"/>
      <c r="C59" s="171" t="s">
        <v>17</v>
      </c>
    </row>
    <row r="60" spans="2:5">
      <c r="B60" s="55"/>
      <c r="C60" s="170" t="s">
        <v>106</v>
      </c>
    </row>
    <row r="61" spans="2:5">
      <c r="B61" s="55"/>
      <c r="C61" s="170" t="s">
        <v>103</v>
      </c>
    </row>
    <row r="62" spans="2:5">
      <c r="B62" s="55"/>
      <c r="C62" s="170" t="s">
        <v>101</v>
      </c>
    </row>
    <row r="63" spans="2:5">
      <c r="B63" s="55"/>
      <c r="C63" s="171" t="s">
        <v>16</v>
      </c>
    </row>
    <row r="64" spans="2:5">
      <c r="B64" s="55"/>
      <c r="C64" s="170" t="s">
        <v>69</v>
      </c>
    </row>
    <row r="65" spans="2:3">
      <c r="B65" s="55"/>
      <c r="C65" s="171" t="s">
        <v>38</v>
      </c>
    </row>
    <row r="66" spans="2:3">
      <c r="B66" s="55"/>
      <c r="C66" s="170" t="s">
        <v>89</v>
      </c>
    </row>
    <row r="67" spans="2:3">
      <c r="B67" s="55"/>
      <c r="C67" s="170" t="s">
        <v>104</v>
      </c>
    </row>
    <row r="68" spans="2:3">
      <c r="B68" s="55"/>
      <c r="C68" s="170" t="s">
        <v>96</v>
      </c>
    </row>
    <row r="69" spans="2:3">
      <c r="B69" s="55"/>
      <c r="C69" s="171" t="s">
        <v>15</v>
      </c>
    </row>
    <row r="70" spans="2:3">
      <c r="B70" s="55"/>
      <c r="C70" s="170" t="s">
        <v>63</v>
      </c>
    </row>
    <row r="71" spans="2:3">
      <c r="B71" s="55"/>
      <c r="C71" s="170" t="s">
        <v>99</v>
      </c>
    </row>
    <row r="72" spans="2:3">
      <c r="B72" s="55"/>
      <c r="C72" s="171" t="s">
        <v>18</v>
      </c>
    </row>
    <row r="73" spans="2:3">
      <c r="B73" s="55"/>
      <c r="C73" s="170" t="s">
        <v>48</v>
      </c>
    </row>
    <row r="74" spans="2:3">
      <c r="B74" s="55"/>
      <c r="C74" s="170" t="s">
        <v>12</v>
      </c>
    </row>
    <row r="75" spans="2:3">
      <c r="B75" s="55"/>
      <c r="C75" s="170" t="s">
        <v>3</v>
      </c>
    </row>
    <row r="76" spans="2:3">
      <c r="B76" s="55"/>
      <c r="C76" s="170" t="s">
        <v>79</v>
      </c>
    </row>
    <row r="77" spans="2:3">
      <c r="B77" s="55"/>
      <c r="C77" s="170" t="s">
        <v>39</v>
      </c>
    </row>
    <row r="78" spans="2:3">
      <c r="B78" s="55"/>
      <c r="C78" s="275"/>
    </row>
    <row r="79" spans="2:3" ht="13.5" customHeight="1">
      <c r="B79" s="55"/>
      <c r="C79" s="292"/>
    </row>
    <row r="80" spans="2:3">
      <c r="B80" s="55"/>
      <c r="C80" s="275"/>
    </row>
    <row r="81" spans="2:3" ht="30.75" customHeight="1">
      <c r="B81" s="16"/>
      <c r="C81" s="290" t="s">
        <v>55</v>
      </c>
    </row>
    <row r="82" spans="2:3">
      <c r="B82" s="55"/>
      <c r="C82" s="171" t="s">
        <v>1</v>
      </c>
    </row>
    <row r="83" spans="2:3">
      <c r="B83" s="55"/>
      <c r="C83" s="170" t="s">
        <v>1</v>
      </c>
    </row>
    <row r="84" spans="2:3">
      <c r="B84" s="55"/>
      <c r="C84" s="171" t="s">
        <v>14</v>
      </c>
    </row>
    <row r="85" spans="2:3">
      <c r="B85" s="55"/>
      <c r="C85" s="170" t="s">
        <v>71</v>
      </c>
    </row>
    <row r="86" spans="2:3">
      <c r="B86" s="55"/>
      <c r="C86" s="170" t="s">
        <v>93</v>
      </c>
    </row>
    <row r="87" spans="2:3">
      <c r="B87" s="55"/>
      <c r="C87" s="170" t="s">
        <v>72</v>
      </c>
    </row>
    <row r="88" spans="2:3">
      <c r="B88" s="55"/>
      <c r="C88" s="170" t="s">
        <v>82</v>
      </c>
    </row>
    <row r="89" spans="2:3">
      <c r="B89" s="55"/>
      <c r="C89" s="170" t="s">
        <v>108</v>
      </c>
    </row>
    <row r="90" spans="2:3">
      <c r="B90" s="55"/>
      <c r="C90" s="171" t="s">
        <v>33</v>
      </c>
    </row>
    <row r="91" spans="2:3">
      <c r="B91" s="55"/>
      <c r="C91" s="170" t="s">
        <v>81</v>
      </c>
    </row>
    <row r="92" spans="2:3">
      <c r="B92" s="55"/>
      <c r="C92" s="170" t="s">
        <v>70</v>
      </c>
    </row>
    <row r="93" spans="2:3">
      <c r="B93" s="55"/>
      <c r="C93" s="171" t="s">
        <v>91</v>
      </c>
    </row>
    <row r="94" spans="2:3">
      <c r="B94" s="55"/>
      <c r="C94" s="170" t="s">
        <v>7</v>
      </c>
    </row>
    <row r="95" spans="2:3">
      <c r="B95" s="55"/>
      <c r="C95" s="170" t="s">
        <v>6</v>
      </c>
    </row>
    <row r="96" spans="2:3">
      <c r="B96" s="55"/>
      <c r="C96" s="170" t="s">
        <v>94</v>
      </c>
    </row>
    <row r="97" spans="2:3">
      <c r="B97" s="55"/>
      <c r="C97" s="170" t="s">
        <v>77</v>
      </c>
    </row>
    <row r="98" spans="2:3">
      <c r="B98" s="55"/>
      <c r="C98" s="171" t="s">
        <v>20</v>
      </c>
    </row>
    <row r="99" spans="2:3">
      <c r="B99" s="55"/>
      <c r="C99" s="170" t="s">
        <v>73</v>
      </c>
    </row>
    <row r="100" spans="2:3">
      <c r="B100" s="55"/>
      <c r="C100" s="171" t="s">
        <v>17</v>
      </c>
    </row>
    <row r="101" spans="2:3">
      <c r="B101" s="55"/>
      <c r="C101" s="170" t="s">
        <v>76</v>
      </c>
    </row>
    <row r="102" spans="2:3">
      <c r="B102" s="55"/>
      <c r="C102" s="170" t="s">
        <v>49</v>
      </c>
    </row>
    <row r="103" spans="2:3">
      <c r="B103" s="55"/>
      <c r="C103" s="170" t="s">
        <v>13</v>
      </c>
    </row>
    <row r="104" spans="2:3">
      <c r="B104" s="55"/>
      <c r="C104" s="171" t="s">
        <v>16</v>
      </c>
    </row>
    <row r="105" spans="2:3">
      <c r="B105" s="55"/>
      <c r="C105" s="170" t="s">
        <v>75</v>
      </c>
    </row>
    <row r="106" spans="2:3">
      <c r="B106" s="55"/>
      <c r="C106" s="171" t="s">
        <v>15</v>
      </c>
    </row>
    <row r="107" spans="2:3">
      <c r="B107" s="55"/>
      <c r="C107" s="170" t="s">
        <v>97</v>
      </c>
    </row>
    <row r="108" spans="2:3">
      <c r="B108" s="55"/>
      <c r="C108" s="170" t="s">
        <v>74</v>
      </c>
    </row>
    <row r="109" spans="2:3">
      <c r="B109" s="55"/>
      <c r="C109" s="171" t="s">
        <v>18</v>
      </c>
    </row>
    <row r="110" spans="2:3">
      <c r="B110" s="55"/>
      <c r="C110" s="170" t="s">
        <v>49</v>
      </c>
    </row>
    <row r="111" spans="2:3">
      <c r="B111" s="55"/>
      <c r="C111" s="170" t="s">
        <v>85</v>
      </c>
    </row>
    <row r="112" spans="2:3">
      <c r="B112" s="55"/>
      <c r="C112" s="170" t="s">
        <v>84</v>
      </c>
    </row>
    <row r="113" spans="2:3">
      <c r="B113" s="55"/>
      <c r="C113" s="170" t="s">
        <v>90</v>
      </c>
    </row>
    <row r="114" spans="2:3">
      <c r="B114" s="55"/>
      <c r="C114" s="170" t="s">
        <v>83</v>
      </c>
    </row>
    <row r="115" spans="2:3">
      <c r="B115" s="55"/>
      <c r="C115" s="291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opLeftCell="A13" zoomScale="85" zoomScaleNormal="85" workbookViewId="0">
      <selection activeCell="Q36" sqref="Q36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0"/>
  <sheetViews>
    <sheetView showGridLines="0" topLeftCell="A3" zoomScale="130" zoomScaleNormal="130" workbookViewId="0">
      <selection activeCell="A18" sqref="A1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28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(janeiro)</v>
      </c>
      <c r="B3" s="217" t="s">
        <v>29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+'Q3_ R_fiscal'!C2</f>
        <v>QUADRO III - Execução orçamental da receita fiscal do Gov. Reg. (janeiro)</v>
      </c>
      <c r="B5" s="217"/>
      <c r="C5" s="217"/>
      <c r="D5" s="217"/>
    </row>
    <row r="6" spans="1:25" s="179" customFormat="1" ht="20.100000000000001" customHeight="1">
      <c r="A6" s="269" t="str">
        <f>+Q4_R_n_fiscal!C2</f>
        <v>QUADRO IV - Execução orçamental da receita não fiscal do Gov. Reg. (janeiro)</v>
      </c>
      <c r="B6" s="217"/>
      <c r="C6" s="217"/>
      <c r="D6" s="217"/>
    </row>
    <row r="7" spans="1:25" s="179" customFormat="1" ht="20.100000000000001" customHeight="1">
      <c r="A7" s="269" t="str">
        <f>+'Q5_D_Est ECO'!C2</f>
        <v>QUADRO V - Execução orçamental das despesas do Governo Regional (janeiro)</v>
      </c>
      <c r="B7"/>
      <c r="C7"/>
      <c r="D7"/>
    </row>
    <row r="8" spans="1:25" s="179" customFormat="1" ht="20.100000000000001" customHeight="1">
      <c r="A8" s="269" t="str">
        <f>+Q6_D_Est_Func!C2</f>
        <v>QUADRO VI - Despesa do Governo Regional, por classificação funcional (janeiro)</v>
      </c>
      <c r="B8" s="217"/>
      <c r="C8" s="217"/>
      <c r="D8" s="217"/>
    </row>
    <row r="9" spans="1:25" s="179" customFormat="1" ht="20.100000000000001" customHeight="1">
      <c r="A9" s="269" t="str">
        <f>+Q7_D_Est_Org!C2</f>
        <v>QUADRO VII - Execução orçamental por classificação cruzada orgânica e económica (janeiro)</v>
      </c>
      <c r="B9" s="217"/>
      <c r="C9" s="217"/>
      <c r="D9" s="217"/>
    </row>
    <row r="10" spans="1:25" s="179" customFormat="1" ht="20.100000000000001" customHeight="1">
      <c r="A10" s="269" t="str">
        <f>+'Q8_Saldo_Global EPR'!C2</f>
        <v>QUADRO VIII - Saldo Global do Subsetor - EPR (janeiro)</v>
      </c>
      <c r="B10" s="217"/>
      <c r="C10" s="217"/>
      <c r="D10" s="217"/>
    </row>
    <row r="11" spans="1:25" s="179" customFormat="1" ht="20.100000000000001" customHeight="1">
      <c r="A11" s="284" t="str">
        <f>+'Q9_SFA '!C2</f>
        <v>QUADRO IX - Execução orçamental dos Serviços e Fundos Autónomos e EPR (janeiro)</v>
      </c>
      <c r="B11" s="285"/>
      <c r="C11" s="285"/>
      <c r="D11" s="217"/>
    </row>
    <row r="12" spans="1:25" s="179" customFormat="1" ht="20.100000000000001" customHeight="1">
      <c r="A12" s="269" t="str">
        <f>+'Q10_SFA acumulado'!C2</f>
        <v>QUADRO X - Execução orçamental dos Serviços e Fundos Autónomos e EPR (janeiro)</v>
      </c>
      <c r="B12" s="217"/>
      <c r="C12" s="217"/>
      <c r="D12" s="217"/>
    </row>
    <row r="13" spans="1:25" s="179" customFormat="1" ht="20.100000000000001" customHeight="1">
      <c r="A13" s="284" t="str">
        <f>+Q_11_12_13_14_Compromissos!C2</f>
        <v>QUADRO XI - Contas a pagar, da Administração Regional, no final de janeiro de 2023 (valores acumulados)</v>
      </c>
      <c r="B13" s="285"/>
      <c r="C13" s="285"/>
      <c r="D13" s="285"/>
    </row>
    <row r="14" spans="1:25" s="179" customFormat="1" ht="20.100000000000001" customHeight="1">
      <c r="A14" s="284" t="str">
        <f>+Q_11_12_13_14_Compromissos!C23</f>
        <v>QUADRO XII - Contas a pagar, do Governo Regional, no final de janeiro de 2023 (valores acumulados)</v>
      </c>
      <c r="B14" s="285"/>
      <c r="C14" s="285"/>
      <c r="D14" s="285"/>
    </row>
    <row r="15" spans="1:25" s="179" customFormat="1" ht="20.100000000000001" customHeight="1">
      <c r="A15" s="284" t="str">
        <f>+Q_11_12_13_14_Compromissos!C32</f>
        <v>QUADRO XIII - Contas a pagar, dos Serviços e Fundos Autónomos, no final de janeiro de 2023 (valores acumulados)</v>
      </c>
      <c r="B15" s="285"/>
      <c r="C15" s="285"/>
      <c r="D15" s="285"/>
    </row>
    <row r="16" spans="1:25" s="169" customFormat="1" ht="20.100000000000001" customHeight="1">
      <c r="A16" s="269" t="str">
        <f>+Q_11_12_13_14_Compromissos!C41</f>
        <v>QUADRO XIV - Contas a pagar, das Entidades Públicas Reclassseicadas, no final de janeiro de 2023 (valores acumulados)</v>
      </c>
      <c r="B16" s="217"/>
      <c r="C16" s="217"/>
      <c r="D16" s="217"/>
    </row>
    <row r="17" spans="1:4" s="179" customFormat="1" ht="20.100000000000001" customHeight="1">
      <c r="A17" s="217" t="str">
        <f>+'Pagamentos_Atraso '!C2</f>
        <v>Lista de entidades que cumprem com o estabelecido no art.º 7.º da LCPA (Serviços Integrados)</v>
      </c>
      <c r="B17" s="217"/>
      <c r="C17" s="217"/>
      <c r="D17" s="217"/>
    </row>
    <row r="18" spans="1:4" s="179" customFormat="1" ht="20.100000000000001" customHeight="1">
      <c r="A18" s="269" t="str">
        <f>'Pagamentos_Atraso '!C81</f>
        <v>Lista de entidades que cumprem com o estabelecido no art.º 7.º da LCPA (SFA/EPR)</v>
      </c>
      <c r="B18" s="217"/>
      <c r="C18" s="217"/>
      <c r="D18" s="217"/>
    </row>
    <row r="19" spans="1:4">
      <c r="A19" s="285"/>
      <c r="B19" s="285"/>
      <c r="C19" s="285"/>
      <c r="D19" s="285"/>
    </row>
    <row r="20" spans="1:4">
      <c r="A20" s="293"/>
      <c r="B20" s="293"/>
      <c r="C20" s="293"/>
      <c r="D20" s="293"/>
    </row>
  </sheetData>
  <mergeCells count="1">
    <mergeCell ref="A20:D20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5" location="'Q4_ R_fiscal'!B2" display="'Q4_ R_fiscal'!B2" xr:uid="{8C3F32CF-CB5D-4C4B-91F0-3DBF99E72AFF}"/>
    <hyperlink ref="A6" location="Q5_R_n_fiscal!B2" display="Q5_R_n_fiscal!B2" xr:uid="{4D51F3FB-D210-40AF-BC81-B0EFC32302B1}"/>
    <hyperlink ref="A8" location="Q7_D_Est_Func!B2" display="Q7_D_Est_Func!B2" xr:uid="{DB99BAB6-36F5-494B-841E-18DB72003739}"/>
    <hyperlink ref="A9" location="Q8_D_Est_Org!B2" display="Q8_D_Est_Org!B2" xr:uid="{23A5696D-775A-42B4-B16B-8C40BCDC42E4}"/>
    <hyperlink ref="A10" location="'Q9_Saldo_Global EPR'!B2" display="'Q9_Saldo_Global EPR'!B2" xr:uid="{ED449137-F13D-44F9-88F9-DFF493312589}"/>
    <hyperlink ref="A12" location="'Q11_SFA acumulado'!B2" display="'Q11_SFA acumulado'!B2" xr:uid="{ADBEC935-DCE9-4236-8232-0EDE4028CC74}"/>
    <hyperlink ref="A16" location="Q_13_14_15_16_Compromissos!B41" display="Q_13_14_15_16_Compromissos!B41" xr:uid="{BAD9A133-E14F-407B-899C-D23381A55606}"/>
    <hyperlink ref="A17" location="'Pagamentos_Atraso '!B2" display="Lista de entidades que cumprem com o estabelecido no art.º 7.º da LCPA (Serviços Integrados)" xr:uid="{BBAB661D-6B78-40E8-B9DD-E380E22DAE77}"/>
    <hyperlink ref="A18" location="'Pagamentos_Atraso '!B81" display="'Pagamentos_Atraso '!B81" xr:uid="{F718D3A5-B7AF-46BB-9849-9E40F5F28D40}"/>
    <hyperlink ref="A11" location="'Q10_SFA '!B2" display="'Q10_SFA '!B2" xr:uid="{8D1A7F21-9568-46EC-9B75-556892F57933}"/>
    <hyperlink ref="A13" location="Q_13_14_15_16_Compromissos!B2" display="Q_13_14_15_16_Compromissos!B2" xr:uid="{B7AE2B94-05CF-4D8E-8A81-72508CF8DB67}"/>
    <hyperlink ref="A14" location="Q_13_14_15_16_Compromissos!B23" display="Q_13_14_15_16_Compromissos!B23" xr:uid="{4D85DF17-CBC3-4CA4-9E81-59CFADE51B83}"/>
    <hyperlink ref="A15" location="Q_13_14_15_16_Compromissos!B32" display="Q_13_14_15_16_Compromissos!B32" xr:uid="{8538F7F0-97D0-48DD-B480-761461E7389D}"/>
    <hyperlink ref="A7" location="Q5_R_n_fiscal!B2" display="Q5_R_n_fiscal!B2" xr:uid="{9A14F102-630B-426C-8C10-A6DD15486191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2" sqref="C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(janeiro)","TABLE I - Consolidated budget execution (january)")</f>
        <v>QUADRO I - Execução orçamental consolidada (janeiro)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2023","Consolidated balance")</f>
        <v>Saldo
consolidado
2023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90727.109850000008</v>
      </c>
      <c r="E5" s="57">
        <v>25365.850560000003</v>
      </c>
      <c r="F5" s="57">
        <v>16018.085280000003</v>
      </c>
      <c r="G5" s="57">
        <v>110224.15289</v>
      </c>
      <c r="H5" s="57">
        <v>15.017178171665545</v>
      </c>
    </row>
    <row r="6" spans="1:10" ht="11.25" customHeight="1">
      <c r="C6" s="68" t="str">
        <f>+IF(Índice!$D$2=1,"Impostos diretos","Direct taxes")</f>
        <v>Impostos diretos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</row>
    <row r="7" spans="1:10">
      <c r="C7" s="68" t="str">
        <f>+IF(Índice!$D$2=1,"Impostos indiretos","Indirect taxes")</f>
        <v>Impostos indiretos</v>
      </c>
      <c r="D7" s="56">
        <v>44013.068099999997</v>
      </c>
      <c r="E7" s="56">
        <v>0</v>
      </c>
      <c r="F7" s="56">
        <v>0</v>
      </c>
      <c r="G7" s="56">
        <v>44013.068099999997</v>
      </c>
      <c r="H7" s="56">
        <v>16.176365688679752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46714.041750000004</v>
      </c>
      <c r="E9" s="56">
        <v>25365.850560000003</v>
      </c>
      <c r="F9" s="56">
        <v>16018.085280000003</v>
      </c>
      <c r="G9" s="56">
        <v>53319.206300000013</v>
      </c>
      <c r="H9" s="56">
        <v>-0.85995284479233325</v>
      </c>
    </row>
    <row r="10" spans="1:10">
      <c r="C10" s="69" t="str">
        <f>+IF(Índice!$D$2=1,"Transferências correntes","Current transfers")</f>
        <v>Transferências correntes</v>
      </c>
      <c r="D10" s="56">
        <v>45344.554750000003</v>
      </c>
      <c r="E10" s="56">
        <v>24652.152160000001</v>
      </c>
      <c r="F10" s="56">
        <v>13067.671640000002</v>
      </c>
      <c r="G10" s="56">
        <v>48285.607260000012</v>
      </c>
      <c r="H10" s="56">
        <v>-2.6300753923656273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45309.430999999997</v>
      </c>
      <c r="E11" s="56">
        <v>212.17252999999999</v>
      </c>
      <c r="F11" s="56">
        <v>115.25381</v>
      </c>
      <c r="G11" s="56">
        <v>45636.857339999995</v>
      </c>
      <c r="H11" s="56">
        <v>-2.1818273471649108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21964.528329999997</v>
      </c>
      <c r="F12" s="56">
        <v>12814.242960000001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12891.878489999996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12785.518310000003</v>
      </c>
      <c r="E14" s="57">
        <v>556.73367000000007</v>
      </c>
      <c r="F14" s="57">
        <v>4641.2900299999983</v>
      </c>
      <c r="G14" s="57">
        <v>17603.265009999999</v>
      </c>
      <c r="H14" s="57">
        <v>42.796645589456574</v>
      </c>
    </row>
    <row r="15" spans="1:10">
      <c r="C15" s="68" t="str">
        <f>+IF(Índice!$D$2=1,"Venda de bens de investimento","Sale of investment goods")</f>
        <v>Venda de bens de investimento</v>
      </c>
      <c r="D15" s="56">
        <v>0</v>
      </c>
      <c r="E15" s="56">
        <v>0</v>
      </c>
      <c r="F15" s="56">
        <v>0.44013999999999998</v>
      </c>
      <c r="G15" s="56">
        <v>0.44013999999999998</v>
      </c>
      <c r="H15" s="56">
        <v>-1.6974136775807502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12466.979800000003</v>
      </c>
      <c r="E16" s="56">
        <v>545.78466000000003</v>
      </c>
      <c r="F16" s="56">
        <v>4627.8488099999986</v>
      </c>
      <c r="G16" s="56">
        <v>17195.99222</v>
      </c>
      <c r="H16" s="56">
        <v>41.536569498058419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11327.24525</v>
      </c>
      <c r="E17" s="56">
        <v>0</v>
      </c>
      <c r="F17" s="56">
        <v>0</v>
      </c>
      <c r="G17" s="56">
        <v>11327.24525</v>
      </c>
      <c r="H17" s="56">
        <v>-2.4607755840849399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380.27699999999999</v>
      </c>
      <c r="F18" s="56">
        <v>64.34405000000001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64.344049999999982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103512.62816000001</v>
      </c>
      <c r="E20" s="57">
        <v>25922.584230000004</v>
      </c>
      <c r="F20" s="57">
        <v>20659.375310000003</v>
      </c>
      <c r="G20" s="57">
        <v>127827.4179</v>
      </c>
      <c r="H20" s="57">
        <v>18.183327050284404</v>
      </c>
    </row>
    <row r="21" spans="3:8" ht="20.25" customHeight="1">
      <c r="C21" s="220" t="str">
        <f>+IF(Índice!$D$2=1,"Despesa corrente","Current expenditure")</f>
        <v>Despesa corrente</v>
      </c>
      <c r="D21" s="220">
        <v>60369.866509999949</v>
      </c>
      <c r="E21" s="220">
        <v>23021.092720000004</v>
      </c>
      <c r="F21" s="220">
        <v>19341.785410000004</v>
      </c>
      <c r="G21" s="220">
        <v>80845.832919999957</v>
      </c>
      <c r="H21" s="220">
        <v>19.770355555839458</v>
      </c>
    </row>
    <row r="22" spans="3:8" ht="10.5" customHeight="1">
      <c r="C22" s="68" t="str">
        <f>+IF(Índice!$D$2=1,"Consumo público","Public consumption")</f>
        <v>Consumo público</v>
      </c>
      <c r="D22" s="56">
        <v>28091.521399999929</v>
      </c>
      <c r="E22" s="56">
        <v>7408.1129900000033</v>
      </c>
      <c r="F22" s="56">
        <v>18275.974390000003</v>
      </c>
      <c r="G22" s="56">
        <v>53775.608779999937</v>
      </c>
      <c r="H22" s="56">
        <v>28.829104857253984</v>
      </c>
    </row>
    <row r="23" spans="3:8">
      <c r="C23" s="69" t="str">
        <f>+IF(Índice!$D$2=1,"Despesas com o pessoal","Compensation of employees")</f>
        <v>Despesas com o pessoal</v>
      </c>
      <c r="D23" s="56">
        <v>25730.247809999928</v>
      </c>
      <c r="E23" s="56">
        <v>3335.6810100000016</v>
      </c>
      <c r="F23" s="56">
        <v>17351.020620000003</v>
      </c>
      <c r="G23" s="56">
        <v>46416.949439999931</v>
      </c>
      <c r="H23" s="56">
        <v>23.816685604982268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2361.2735900000002</v>
      </c>
      <c r="E24" s="56">
        <v>4072.4319800000017</v>
      </c>
      <c r="F24" s="56">
        <v>924.95376999999974</v>
      </c>
      <c r="G24" s="56">
        <v>7358.659340000002</v>
      </c>
      <c r="H24" s="56">
        <v>73.007651199676317</v>
      </c>
    </row>
    <row r="25" spans="3:8">
      <c r="C25" s="68" t="str">
        <f>+IF(Índice!$D$2=1,"Subsídios","Subsidies")</f>
        <v>Subsídios</v>
      </c>
      <c r="D25" s="56">
        <v>1793.92</v>
      </c>
      <c r="E25" s="56">
        <v>290.65352000000001</v>
      </c>
      <c r="F25" s="56">
        <v>0</v>
      </c>
      <c r="G25" s="56">
        <v>2084.5545999999999</v>
      </c>
      <c r="H25" s="56">
        <v>304.58028393824372</v>
      </c>
    </row>
    <row r="26" spans="3:8">
      <c r="C26" s="68" t="str">
        <f>+IF(Índice!$D$2=1,"Juros e outros encargos","Interests and other charges")</f>
        <v>Juros e outros encargos</v>
      </c>
      <c r="D26" s="56">
        <v>18125.725079999997</v>
      </c>
      <c r="E26" s="56">
        <v>1.7389999999999999E-2</v>
      </c>
      <c r="F26" s="56">
        <v>50.931050000000006</v>
      </c>
      <c r="G26" s="56">
        <v>18176.673519999997</v>
      </c>
      <c r="H26" s="56">
        <v>12.930667004220053</v>
      </c>
    </row>
    <row r="27" spans="3:8">
      <c r="C27" s="68" t="str">
        <f>+IF(Índice!$D$2=1,"Transferências correntes","Current transfers")</f>
        <v>Transferências correntes</v>
      </c>
      <c r="D27" s="56">
        <v>12358.700030000022</v>
      </c>
      <c r="E27" s="56">
        <v>15322.308820000002</v>
      </c>
      <c r="F27" s="56">
        <v>1014.8799700000002</v>
      </c>
      <c r="G27" s="56">
        <v>6808.9960200000205</v>
      </c>
      <c r="H27" s="56">
        <v>-25.570271045815794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108.17305</v>
      </c>
      <c r="F28" s="56">
        <v>0</v>
      </c>
      <c r="G28" s="56">
        <v>108.17305</v>
      </c>
      <c r="H28" s="56">
        <v>-34.378358487283336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9082.6258000000016</v>
      </c>
      <c r="E29" s="56">
        <v>12804.267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1750.5374999999999</v>
      </c>
      <c r="E31" s="57">
        <v>2.7552000000000003</v>
      </c>
      <c r="F31" s="57">
        <v>192.10514000000001</v>
      </c>
      <c r="G31" s="57">
        <v>1565.1208399999998</v>
      </c>
      <c r="H31" s="57">
        <v>104.40794889887601</v>
      </c>
    </row>
    <row r="32" spans="3:8">
      <c r="C32" s="68" t="str">
        <f>+IF(Índice!$D$2=1,"Investimento","Investment")</f>
        <v>Investimento</v>
      </c>
      <c r="D32" s="56">
        <v>1344.13383</v>
      </c>
      <c r="E32" s="56">
        <v>2.7552000000000003</v>
      </c>
      <c r="F32" s="56">
        <v>192.10514000000001</v>
      </c>
      <c r="G32" s="56">
        <v>1538.9941699999999</v>
      </c>
      <c r="H32" s="56">
        <v>625.06919513716537</v>
      </c>
    </row>
    <row r="33" spans="3:8">
      <c r="C33" s="68" t="str">
        <f>+IF(Índice!$D$2=1,"Transferências capital","Capital transfers")</f>
        <v>Transferências capital</v>
      </c>
      <c r="D33" s="56">
        <v>406.40366999999998</v>
      </c>
      <c r="E33" s="56">
        <v>0</v>
      </c>
      <c r="F33" s="56">
        <v>0</v>
      </c>
      <c r="G33" s="56">
        <v>26.12666999999999</v>
      </c>
      <c r="H33" s="56">
        <v>-95.2791384032369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26.126669999999997</v>
      </c>
      <c r="E34" s="56">
        <v>0</v>
      </c>
      <c r="F34" s="56">
        <v>0</v>
      </c>
      <c r="G34" s="56">
        <v>26.126669999999997</v>
      </c>
      <c r="H34" s="56">
        <v>-91.397041100581504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380.27699999999999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62120.404009999947</v>
      </c>
      <c r="E38" s="86">
        <v>23023.847920000004</v>
      </c>
      <c r="F38" s="86">
        <v>19533.89055</v>
      </c>
      <c r="G38" s="86">
        <v>82410.95375999996</v>
      </c>
      <c r="H38" s="86">
        <v>20.719662090459991</v>
      </c>
    </row>
    <row r="39" spans="3:8" ht="17.25" customHeight="1">
      <c r="C39" s="138" t="str">
        <f>+IF(Índice!$D$2=1,"Saldo global","Overall balance")</f>
        <v>Saldo global</v>
      </c>
      <c r="D39" s="139">
        <v>41392.22415000006</v>
      </c>
      <c r="E39" s="139">
        <v>2898.7363100000002</v>
      </c>
      <c r="F39" s="139">
        <v>1125.484760000003</v>
      </c>
      <c r="G39" s="139">
        <v>45416.46414000004</v>
      </c>
      <c r="H39" s="139">
        <v>13.843152992689035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30357.243340000059</v>
      </c>
      <c r="E41" s="19">
        <v>2344.7578399999984</v>
      </c>
      <c r="F41" s="19">
        <v>-3323.7001300000011</v>
      </c>
      <c r="G41" s="19">
        <v>29378.31997000004</v>
      </c>
      <c r="H41" s="19">
        <v>3.692809303151301</v>
      </c>
    </row>
    <row r="42" spans="3:8">
      <c r="C42" s="68" t="str">
        <f>+IF(Índice!$D$2=1,"Despesa corrente primária","Primary current expenditure")</f>
        <v>Despesa corrente primária</v>
      </c>
      <c r="D42" s="19">
        <v>42244.141429999952</v>
      </c>
      <c r="E42" s="19">
        <v>23021.075330000003</v>
      </c>
      <c r="F42" s="19">
        <v>19290.854360000005</v>
      </c>
      <c r="G42" s="19">
        <v>62669.15939999996</v>
      </c>
      <c r="H42" s="19">
        <v>21.911919968554727</v>
      </c>
    </row>
    <row r="43" spans="3:8">
      <c r="C43" s="68" t="str">
        <f>+IF(Índice!$D$2=1,"Saldo corrente primário","Primary current balance")</f>
        <v>Saldo corrente primário</v>
      </c>
      <c r="D43" s="19">
        <v>48482.968420000056</v>
      </c>
      <c r="E43" s="19">
        <v>2344.7752299999993</v>
      </c>
      <c r="F43" s="19">
        <v>-3272.7690800000018</v>
      </c>
      <c r="G43" s="19">
        <v>47554.993490000037</v>
      </c>
      <c r="H43" s="19">
        <v>7.0395489250557608</v>
      </c>
    </row>
    <row r="44" spans="3:8">
      <c r="C44" s="68" t="str">
        <f>+IF(Índice!$D$2=1,"Saldo de capital","Capital balance")</f>
        <v>Saldo de capital</v>
      </c>
      <c r="D44" s="19">
        <v>11034.980810000003</v>
      </c>
      <c r="E44" s="19">
        <v>553.97847000000013</v>
      </c>
      <c r="F44" s="19">
        <v>4449.1848899999986</v>
      </c>
      <c r="G44" s="19">
        <v>16038.14417</v>
      </c>
      <c r="H44" s="19">
        <v>38.716419330845817</v>
      </c>
    </row>
    <row r="45" spans="3:8">
      <c r="C45" s="68" t="str">
        <f t="array" ref="C45">+IF(Índice!$D$2=1,"Despesa primária","Primary expenditure")</f>
        <v>Despesa primária</v>
      </c>
      <c r="D45" s="19">
        <v>43994.678929999951</v>
      </c>
      <c r="E45" s="19">
        <v>23023.830530000003</v>
      </c>
      <c r="F45" s="19">
        <v>19482.959500000001</v>
      </c>
      <c r="G45" s="19">
        <v>64234.280239999964</v>
      </c>
      <c r="H45" s="19">
        <v>23.122669468618696</v>
      </c>
    </row>
    <row r="46" spans="3:8">
      <c r="C46" s="221" t="str">
        <f>+IF(Índice!$D$2=1,"Saldo primário","Primary balance")</f>
        <v>Saldo primário</v>
      </c>
      <c r="D46" s="132">
        <v>59517.949230000057</v>
      </c>
      <c r="E46" s="132">
        <v>2898.7537000000011</v>
      </c>
      <c r="F46" s="132">
        <v>1176.4158100000022</v>
      </c>
      <c r="G46" s="132">
        <v>63593.137660000037</v>
      </c>
      <c r="H46" s="132">
        <v>13.580837747169895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29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294"/>
      <c r="E48" s="294"/>
      <c r="F48" s="294"/>
      <c r="G48" s="294"/>
    </row>
    <row r="49" spans="3:7" ht="9" customHeight="1">
      <c r="C49" s="294"/>
      <c r="D49" s="294"/>
      <c r="E49" s="294"/>
      <c r="F49" s="294"/>
      <c r="G49" s="294"/>
    </row>
    <row r="50" spans="3:7" ht="9" customHeight="1">
      <c r="C50" s="294"/>
      <c r="D50" s="294"/>
      <c r="E50" s="294"/>
      <c r="F50" s="294"/>
      <c r="G50" s="294"/>
    </row>
    <row r="51" spans="3:7" ht="9" customHeight="1">
      <c r="C51" s="29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294"/>
      <c r="E51" s="294"/>
      <c r="F51" s="294"/>
      <c r="G51" s="294"/>
    </row>
    <row r="52" spans="3:7" ht="9" customHeight="1">
      <c r="C52" s="294"/>
      <c r="D52" s="294"/>
      <c r="E52" s="294"/>
      <c r="F52" s="294"/>
      <c r="G52" s="294"/>
    </row>
    <row r="53" spans="3:7" ht="9" customHeight="1">
      <c r="C53" s="294"/>
      <c r="D53" s="294"/>
      <c r="E53" s="294"/>
      <c r="F53" s="294"/>
      <c r="G53" s="29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D5" sqref="D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(janeiro)","TABLE II - Regional Gov. budget execution (january)")</f>
        <v>QUADRO II - Execução orçamental do Gov. Regional (janeiro)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85666.393580000004</v>
      </c>
      <c r="E5" s="225">
        <v>90727.109850000008</v>
      </c>
      <c r="F5" s="225">
        <v>5.9074697305589563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37884.700420000001</v>
      </c>
      <c r="E6" s="231">
        <v>44013.068099999997</v>
      </c>
      <c r="F6" s="231">
        <v>16.176365688679752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0</v>
      </c>
      <c r="E7" s="231">
        <v>0</v>
      </c>
      <c r="F7" s="231">
        <v>0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37884.700420000001</v>
      </c>
      <c r="E8" s="231">
        <v>44013.068099999997</v>
      </c>
      <c r="F8" s="231">
        <v>16.176365688679752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47781.693159999995</v>
      </c>
      <c r="E9" s="231">
        <v>46714.041750000011</v>
      </c>
      <c r="F9" s="231">
        <v>-2.2344361185043904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11759.764069999999</v>
      </c>
      <c r="E10" s="232">
        <v>12785.518309999999</v>
      </c>
      <c r="F10" s="232">
        <v>8.7225749929522145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97426.157650000008</v>
      </c>
      <c r="E12" s="232">
        <v>103512.62816000001</v>
      </c>
      <c r="F12" s="232">
        <v>6.2472652692159292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57771.686320000001</v>
      </c>
      <c r="E14" s="232">
        <v>60369.86650999992</v>
      </c>
      <c r="F14" s="232">
        <v>4.4973244776143062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24159.035090000001</v>
      </c>
      <c r="E15" s="231">
        <v>25730.247809999924</v>
      </c>
      <c r="F15" s="231">
        <v>6.5036236511378132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2092.8169700000012</v>
      </c>
      <c r="E16" s="231">
        <v>2343.4945700000003</v>
      </c>
      <c r="F16" s="231">
        <v>11.977999203628343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16081.658640000003</v>
      </c>
      <c r="E17" s="231">
        <v>18125.725079999997</v>
      </c>
      <c r="F17" s="231">
        <v>12.710544886929597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15420.285739999999</v>
      </c>
      <c r="E18" s="231">
        <v>12358.700030000002</v>
      </c>
      <c r="F18" s="231">
        <v>-19.854273530472188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11824.84923</v>
      </c>
      <c r="E19" s="231">
        <v>9082.6258000000016</v>
      </c>
      <c r="F19" s="231">
        <v>-23.190345827352242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3595.43651</v>
      </c>
      <c r="E20" s="231">
        <v>3276.0742300000002</v>
      </c>
      <c r="F20" s="231">
        <v>-8.8824341387132364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0</v>
      </c>
      <c r="E21" s="231">
        <v>1793.92</v>
      </c>
      <c r="F21" s="231">
        <v>0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17.889879999999998</v>
      </c>
      <c r="E22" s="231">
        <v>17.779019999999999</v>
      </c>
      <c r="F22" s="231">
        <v>-0.61967995313551016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345.45389</v>
      </c>
      <c r="E23" s="232">
        <v>1750.5374999999999</v>
      </c>
      <c r="F23" s="232">
        <v>406.73550093762145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3.6592500000000001</v>
      </c>
      <c r="E24" s="231">
        <v>1344.13383</v>
      </c>
      <c r="F24" s="231">
        <v>36632.495183439227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341.79464000000002</v>
      </c>
      <c r="E25" s="231">
        <v>406.40366999999998</v>
      </c>
      <c r="F25" s="231">
        <v>18.902879811105279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341.79464000000002</v>
      </c>
      <c r="E26" s="231">
        <v>406.40366999999998</v>
      </c>
      <c r="F26" s="231">
        <v>18.902879811105279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0</v>
      </c>
      <c r="E27" s="231">
        <v>0</v>
      </c>
      <c r="F27" s="231">
        <v>0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58117.140209999998</v>
      </c>
      <c r="E29" s="235">
        <v>62120.404009999918</v>
      </c>
      <c r="F29" s="235">
        <v>6.8882670164680526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39309.017440000003</v>
      </c>
      <c r="E31" s="139">
        <v>41392.224150000089</v>
      </c>
      <c r="F31" s="139">
        <v>5.2995644400927189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27894.707260000003</v>
      </c>
      <c r="E33" s="19">
        <v>30357.243340000088</v>
      </c>
      <c r="F33" s="19">
        <v>8.8279688940535053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11414.310179999999</v>
      </c>
      <c r="E34" s="19">
        <v>11034.980809999999</v>
      </c>
      <c r="F34" s="19">
        <v>-3.323278971905419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55390.676080000005</v>
      </c>
      <c r="E35" s="19">
        <v>59517.949230000086</v>
      </c>
      <c r="F35" s="19">
        <v>7.4512055856460702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285.88903999999997</v>
      </c>
      <c r="E36" s="106">
        <v>25</v>
      </c>
      <c r="F36" s="106">
        <v>-91.255348578595388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29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295"/>
      <c r="E38" s="295"/>
      <c r="F38" s="295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D5" sqref="D5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III - Execução orçamental da receita fiscal do Gov. Reg. (janeiro)","TABLE III - Regional Gov. tax revenue budget execution (january)")</f>
        <v>QUADRO III - Execução orçamental da receita fiscal do Gov. Reg. (janeiro)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37884.700420000001</v>
      </c>
      <c r="E5" s="33">
        <v>44013.068099999997</v>
      </c>
      <c r="F5" s="270">
        <v>0.1617636568867975</v>
      </c>
      <c r="G5" s="270">
        <v>4.1666365282664597E-2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0</v>
      </c>
      <c r="E7" s="70">
        <v>0</v>
      </c>
      <c r="F7" s="271">
        <v>0</v>
      </c>
      <c r="G7" s="271">
        <v>0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0</v>
      </c>
      <c r="E8" s="70">
        <v>0</v>
      </c>
      <c r="F8" s="271">
        <v>0</v>
      </c>
      <c r="G8" s="271">
        <v>0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0</v>
      </c>
      <c r="E9" s="70">
        <v>0</v>
      </c>
      <c r="F9" s="271">
        <v>0</v>
      </c>
      <c r="G9" s="271">
        <v>0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37884.700420000001</v>
      </c>
      <c r="E11" s="70">
        <v>44013.068099999997</v>
      </c>
      <c r="F11" s="271">
        <v>0.1617636568867975</v>
      </c>
      <c r="G11" s="271">
        <v>6.4983290418658954E-2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0</v>
      </c>
      <c r="E12" s="70">
        <v>0</v>
      </c>
      <c r="F12" s="271">
        <v>0</v>
      </c>
      <c r="G12" s="271">
        <v>0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36308.330679999999</v>
      </c>
      <c r="E13" s="70">
        <v>42734.945240000001</v>
      </c>
      <c r="F13" s="271">
        <v>0.17700110249188694</v>
      </c>
      <c r="G13" s="271">
        <v>8.3524585183855943E-2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0</v>
      </c>
      <c r="E14" s="70">
        <v>0</v>
      </c>
      <c r="F14" s="271">
        <v>0</v>
      </c>
      <c r="G14" s="271">
        <v>0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0</v>
      </c>
      <c r="E15" s="70">
        <v>0</v>
      </c>
      <c r="F15" s="271">
        <v>0</v>
      </c>
      <c r="G15" s="271">
        <v>0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174.70552000000001</v>
      </c>
      <c r="E16" s="70">
        <v>108.09008</v>
      </c>
      <c r="F16" s="271">
        <v>-0.38130128916361661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1401.6642199999999</v>
      </c>
      <c r="E17" s="70">
        <v>1170.03278</v>
      </c>
      <c r="F17" s="271">
        <v>-0.16525458572381901</v>
      </c>
      <c r="G17" s="271">
        <v>1.9342539705484527E-2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0</v>
      </c>
      <c r="E18" s="70">
        <v>0.75</v>
      </c>
      <c r="F18" s="271">
        <v>0</v>
      </c>
      <c r="G18" s="271">
        <v>2.2001312099583456E-5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0</v>
      </c>
      <c r="E19" s="70">
        <v>0</v>
      </c>
      <c r="F19" s="271">
        <v>0</v>
      </c>
      <c r="G19" s="271"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59541.457229999993</v>
      </c>
      <c r="E21" s="33">
        <v>59499.560060000011</v>
      </c>
      <c r="F21" s="270">
        <v>-7.0366383271636135E-4</v>
      </c>
      <c r="G21" s="270">
        <v>0.11401019344126087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97426.157649999994</v>
      </c>
      <c r="E23" s="139">
        <v>103512.62816000001</v>
      </c>
      <c r="F23" s="274">
        <v>6.2472652692159292E-2</v>
      </c>
      <c r="G23" s="274">
        <v>6.5589019376964167E-2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D5" sqref="D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IV - Execução orçamental da receita não fiscal do Gov. Reg. (janeiro)","TABLE IV - Regional Gov. non-tax revenue budget execution (january)")</f>
        <v>QUADRO IV - Execução orçamental da receita não fiscal do Gov. Reg. (janeiro)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37884.700420000001</v>
      </c>
      <c r="E5" s="41">
        <v>44013.068099999997</v>
      </c>
      <c r="F5" s="276">
        <v>0.1617636568867975</v>
      </c>
      <c r="G5" s="42">
        <v>4.1666365282664597E-2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59541.457229999993</v>
      </c>
      <c r="E7" s="41">
        <v>59499.560060000011</v>
      </c>
      <c r="F7" s="276">
        <v>-7.0366383271636135E-4</v>
      </c>
      <c r="G7" s="42">
        <v>0.11401019344126087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47781.693159999995</v>
      </c>
      <c r="E8" s="41">
        <v>46714.041750000011</v>
      </c>
      <c r="F8" s="276">
        <v>-2.2344361185043904E-2</v>
      </c>
      <c r="G8" s="42">
        <v>0.17295808865377035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748.63950999999986</v>
      </c>
      <c r="E10" s="71">
        <v>859.35612999999989</v>
      </c>
      <c r="F10" s="278">
        <v>0.14789043127045232</v>
      </c>
      <c r="G10" s="43">
        <v>3.5675931507349753E-2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1.1127799999999999</v>
      </c>
      <c r="E11" s="71">
        <v>3.6900200000000001</v>
      </c>
      <c r="F11" s="278">
        <v>2.3160373119574404</v>
      </c>
      <c r="G11" s="43">
        <v>4.2604755172928187E-4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46453.069049999998</v>
      </c>
      <c r="E12" s="71">
        <v>45344.554750000003</v>
      </c>
      <c r="F12" s="278">
        <v>-2.3863101462829994E-2</v>
      </c>
      <c r="G12" s="43">
        <v>0.23282547759176925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399.71085999999997</v>
      </c>
      <c r="E13" s="47">
        <v>483.74541000000005</v>
      </c>
      <c r="F13" s="278">
        <v>0.21023834578825329</v>
      </c>
      <c r="G13" s="43">
        <v>4.9563713259492354E-2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179.16095999999999</v>
      </c>
      <c r="E14" s="71">
        <v>22.695440000000001</v>
      </c>
      <c r="F14" s="278">
        <v>-0.87332374195806939</v>
      </c>
      <c r="G14" s="43">
        <v>6.9146761651361455E-4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11759.764069999999</v>
      </c>
      <c r="E17" s="41">
        <v>12785.518309999999</v>
      </c>
      <c r="F17" s="276">
        <v>8.7225749929522145E-2</v>
      </c>
      <c r="G17" s="42">
        <v>5.0778397140994663E-2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0</v>
      </c>
      <c r="E18" s="71">
        <v>0</v>
      </c>
      <c r="F18" s="278">
        <v>0</v>
      </c>
      <c r="G18" s="43">
        <v>0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11630.042519999999</v>
      </c>
      <c r="E19" s="44">
        <v>12466.979799999999</v>
      </c>
      <c r="F19" s="278">
        <v>7.1963389519920762E-2</v>
      </c>
      <c r="G19" s="43">
        <v>5.7787456408281222E-2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0</v>
      </c>
      <c r="E20" s="71">
        <v>0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129.72155000000001</v>
      </c>
      <c r="E21" s="47">
        <v>318.53851000000003</v>
      </c>
      <c r="F21" s="278">
        <v>1.455555842494944</v>
      </c>
      <c r="G21" s="43">
        <v>3.5778783556104685E-2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97426.157649999994</v>
      </c>
      <c r="E23" s="287">
        <v>103512.62816000001</v>
      </c>
      <c r="F23" s="288">
        <v>6.2472652692159292E-2</v>
      </c>
      <c r="G23" s="288">
        <v>6.5589019376964167E-2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D5" sqref="D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 - Execução orçamental das despesas do Governo Regional (janeiro)","TABLE V - Regional Gov. expenditure budget execution (january)")</f>
        <v>QUADRO V - Execução orçamental das despesas do Governo Regional (janeiro)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297">
        <v>2022</v>
      </c>
      <c r="E3" s="299">
        <v>2023</v>
      </c>
      <c r="F3" s="153">
        <v>2022</v>
      </c>
      <c r="G3" s="153">
        <v>2023</v>
      </c>
      <c r="H3" s="300" t="str">
        <f>+IF(Índice!$D$2=1,"VH (%)","yoy change (%)")</f>
        <v>VH (%)</v>
      </c>
    </row>
    <row r="4" spans="1:15" ht="12" customHeight="1">
      <c r="C4" s="132"/>
      <c r="D4" s="298"/>
      <c r="E4" s="298"/>
      <c r="F4" s="296" t="str">
        <f>+IF(Índice!$D$2=1,"Grau de Execução (%)","Execution level (%)")</f>
        <v>Grau de Execução (%)</v>
      </c>
      <c r="G4" s="296" t="str">
        <f>+IF(Índice!$D$2="PT","Grau de Execução (%)","Execution Level (%)")</f>
        <v>Execution Level (%)</v>
      </c>
      <c r="H4" s="30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57771.686320000001</v>
      </c>
      <c r="E5" s="253">
        <v>60369.86650999992</v>
      </c>
      <c r="F5" s="253">
        <v>4.6110761559119275</v>
      </c>
      <c r="G5" s="253">
        <v>4.3108277263826631</v>
      </c>
      <c r="H5" s="253">
        <v>4.4973244776143124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24159.035090000001</v>
      </c>
      <c r="E6" s="74">
        <v>25730.247809999924</v>
      </c>
      <c r="F6" s="74">
        <v>5.7315724921493416</v>
      </c>
      <c r="G6" s="74">
        <v>5.8378463447945288</v>
      </c>
      <c r="H6" s="254">
        <v>6.5036236511378114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23635.877649999995</v>
      </c>
      <c r="E7" s="75">
        <v>25231.867679999923</v>
      </c>
      <c r="F7" s="75">
        <v>6.9791359310776677</v>
      </c>
      <c r="G7" s="75">
        <v>7.1643922228535644</v>
      </c>
      <c r="H7" s="254">
        <v>6.752404347464239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246.65480000000008</v>
      </c>
      <c r="E8" s="75">
        <v>227.39899000000003</v>
      </c>
      <c r="F8" s="75">
        <v>4.1101159708349924</v>
      </c>
      <c r="G8" s="75">
        <v>3.60274662328142</v>
      </c>
      <c r="H8" s="254">
        <v>-7.8067850291176368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276.5026400000001</v>
      </c>
      <c r="E9" s="75">
        <v>270.9811400000001</v>
      </c>
      <c r="F9" s="75">
        <v>0.35983270970950959</v>
      </c>
      <c r="G9" s="75">
        <v>0.32944910925653892</v>
      </c>
      <c r="H9" s="254">
        <v>-1.9969067926440056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2092.8169700000012</v>
      </c>
      <c r="E10" s="75">
        <v>2343.4945700000003</v>
      </c>
      <c r="F10" s="75">
        <v>1.1405929476523973</v>
      </c>
      <c r="G10" s="75">
        <v>1.1907382079285953</v>
      </c>
      <c r="H10" s="254">
        <v>11.977999203628348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16081.658640000003</v>
      </c>
      <c r="E11" s="75">
        <v>18125.725079999997</v>
      </c>
      <c r="F11" s="75">
        <v>15.919122489091677</v>
      </c>
      <c r="G11" s="75">
        <v>11.924799910684353</v>
      </c>
      <c r="H11" s="254">
        <v>12.710544886929604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15420.285739999999</v>
      </c>
      <c r="E12" s="74">
        <v>12358.700030000002</v>
      </c>
      <c r="F12" s="74">
        <v>2.9756439698624257</v>
      </c>
      <c r="G12" s="74">
        <v>2.134585297853504</v>
      </c>
      <c r="H12" s="254">
        <v>-19.854273530472192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11824.84923</v>
      </c>
      <c r="E13" s="74">
        <v>9082.6258000000016</v>
      </c>
      <c r="F13" s="74">
        <v>2.9139655762955559</v>
      </c>
      <c r="G13" s="74">
        <v>1.9987103243065869</v>
      </c>
      <c r="H13" s="254">
        <v>-23.190345827352239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11824.84923</v>
      </c>
      <c r="E15" s="75">
        <v>9082.6258000000016</v>
      </c>
      <c r="F15" s="75">
        <v>2.9149166828540074</v>
      </c>
      <c r="G15" s="75">
        <v>1.9998647883336538</v>
      </c>
      <c r="H15" s="254">
        <v>-23.190345827352239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109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109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3595.43651</v>
      </c>
      <c r="E18" s="75">
        <v>3276.0742300000002</v>
      </c>
      <c r="F18" s="72">
        <v>3.1982875254060641</v>
      </c>
      <c r="G18" s="72">
        <v>2.6303292426377824</v>
      </c>
      <c r="H18" s="77">
        <v>-8.8824341387132382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0</v>
      </c>
      <c r="E19" s="72">
        <v>1793.92</v>
      </c>
      <c r="F19" s="72">
        <v>0</v>
      </c>
      <c r="G19" s="72">
        <v>7.2783451339881786</v>
      </c>
      <c r="H19" s="77">
        <v>0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17.889879999999998</v>
      </c>
      <c r="E20" s="72">
        <v>17.779019999999999</v>
      </c>
      <c r="F20" s="72">
        <v>0.26024005669750966</v>
      </c>
      <c r="G20" s="72">
        <v>0.24546770941427459</v>
      </c>
      <c r="H20" s="77">
        <v>-0.61967995313550939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41690.027679999999</v>
      </c>
      <c r="E22" s="78">
        <v>42244.141429999923</v>
      </c>
      <c r="F22" s="78">
        <v>3.6193393788906949</v>
      </c>
      <c r="G22" s="78">
        <v>3.3837982433793155</v>
      </c>
      <c r="H22" s="76">
        <v>1.329127805462575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345.45389</v>
      </c>
      <c r="E24" s="78">
        <v>1750.5374999999999</v>
      </c>
      <c r="F24" s="78">
        <v>0.10710465363565111</v>
      </c>
      <c r="G24" s="78">
        <v>0.57243358415807766</v>
      </c>
      <c r="H24" s="76">
        <v>406.73550093762145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3.6592500000000001</v>
      </c>
      <c r="E25" s="72">
        <v>1344.13383</v>
      </c>
      <c r="F25" s="72">
        <v>2.0506942375466707E-3</v>
      </c>
      <c r="G25" s="72">
        <v>0.64477626009008548</v>
      </c>
      <c r="H25" s="77">
        <v>36632.495183439234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341.79464000000002</v>
      </c>
      <c r="E26" s="59">
        <v>406.40366999999998</v>
      </c>
      <c r="F26" s="59">
        <v>0.24053264361357593</v>
      </c>
      <c r="G26" s="59">
        <v>0.42626298989069389</v>
      </c>
      <c r="H26" s="77">
        <v>18.902879811105276</v>
      </c>
      <c r="I26" s="13"/>
      <c r="M26" s="13"/>
      <c r="N26" s="13"/>
      <c r="O26" s="13"/>
    </row>
    <row r="27" spans="1:15" ht="15" hidden="1" customHeight="1">
      <c r="C27" s="61" t="s">
        <v>21</v>
      </c>
      <c r="D27" s="59">
        <v>341.79464000000002</v>
      </c>
      <c r="E27" s="59">
        <v>406.40366999999998</v>
      </c>
      <c r="F27" s="59">
        <v>0.25833697792210614</v>
      </c>
      <c r="G27" s="59">
        <v>0.45708939416980765</v>
      </c>
      <c r="H27" s="77">
        <v>18.902879811105276</v>
      </c>
      <c r="I27" s="13"/>
      <c r="M27" s="13"/>
      <c r="N27" s="13"/>
      <c r="O27" s="13"/>
    </row>
    <row r="28" spans="1:15" ht="15" hidden="1" customHeight="1">
      <c r="C28" s="63" t="s">
        <v>22</v>
      </c>
      <c r="D28" s="72">
        <v>303.69400000000002</v>
      </c>
      <c r="E28" s="72">
        <v>26.126669999999997</v>
      </c>
      <c r="F28" s="72">
        <v>4.5077230235203301</v>
      </c>
      <c r="G28" s="72">
        <v>0.47339714349131856</v>
      </c>
      <c r="H28" s="77">
        <v>-91.397041100581504</v>
      </c>
      <c r="I28" s="13"/>
      <c r="M28" s="13"/>
      <c r="N28" s="13"/>
      <c r="O28" s="13"/>
    </row>
    <row r="29" spans="1:15" ht="15" hidden="1" customHeight="1">
      <c r="C29" s="63" t="s">
        <v>23</v>
      </c>
      <c r="D29" s="72">
        <v>38.100639999999999</v>
      </c>
      <c r="E29" s="72">
        <v>380.27699999999999</v>
      </c>
      <c r="F29" s="72">
        <v>3.1346101233306028E-2</v>
      </c>
      <c r="G29" s="72">
        <v>0.48884206736422298</v>
      </c>
      <c r="H29" s="77">
        <v>898.08559646242168</v>
      </c>
      <c r="I29" s="13"/>
      <c r="M29" s="13"/>
      <c r="N29" s="13"/>
      <c r="O29" s="13"/>
    </row>
    <row r="30" spans="1:15" ht="15" hidden="1" customHeight="1">
      <c r="C30" s="63" t="s">
        <v>24</v>
      </c>
      <c r="D30" s="72">
        <v>0</v>
      </c>
      <c r="E30" s="72">
        <v>0</v>
      </c>
      <c r="F30" s="72">
        <v>0</v>
      </c>
      <c r="G30" s="72">
        <v>0</v>
      </c>
      <c r="H30" s="77" t="s">
        <v>109</v>
      </c>
      <c r="I30" s="13"/>
      <c r="M30" s="13"/>
      <c r="N30" s="13"/>
      <c r="O30" s="13"/>
    </row>
    <row r="31" spans="1:15" ht="11.25" customHeight="1">
      <c r="C31" s="62" t="s">
        <v>30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58117.140209999998</v>
      </c>
      <c r="E33" s="142">
        <v>62120.404009999918</v>
      </c>
      <c r="F33" s="143">
        <v>3.6889745069727171</v>
      </c>
      <c r="G33" s="143">
        <v>3.6407984663598363</v>
      </c>
      <c r="H33" s="141">
        <v>6.8882670164680508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285.88903999999997</v>
      </c>
      <c r="E36" s="150">
        <v>25</v>
      </c>
      <c r="F36" s="150">
        <v>0.55247966689629224</v>
      </c>
      <c r="G36" s="150">
        <v>2.5420660065944855E-2</v>
      </c>
      <c r="H36" s="128">
        <v>-91.255348578595388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43596.938769999993</v>
      </c>
      <c r="E37" s="150">
        <v>42791.353379999993</v>
      </c>
      <c r="F37" s="150">
        <v>8.6932612179872066</v>
      </c>
      <c r="G37" s="150">
        <v>16.252991626669612</v>
      </c>
      <c r="H37" s="128">
        <v>-1.847802650204287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D5" sqref="D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 - Despesa do Governo Regional, por classificação funcional (janeiro)","TABLE VI - Regional Gov. expenditure by functional classification (january)")</f>
        <v>QUADRO VI - Despesa do Governo Regional, por classificação funcional (janeiro)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299">
        <v>2022</v>
      </c>
      <c r="E3" s="302">
        <v>2023</v>
      </c>
      <c r="F3" s="303" t="str">
        <f>+IF(Índice!$D$2=1,"Peso na estrutura
 em 2022","Weight in 2022 structure")</f>
        <v>Peso na estrutura
 em 2022</v>
      </c>
      <c r="M3" s="7"/>
      <c r="N3" s="7"/>
      <c r="P3" s="9"/>
      <c r="Q3" s="9"/>
    </row>
    <row r="4" spans="2:17" ht="13.5" customHeight="1">
      <c r="C4" s="134"/>
      <c r="D4" s="298"/>
      <c r="E4" s="298"/>
      <c r="F4" s="29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20964.11696000001</v>
      </c>
      <c r="E5" s="34">
        <v>24161.67787000001</v>
      </c>
      <c r="F5" s="34">
        <v>38.894914247677036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527.00915999999995</v>
      </c>
      <c r="E7" s="34">
        <v>703.29418999999996</v>
      </c>
      <c r="F7" s="34">
        <v>1.1321468383991606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4674.5054799999971</v>
      </c>
      <c r="E8" s="34">
        <v>3869.9508300000007</v>
      </c>
      <c r="F8" s="34">
        <v>6.2297579864049624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987.72001000000012</v>
      </c>
      <c r="E9" s="34">
        <v>1079.6873499999997</v>
      </c>
      <c r="F9" s="34">
        <v>1.7380559048299087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546.75224000000014</v>
      </c>
      <c r="E10" s="34">
        <v>3037.6664300000002</v>
      </c>
      <c r="F10" s="34">
        <v>4.8899656697516098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7061.8106700000008</v>
      </c>
      <c r="E11" s="34">
        <v>5063.0452999999998</v>
      </c>
      <c r="F11" s="34">
        <v>8.150374069017591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1002.7858999999996</v>
      </c>
      <c r="E12" s="34">
        <v>868.7325000000003</v>
      </c>
      <c r="F12" s="34">
        <v>1.3984656311316881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21944.893430000007</v>
      </c>
      <c r="E13" s="34">
        <v>22852.106829999946</v>
      </c>
      <c r="F13" s="34">
        <v>36.786796857150641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407.54635999999999</v>
      </c>
      <c r="E14" s="34">
        <v>484.24271000000005</v>
      </c>
      <c r="F14" s="34">
        <v>0.77952279563740134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58117.14021000002</v>
      </c>
      <c r="E17" s="145">
        <v>62120.404009999955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285.88903999999997</v>
      </c>
      <c r="E20" s="152">
        <v>25</v>
      </c>
      <c r="F20" s="152">
        <v>4.0244425963449265E-2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43596.938769999993</v>
      </c>
      <c r="E21" s="283">
        <v>42791.353379999993</v>
      </c>
      <c r="F21" s="283">
        <v>68.884538119088162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14</vt:i4>
      </vt:variant>
      <vt:variant>
        <vt:lpstr>Intervalos com Nome</vt:lpstr>
      </vt:variant>
      <vt:variant>
        <vt:i4>17</vt:i4>
      </vt:variant>
    </vt:vector>
  </HeadingPairs>
  <TitlesOfParts>
    <vt:vector size="31" baseType="lpstr">
      <vt:lpstr>CAPA (PT)</vt:lpstr>
      <vt:lpstr>Índice</vt:lpstr>
      <vt:lpstr>Q1_Consolidado</vt:lpstr>
      <vt:lpstr>Q2_Global_Est</vt:lpstr>
      <vt:lpstr>Q3_ R_fiscal</vt:lpstr>
      <vt:lpstr>Q4_R_n_fiscal</vt:lpstr>
      <vt:lpstr>Q5_D_Est ECO</vt:lpstr>
      <vt:lpstr>Q6_D_Est_Func</vt:lpstr>
      <vt:lpstr>Q7_D_Est_Org</vt:lpstr>
      <vt:lpstr>Q8_Saldo_Global EPR</vt:lpstr>
      <vt:lpstr>Q9_SFA </vt:lpstr>
      <vt:lpstr>Q10_SFA acumulado</vt:lpstr>
      <vt:lpstr>Q_11_12_13_14_Compromissos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acumulado'!Área_de_Impressão</vt:lpstr>
      <vt:lpstr>Q2_Global_Est!Área_de_Impressão</vt:lpstr>
      <vt:lpstr>'Q3_ R_fiscal'!Área_de_Impressão</vt:lpstr>
      <vt:lpstr>Q4_R_n_fiscal!Área_de_Impressão</vt:lpstr>
      <vt:lpstr>'Q5_D_Est ECO'!Área_de_Impressão</vt:lpstr>
      <vt:lpstr>Q6_D_Est_Func!Área_de_Impressão</vt:lpstr>
      <vt:lpstr>Q7_D_Est_Org!Área_de_Impressão</vt:lpstr>
      <vt:lpstr>'Q8_Saldo_Global EPR'!Área_de_Impressão</vt:lpstr>
      <vt:lpstr>'Q9_SFA '!Área_de_Impressão</vt:lpstr>
      <vt:lpstr>'Q5_D_Est ECO'!Títulos_de_Impressão</vt:lpstr>
      <vt:lpstr>Q7_D_Est_Org!Títulos_de_Impressão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Dulce Feliciana Alves Faria Veloza</cp:lastModifiedBy>
  <cp:lastPrinted>2018-05-14T10:57:16Z</cp:lastPrinted>
  <dcterms:created xsi:type="dcterms:W3CDTF">2010-04-06T15:00:33Z</dcterms:created>
  <dcterms:modified xsi:type="dcterms:W3CDTF">2023-02-25T16:12:13Z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