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Abril\"/>
    </mc:Choice>
  </mc:AlternateContent>
  <xr:revisionPtr revIDLastSave="0" documentId="13_ncr:1_{3870A7C0-0EF9-4412-9D61-44B8D4C05F87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<sst xmlns="http://schemas.openxmlformats.org/spreadsheetml/2006/main" count="126" uniqueCount="108">
  <si>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</si>
  <si>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</si>
  <si>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</si>
  <si>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</si>
  <si>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</si>
  <si>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</si>
  <si>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</si>
  <si>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</si>
  <si>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</si>
  <si>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</si>
  <si>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</si>
  <si>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</si>
  <si>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</si>
  <si>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</si>
  <si>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</si>
  <si>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</si>
  <si>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</si>
  <si>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</si>
  <si>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</si>
  <si>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</si>
  <si>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</si>
  <si>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</si>
  <si>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</si>
  <si>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</si>
  <si>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</si>
  <si>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</si>
  <si>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</si>
  <si>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</si>
  <si>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</si>
  <si>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</si>
  <si>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</si>
  <si>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</si>
  <si>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</si>
  <si>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</si>
  <si>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</si>
  <si>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</si>
  <si>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</si>
  <si>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</si>
  <si>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</si>
  <si>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</si>
  <si>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</si>
  <si>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</si>
  <si>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</si>
  <si>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</si>
  <si>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</si>
  <si>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</si>
  <si>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</si>
  <si>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</si>
  <si>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</si>
  <si>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</si>
  <si>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</si>
  <si>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</si>
  <si>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</si>
  <si>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</si>
  <si>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</si>
  <si>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</si>
  <si>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</si>
  <si>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</si>
  <si>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</si>
  <si>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</si>
  <si>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</si>
  <si>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</si>
  <si>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</si>
  <si>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</si>
  <si>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</si>
  <si>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</si>
  <si>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</si>
  <si>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</si>
  <si>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</si>
  <si>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</si>
  <si>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</si>
  <si>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</si>
  <si>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</si>
  <si>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</si>
  <si>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</si>
  <si>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</si>
  <si>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</si>
  <si>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</si>
  <si>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</si>
  <si>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</si>
  <si>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</si>
  <si>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</si>
  <si>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</si>
  <si>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</si>
  <si>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</si>
  <si>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</si>
  <si>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</si>
  <si>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</si>
  <si>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</si>
  <si>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</si>
  <si>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</si>
  <si>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</si>
  <si>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</si>
  <si>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</si>
  <si>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</si>
  <si>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</si>
  <si>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</si>
  <si>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</si>
  <si>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</si>
  <si>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</si>
  <si>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</si>
  <si>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</si>
  <si>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Gabinete do Secretário Regional de Agricultura e Desenvolvimento Rural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</si>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</sst>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2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N4" sqref="N4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QUADRO VIII - Execução orçamental por classificação cruzada orgânica e económica (janeiro-abril)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4095</v>
      </c>
      <c r="E4" s="194">
        <v>657.30073000000004</v>
      </c>
      <c r="F4" s="194">
        <v>127429.95035999994</v>
      </c>
      <c r="G4" s="194">
        <v>12199.481930000002</v>
      </c>
      <c r="H4" s="194">
        <v>46990.212100000004</v>
      </c>
      <c r="I4" s="194">
        <v>118098.47992000001</v>
      </c>
      <c r="J4" s="194">
        <v>6402.4437399999997</v>
      </c>
      <c r="K4" s="194">
        <v>6183.5009499999996</v>
      </c>
      <c r="L4" s="194">
        <v>5564.1500099999985</v>
      </c>
      <c r="M4" s="194">
        <v>1719.1856599999999</v>
      </c>
      <c r="N4" s="194">
        <v>6925.3546399999996</v>
      </c>
      <c r="O4" s="194">
        <v>47599.244889999994</v>
      </c>
      <c r="P4" s="194">
        <v>383864.30492999993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532.92432000000008</v>
      </c>
      <c r="F5" s="196">
        <v>98939.332539999945</v>
      </c>
      <c r="G5" s="196">
        <v>2034.0541099999998</v>
      </c>
      <c r="H5" s="196">
        <v>8709.6559600000001</v>
      </c>
      <c r="I5" s="196">
        <v>1583.8059599999997</v>
      </c>
      <c r="J5" s="196">
        <v>3593.03955</v>
      </c>
      <c r="K5" s="196">
        <v>1678.5246200000001</v>
      </c>
      <c r="L5" s="196">
        <v>1715.5612999999998</v>
      </c>
      <c r="M5" s="196">
        <v>1408.9325199999998</v>
      </c>
      <c r="N5" s="196">
        <v>4937.8801899999999</v>
      </c>
      <c r="O5" s="196">
        <v>4724.7866999999978</v>
      </c>
      <c r="P5" s="196">
        <v>129858.49776999994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432.95707000000016</v>
      </c>
      <c r="F6" s="198">
        <v>83578.592479999948</v>
      </c>
      <c r="G6" s="198">
        <v>1724.86088</v>
      </c>
      <c r="H6" s="198">
        <v>7148.0021000000006</v>
      </c>
      <c r="I6" s="198">
        <v>1285.7655099999997</v>
      </c>
      <c r="J6" s="198">
        <v>3047.55654</v>
      </c>
      <c r="K6" s="198">
        <v>1380.48829</v>
      </c>
      <c r="L6" s="198">
        <v>1459.1235099999999</v>
      </c>
      <c r="M6" s="198">
        <v>1164.9932099999999</v>
      </c>
      <c r="N6" s="198">
        <v>4088.8253299999997</v>
      </c>
      <c r="O6" s="198">
        <v>3989.7384799999982</v>
      </c>
      <c r="P6" s="198">
        <v>109300.90339999995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4.7878500000000006</v>
      </c>
      <c r="F7" s="198">
        <v>677.8600899999999</v>
      </c>
      <c r="G7" s="198">
        <v>7.0810799999999992</v>
      </c>
      <c r="H7" s="198">
        <v>281.45387000000005</v>
      </c>
      <c r="I7" s="198">
        <v>54.993879999999997</v>
      </c>
      <c r="J7" s="198">
        <v>8.5971900000000012</v>
      </c>
      <c r="K7" s="198">
        <v>56.07067</v>
      </c>
      <c r="L7" s="198">
        <v>3.70459</v>
      </c>
      <c r="M7" s="198">
        <v>41.097000000000001</v>
      </c>
      <c r="N7" s="198">
        <v>103.44638000000002</v>
      </c>
      <c r="O7" s="198">
        <v>34.15211</v>
      </c>
      <c r="P7" s="198">
        <v>1273.2447100000002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95.179399999999987</v>
      </c>
      <c r="F8" s="198">
        <v>14682.879969999996</v>
      </c>
      <c r="G8" s="198">
        <v>302.11214999999999</v>
      </c>
      <c r="H8" s="198">
        <v>1280.1999900000001</v>
      </c>
      <c r="I8" s="198">
        <v>243.04657000000003</v>
      </c>
      <c r="J8" s="198">
        <v>536.88582000000008</v>
      </c>
      <c r="K8" s="198">
        <v>241.96566000000001</v>
      </c>
      <c r="L8" s="198">
        <v>252.73319999999998</v>
      </c>
      <c r="M8" s="198">
        <v>202.84231</v>
      </c>
      <c r="N8" s="198">
        <v>745.60847999999999</v>
      </c>
      <c r="O8" s="198">
        <v>700.89611000000002</v>
      </c>
      <c r="P8" s="198">
        <v>19284.349659999996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124.37641000000001</v>
      </c>
      <c r="F9" s="196">
        <v>5890.0071000000034</v>
      </c>
      <c r="G9" s="196">
        <v>215.03995000000003</v>
      </c>
      <c r="H9" s="196">
        <v>10905.938680000003</v>
      </c>
      <c r="I9" s="196">
        <v>175.36681000000002</v>
      </c>
      <c r="J9" s="196">
        <v>2032.8950099999993</v>
      </c>
      <c r="K9" s="196">
        <v>43.501679999999993</v>
      </c>
      <c r="L9" s="196">
        <v>143.44312999999997</v>
      </c>
      <c r="M9" s="196">
        <v>243.57372000000001</v>
      </c>
      <c r="N9" s="196">
        <v>582.54372999999975</v>
      </c>
      <c r="O9" s="196">
        <v>41893.336020000002</v>
      </c>
      <c r="P9" s="196">
        <v>62250.022240000006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28.995160000000002</v>
      </c>
      <c r="F10" s="198">
        <v>3185.1027100000019</v>
      </c>
      <c r="G10" s="198">
        <v>27.600300000000004</v>
      </c>
      <c r="H10" s="198">
        <v>111.81926999999999</v>
      </c>
      <c r="I10" s="198">
        <v>11.517140000000001</v>
      </c>
      <c r="J10" s="198">
        <v>84.716129999999978</v>
      </c>
      <c r="K10" s="198">
        <v>1.3156099999999999</v>
      </c>
      <c r="L10" s="198">
        <v>0.30369000000000002</v>
      </c>
      <c r="M10" s="198">
        <v>0.75807000000000002</v>
      </c>
      <c r="N10" s="198">
        <v>58.729869999999991</v>
      </c>
      <c r="O10" s="198">
        <v>517.76042000000007</v>
      </c>
      <c r="P10" s="198">
        <v>4028.618370000002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95.381250000000009</v>
      </c>
      <c r="F11" s="198">
        <v>2704.9043900000015</v>
      </c>
      <c r="G11" s="198">
        <v>187.43965000000003</v>
      </c>
      <c r="H11" s="198">
        <v>10794.119410000003</v>
      </c>
      <c r="I11" s="198">
        <v>163.84967</v>
      </c>
      <c r="J11" s="198">
        <v>1948.1788799999993</v>
      </c>
      <c r="K11" s="198">
        <v>42.186069999999994</v>
      </c>
      <c r="L11" s="198">
        <v>143.13943999999998</v>
      </c>
      <c r="M11" s="198">
        <v>242.81565000000001</v>
      </c>
      <c r="N11" s="198">
        <v>523.81385999999975</v>
      </c>
      <c r="O11" s="198">
        <v>41375.575600000004</v>
      </c>
      <c r="P11" s="198">
        <v>58221.403870000009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4.9335499999999994</v>
      </c>
      <c r="G12" s="198">
        <v>1.4170000000000002E-2</v>
      </c>
      <c r="H12" s="198">
        <v>25219.880540000002</v>
      </c>
      <c r="I12" s="198">
        <v>8.9650000000000007E-2</v>
      </c>
      <c r="J12" s="198">
        <v>1.1899999999999999E-3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25224.919100000003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4095</v>
      </c>
      <c r="E13" s="196">
        <v>0</v>
      </c>
      <c r="F13" s="196">
        <v>22573.201879999997</v>
      </c>
      <c r="G13" s="196">
        <v>1538.3444300000001</v>
      </c>
      <c r="H13" s="196">
        <v>1915.12312</v>
      </c>
      <c r="I13" s="196">
        <v>116339.16263000001</v>
      </c>
      <c r="J13" s="196">
        <v>773.95629999999994</v>
      </c>
      <c r="K13" s="196">
        <v>4461.4746499999992</v>
      </c>
      <c r="L13" s="196">
        <v>2457.2744099999995</v>
      </c>
      <c r="M13" s="196">
        <v>4.5982900000000004</v>
      </c>
      <c r="N13" s="196">
        <v>1399.1790600000002</v>
      </c>
      <c r="O13" s="196">
        <v>973.20140000000004</v>
      </c>
      <c r="P13" s="196">
        <v>156530.51616999999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4095</v>
      </c>
      <c r="E14" s="200">
        <v>0</v>
      </c>
      <c r="F14" s="200">
        <v>6649.6471699999993</v>
      </c>
      <c r="G14" s="200">
        <v>1532.0673400000001</v>
      </c>
      <c r="H14" s="200">
        <v>1856.9888799999999</v>
      </c>
      <c r="I14" s="200">
        <v>116330.41615</v>
      </c>
      <c r="J14" s="200">
        <v>0</v>
      </c>
      <c r="K14" s="200">
        <v>1515.0197199999998</v>
      </c>
      <c r="L14" s="200">
        <v>2456.2684099999997</v>
      </c>
      <c r="M14" s="200">
        <v>0</v>
      </c>
      <c r="N14" s="200">
        <v>1318.6036000000001</v>
      </c>
      <c r="O14" s="200">
        <v>962.92063000000007</v>
      </c>
      <c r="P14" s="200">
        <v>136716.9319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4095</v>
      </c>
      <c r="E16" s="198">
        <v>0</v>
      </c>
      <c r="F16" s="198">
        <v>6544.3631699999996</v>
      </c>
      <c r="G16" s="198">
        <v>1532.0673400000001</v>
      </c>
      <c r="H16" s="198">
        <v>1856.9888799999999</v>
      </c>
      <c r="I16" s="198">
        <v>116330.41615</v>
      </c>
      <c r="J16" s="198">
        <v>0</v>
      </c>
      <c r="K16" s="198">
        <v>1515.0197199999998</v>
      </c>
      <c r="L16" s="198">
        <v>2456.2684099999997</v>
      </c>
      <c r="M16" s="198">
        <v>0</v>
      </c>
      <c r="N16" s="198">
        <v>1318.6036000000001</v>
      </c>
      <c r="O16" s="198">
        <v>962.92063000000007</v>
      </c>
      <c r="P16" s="198">
        <v>136611.64790000001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15923.554709999997</v>
      </c>
      <c r="G19" s="200">
        <v>6.2770900000000003</v>
      </c>
      <c r="H19" s="200">
        <v>58.134239999999998</v>
      </c>
      <c r="I19" s="200">
        <v>8.74648</v>
      </c>
      <c r="J19" s="200">
        <v>773.95629999999994</v>
      </c>
      <c r="K19" s="200">
        <v>2946.4549299999994</v>
      </c>
      <c r="L19" s="200">
        <v>1.006</v>
      </c>
      <c r="M19" s="200">
        <v>4.5982900000000004</v>
      </c>
      <c r="N19" s="200">
        <v>80.575459999999993</v>
      </c>
      <c r="O19" s="200">
        <v>10.280769999999999</v>
      </c>
      <c r="P19" s="200">
        <v>19813.584269999999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5318.0516600000001</v>
      </c>
      <c r="G20" s="198">
        <v>0.25</v>
      </c>
      <c r="H20" s="198">
        <v>0</v>
      </c>
      <c r="I20" s="198">
        <v>0</v>
      </c>
      <c r="J20" s="198">
        <v>35</v>
      </c>
      <c r="K20" s="198">
        <v>0</v>
      </c>
      <c r="L20" s="198">
        <v>0</v>
      </c>
      <c r="M20" s="198">
        <v>0</v>
      </c>
      <c r="N20" s="198">
        <v>0</v>
      </c>
      <c r="O20" s="198">
        <v>0.98841999999999997</v>
      </c>
      <c r="P20" s="198">
        <v>5354.2900799999998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8467.4899599999972</v>
      </c>
      <c r="G22" s="198">
        <v>0</v>
      </c>
      <c r="H22" s="198">
        <v>0</v>
      </c>
      <c r="I22" s="198">
        <v>0.75</v>
      </c>
      <c r="J22" s="198">
        <v>634.33136999999988</v>
      </c>
      <c r="K22" s="198">
        <v>2381.4535599999995</v>
      </c>
      <c r="L22" s="198">
        <v>0</v>
      </c>
      <c r="M22" s="198">
        <v>0</v>
      </c>
      <c r="N22" s="198">
        <v>46.25</v>
      </c>
      <c r="O22" s="198">
        <v>0</v>
      </c>
      <c r="P22" s="198">
        <v>11530.274889999997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2138.0130900000004</v>
      </c>
      <c r="G23" s="198">
        <v>6.0270900000000003</v>
      </c>
      <c r="H23" s="198">
        <v>38.650239999999997</v>
      </c>
      <c r="I23" s="198">
        <v>7.99648</v>
      </c>
      <c r="J23" s="198">
        <v>77.679930000000013</v>
      </c>
      <c r="K23" s="198">
        <v>565.00136999999995</v>
      </c>
      <c r="L23" s="198">
        <v>1.006</v>
      </c>
      <c r="M23" s="198">
        <v>4.5982900000000004</v>
      </c>
      <c r="N23" s="198">
        <v>34.32546</v>
      </c>
      <c r="O23" s="198">
        <v>9.292349999999999</v>
      </c>
      <c r="P23" s="198">
        <v>2882.5902999999998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26.945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46.429000000000002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8411.2815900000023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9690.9985400000023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22.475289999999998</v>
      </c>
      <c r="G26" s="198">
        <v>0.74768000000000001</v>
      </c>
      <c r="H26" s="198">
        <v>239.6138</v>
      </c>
      <c r="I26" s="198">
        <v>5.4869999999999995E-2</v>
      </c>
      <c r="J26" s="198">
        <v>2.5516900000000002</v>
      </c>
      <c r="K26" s="198">
        <v>0</v>
      </c>
      <c r="L26" s="198">
        <v>14.162170000000001</v>
      </c>
      <c r="M26" s="198">
        <v>16.073180000000001</v>
      </c>
      <c r="N26" s="198">
        <v>5.7516600000000002</v>
      </c>
      <c r="O26" s="198">
        <v>7.9207700000000001</v>
      </c>
      <c r="P26" s="198">
        <v>309.35111000000001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3522.5676799999987</v>
      </c>
      <c r="G27" s="32">
        <v>1136.0127</v>
      </c>
      <c r="H27" s="32">
        <v>2821.0920500000002</v>
      </c>
      <c r="I27" s="32">
        <v>10.41372</v>
      </c>
      <c r="J27" s="32">
        <v>247.61407</v>
      </c>
      <c r="K27" s="32">
        <v>494.87637999999998</v>
      </c>
      <c r="L27" s="32">
        <v>678.64332000000002</v>
      </c>
      <c r="M27" s="32">
        <v>253.50913999999997</v>
      </c>
      <c r="N27" s="32">
        <v>3184.8113699999999</v>
      </c>
      <c r="O27" s="32">
        <v>16097.050379999997</v>
      </c>
      <c r="P27" s="32">
        <v>28456.590809999994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1688.027339999999</v>
      </c>
      <c r="G28" s="198">
        <v>0</v>
      </c>
      <c r="H28" s="198">
        <v>1857.7223800000002</v>
      </c>
      <c r="I28" s="198">
        <v>0.88751000000000002</v>
      </c>
      <c r="J28" s="198">
        <v>141.07405</v>
      </c>
      <c r="K28" s="198">
        <v>0</v>
      </c>
      <c r="L28" s="198">
        <v>121.19695999999999</v>
      </c>
      <c r="M28" s="198">
        <v>253.50913999999997</v>
      </c>
      <c r="N28" s="198">
        <v>183.73536999999999</v>
      </c>
      <c r="O28" s="198">
        <v>15002.410449999998</v>
      </c>
      <c r="P28" s="198">
        <v>19248.563199999997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1834.5403399999998</v>
      </c>
      <c r="G29" s="196">
        <v>1136.0127</v>
      </c>
      <c r="H29" s="196">
        <v>963.36966999999993</v>
      </c>
      <c r="I29" s="196">
        <v>9.526209999999999</v>
      </c>
      <c r="J29" s="196">
        <v>106.54002</v>
      </c>
      <c r="K29" s="196">
        <v>494.87637999999998</v>
      </c>
      <c r="L29" s="196">
        <v>557.44636000000003</v>
      </c>
      <c r="M29" s="196">
        <v>0</v>
      </c>
      <c r="N29" s="196">
        <v>3001.076</v>
      </c>
      <c r="O29" s="196">
        <v>1094.63993</v>
      </c>
      <c r="P29" s="196">
        <v>9208.0276099999992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1136.0127</v>
      </c>
      <c r="H30" s="200">
        <v>935.75362999999993</v>
      </c>
      <c r="I30" s="200">
        <v>9.526209999999999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3001.076</v>
      </c>
      <c r="O30" s="200">
        <v>1094.63993</v>
      </c>
      <c r="P30" s="200">
        <v>8061.2769099999996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3001.076</v>
      </c>
      <c r="O31" s="198">
        <v>0</v>
      </c>
      <c r="P31" s="198">
        <v>3001.076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1136.0127</v>
      </c>
      <c r="H32" s="198">
        <v>464.97426999999999</v>
      </c>
      <c r="I32" s="198">
        <v>9.526209999999999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1094.63993</v>
      </c>
      <c r="P32" s="198">
        <v>4589.42155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494.87637999999998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1146.7507000000001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4105</v>
      </c>
      <c r="E38" s="204">
        <v>657.30073000000004</v>
      </c>
      <c r="F38" s="204">
        <v>130952.51803999994</v>
      </c>
      <c r="G38" s="204">
        <v>13335.494630000001</v>
      </c>
      <c r="H38" s="204">
        <v>49811.304150000004</v>
      </c>
      <c r="I38" s="204">
        <v>118108.89364000001</v>
      </c>
      <c r="J38" s="204">
        <v>6650.0578099999993</v>
      </c>
      <c r="K38" s="204">
        <v>6678.3773299999993</v>
      </c>
      <c r="L38" s="204">
        <v>6242.7933299999986</v>
      </c>
      <c r="M38" s="204">
        <v>1972.6947999999998</v>
      </c>
      <c r="N38" s="204">
        <v>10110.166009999999</v>
      </c>
      <c r="O38" s="204">
        <v>63696.295269999988</v>
      </c>
      <c r="P38" s="204">
        <v>412320.89573999995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179.10048999999998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320.47448999999995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64065.903359999989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64065.903359999989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50295.341560000001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Fonte: Secretaria Regional das Finanças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11" sqref="K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QUADRO IX - Saldo Global do Subsetor - EPR (janeiro-abril)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4147.9387700000079</v>
      </c>
      <c r="E5" s="82">
        <v>24884.113160000037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(janeiro-abril)","TABLE X - ASFs and RPEs budget execution (january-april)")</f>
        <v>QUADRO X - Execução orçamental dos Serviços e Fundos Autónomos e EPR (janeiro-abril)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350.29123000006075</v>
      </c>
      <c r="E4" s="98">
        <v>24884.113160000037</v>
      </c>
      <c r="F4" s="98">
        <v>25234.404390000098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173527.07612000001</v>
      </c>
      <c r="E7" s="74">
        <v>111475.03734999996</v>
      </c>
      <c r="F7" s="74">
        <v>285002.11346999998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361.15682000006075</v>
      </c>
      <c r="E8" s="74">
        <v>25195.603220000037</v>
      </c>
      <c r="F8" s="74">
        <v>25556.760040000099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-491.67321999993874</v>
      </c>
      <c r="E9" s="74">
        <v>22055.516120000044</v>
      </c>
      <c r="F9" s="74">
        <v>21563.842900000105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841.96444999999949</v>
      </c>
      <c r="E10" s="74">
        <v>2828.5970399999997</v>
      </c>
      <c r="F10" s="74">
        <v>3670.5614899999991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(janeiro-abril)","TABLE XI - ASFs and RPEs budget execution (january-april)")</f>
        <v>QUADRO XI - Execução orçamental dos Serviços e Fundos Autónomos e EPR (janeiro-abril)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170905.69052000006</v>
      </c>
      <c r="E4" s="108">
        <v>128230.27847999999</v>
      </c>
      <c r="F4" s="108">
        <v>299135.96900000004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1573.23497</v>
      </c>
      <c r="E8" s="74">
        <v>3754.64086</v>
      </c>
      <c r="F8" s="74">
        <v>5327.87583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167109.37985000006</v>
      </c>
      <c r="E9" s="74">
        <v>111562.43671000001</v>
      </c>
      <c r="F9" s="74">
        <v>278671.81656000006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6447.2199100000007</v>
      </c>
      <c r="E10" s="74">
        <v>663.96243000000004</v>
      </c>
      <c r="F10" s="74">
        <v>7111.1823400000012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160631.70374000006</v>
      </c>
      <c r="E11" s="74">
        <v>110888.18363000001</v>
      </c>
      <c r="F11" s="74">
        <v>271519.88737000007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1819.8060800000001</v>
      </c>
      <c r="E12" s="74">
        <v>7378.6266099999984</v>
      </c>
      <c r="F12" s="74">
        <v>9198.4326899999978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403.26961999999992</v>
      </c>
      <c r="E13" s="74">
        <v>5534.5742999999993</v>
      </c>
      <c r="F13" s="74">
        <v>5937.8439199999993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2982.5424199999998</v>
      </c>
      <c r="E14" s="83">
        <v>8440.3620900000005</v>
      </c>
      <c r="F14" s="83">
        <v>11422.90451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2964.72867</v>
      </c>
      <c r="E16" s="34">
        <v>7635.3686200000002</v>
      </c>
      <c r="F16" s="74">
        <v>10600.09729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2029.3011500000002</v>
      </c>
      <c r="E17" s="34">
        <v>2750.7687800000003</v>
      </c>
      <c r="F17" s="74">
        <v>4780.0699300000006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935.42751999999973</v>
      </c>
      <c r="E18" s="74">
        <v>4884.5998399999999</v>
      </c>
      <c r="F18" s="74">
        <v>5820.02736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173888.23294000007</v>
      </c>
      <c r="E20" s="83">
        <v>136670.64056999999</v>
      </c>
      <c r="F20" s="83">
        <v>310558.87351000006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171397.36374</v>
      </c>
      <c r="E22" s="83">
        <v>106174.76235999995</v>
      </c>
      <c r="F22" s="83">
        <v>277572.12609999994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16455.222580000012</v>
      </c>
      <c r="E23" s="74">
        <v>74307.114659999948</v>
      </c>
      <c r="F23" s="74">
        <v>90762.337239999964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35917.644990000023</v>
      </c>
      <c r="E24" s="74">
        <v>26928.914100000009</v>
      </c>
      <c r="F24" s="74">
        <v>62846.559090000032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10.865589999999996</v>
      </c>
      <c r="E25" s="74">
        <v>311.49005999999997</v>
      </c>
      <c r="F25" s="74">
        <v>322.35564999999997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117180.57613999998</v>
      </c>
      <c r="E26" s="74">
        <v>4377.7511900000018</v>
      </c>
      <c r="F26" s="74">
        <v>121558.32732999997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889.72043999999994</v>
      </c>
      <c r="E27" s="74">
        <v>0</v>
      </c>
      <c r="F27" s="59">
        <v>889.72043999999994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116290.85569999997</v>
      </c>
      <c r="E28" s="74">
        <v>4377.7511900000018</v>
      </c>
      <c r="F28" s="59">
        <v>120668.60688999997</v>
      </c>
    </row>
    <row r="29" spans="2:6" ht="11.25" customHeight="1">
      <c r="C29" s="104" t="str">
        <f>+IF(Índice!$D$2=1,"Subsídios","Subsidies")</f>
        <v>Subsídios</v>
      </c>
      <c r="D29" s="74">
        <v>1760.1771900000001</v>
      </c>
      <c r="E29" s="74">
        <v>0</v>
      </c>
      <c r="F29" s="74">
        <v>1760.1771900000001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72.877250000000004</v>
      </c>
      <c r="E30" s="74">
        <v>249.49234999999999</v>
      </c>
      <c r="F30" s="74">
        <v>322.36959999999999</v>
      </c>
    </row>
    <row r="31" spans="2:6" ht="11.25" customHeight="1">
      <c r="C31" s="110" t="str">
        <f>+IF(Índice!$D$2=1,"Despesa de capital","Capital expenditure")</f>
        <v>Despesa de capital</v>
      </c>
      <c r="D31" s="83">
        <v>2140.5779700000003</v>
      </c>
      <c r="E31" s="83">
        <v>5611.7650500000009</v>
      </c>
      <c r="F31" s="83">
        <v>7752.3430200000012</v>
      </c>
    </row>
    <row r="32" spans="2:6" ht="11.25" customHeight="1">
      <c r="C32" s="104" t="str">
        <f>+IF(Índice!$D$2=1,"Investimento","Investment")</f>
        <v>Investimento</v>
      </c>
      <c r="D32" s="74">
        <v>755.76193999999987</v>
      </c>
      <c r="E32" s="74">
        <v>5593.7650500000009</v>
      </c>
      <c r="F32" s="74">
        <v>6349.5269900000003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1384.8160300000002</v>
      </c>
      <c r="E33" s="74">
        <v>18</v>
      </c>
      <c r="F33" s="74">
        <v>1402.8160300000002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173537.94171000001</v>
      </c>
      <c r="E36" s="83">
        <v>111786.52740999995</v>
      </c>
      <c r="F36" s="83">
        <v>285324.46911999997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2349.1375499999999</v>
      </c>
      <c r="E38" s="35">
        <v>153.73765</v>
      </c>
      <c r="F38" s="35">
        <v>2502.8751999999999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413.56658999999996</v>
      </c>
      <c r="F39" s="35">
        <v>413.56658999999996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350.29123000006075</v>
      </c>
      <c r="E44" s="114">
        <v>24884.113160000037</v>
      </c>
      <c r="F44" s="114">
        <v>25234.404390000098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(abril)","TABLE XII - ASFs and RPEs budget execution (april)")</f>
        <v>QUADRO XII - Execução orçamental dos Serviços e Fundos Autónomos e EPR (abril)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+IF(Índice!$D$2=1,"abril 2024","april 2024")</f>
        <v>abril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40555.63833000006</v>
      </c>
      <c r="E5" s="317">
        <v>25151.872820000008</v>
      </c>
      <c r="F5" s="317">
        <v>65707.511150000064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40555.63833000006</v>
      </c>
      <c r="E9" s="74">
        <v>25151.872820000008</v>
      </c>
      <c r="F9" s="74">
        <v>65707.511150000064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39656.136990000057</v>
      </c>
      <c r="E10" s="74">
        <v>21508.92588000001</v>
      </c>
      <c r="F10" s="74">
        <v>61165.062870000067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651.90619999999979</v>
      </c>
      <c r="E11" s="83">
        <v>943.34861000000012</v>
      </c>
      <c r="F11" s="83">
        <v>1595.2548099999999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648.35515999999973</v>
      </c>
      <c r="E13" s="34">
        <v>942.81741000000011</v>
      </c>
      <c r="F13" s="74">
        <v>1591.1725699999997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41207.544530000057</v>
      </c>
      <c r="E15" s="83">
        <v>26095.221430000009</v>
      </c>
      <c r="F15" s="83">
        <v>67302.765960000062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42278.705689999995</v>
      </c>
      <c r="E17" s="83">
        <v>33300.450059999908</v>
      </c>
      <c r="F17" s="83">
        <v>75579.155749999903</v>
      </c>
    </row>
    <row r="18" spans="3:6" ht="11.25" customHeight="1">
      <c r="C18" s="104" t="str">
        <f>+IF(Índice!$D$2=1,"Consumo público","Public consumption")</f>
        <v>Consumo público</v>
      </c>
      <c r="D18" s="74">
        <v>19185.495950000037</v>
      </c>
      <c r="E18" s="74">
        <v>32169.080669999905</v>
      </c>
      <c r="F18" s="74">
        <v>51354.576619999942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4235.9329500000049</v>
      </c>
      <c r="E19" s="74">
        <v>19469.073899999894</v>
      </c>
      <c r="F19" s="74">
        <v>23705.0068499999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14949.563000000035</v>
      </c>
      <c r="E20" s="74">
        <v>12700.006770000013</v>
      </c>
      <c r="F20" s="74">
        <v>27649.569770000046</v>
      </c>
    </row>
    <row r="21" spans="3:6" ht="11.25" customHeight="1">
      <c r="C21" s="104" t="str">
        <f>+IF(Índice!$D$2=1,"Subsídios","Subsidies")</f>
        <v>Subsídios</v>
      </c>
      <c r="D21" s="74">
        <v>508.50010000000009</v>
      </c>
      <c r="E21" s="74">
        <v>0</v>
      </c>
      <c r="F21" s="74">
        <v>508.50010000000009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2.2264999999999984</v>
      </c>
      <c r="E22" s="74">
        <v>34.559350000000038</v>
      </c>
      <c r="F22" s="59">
        <v>36.785850000000039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22582.483139999957</v>
      </c>
      <c r="E23" s="74">
        <v>1096.8100400000005</v>
      </c>
      <c r="F23" s="59">
        <v>23679.293179999957</v>
      </c>
    </row>
    <row r="24" spans="3:6" ht="11.25" customHeight="1">
      <c r="C24" s="110" t="str">
        <f>+IF(Índice!$D$2=1,"Despesa de capital","Capital expenditure")</f>
        <v>Despesa de capital</v>
      </c>
      <c r="D24" s="83">
        <v>825.55844000000002</v>
      </c>
      <c r="E24" s="83">
        <v>2353.0075000000006</v>
      </c>
      <c r="F24" s="83">
        <v>3178.5659400000004</v>
      </c>
    </row>
    <row r="25" spans="3:6" ht="11.25" customHeight="1">
      <c r="C25" s="104" t="str">
        <f>+IF(Índice!$D$2=1,"Investimento","Investment")</f>
        <v>Investimento</v>
      </c>
      <c r="D25" s="74">
        <v>356.52365999999989</v>
      </c>
      <c r="E25" s="74">
        <v>2353.0075000000006</v>
      </c>
      <c r="F25" s="74">
        <v>2709.5311600000005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469.03478000000013</v>
      </c>
      <c r="E26" s="74">
        <v>0</v>
      </c>
      <c r="F26" s="74">
        <v>469.03478000000013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43104.264129999996</v>
      </c>
      <c r="E29" s="83">
        <v>35653.457559999908</v>
      </c>
      <c r="F29" s="83">
        <v>78757.721689999904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-1896.7195999999385</v>
      </c>
      <c r="E31" s="319">
        <v>-9558.2361299998993</v>
      </c>
      <c r="F31" s="319">
        <v>-11454.955729999838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2024 (valores acumulados)","Table XIII- Accounts payable of the Regional Administration, april (accumulated)")</f>
        <v>QUADRO XIII - Contas a pagar, da Administração Regional, no final de abril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7</v>
      </c>
      <c r="D3" s="336" t="str">
        <f>+IF(Índice!$D$2=1,"abril 2024","april 2024")</f>
        <v>abril 2024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Variação face ao stock inicial de janeiro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Stock final do período</v>
      </c>
      <c r="E4" s="351"/>
      <c r="F4" s="351"/>
      <c r="G4" s="348" t="str">
        <f>+IF(Índice!$D$2=1,"Passivo","Liabilities")</f>
        <v>Passivo</v>
      </c>
      <c r="H4" s="348" t="str">
        <f>+IF(Índice!$D$2=1,"Contas a pagar","Accounts payable")</f>
        <v>Contas a pagar</v>
      </c>
      <c r="I4" s="337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9"/>
      <c r="H5" s="349"/>
      <c r="I5" s="338"/>
    </row>
    <row r="6" spans="2:11">
      <c r="B6" s="29"/>
      <c r="C6" s="119" t="str">
        <f>+IF(Índice!$D$2=1,"Despesa corrente","Current expenditure")</f>
        <v>Despesa corrente</v>
      </c>
      <c r="D6" s="162">
        <v>185463562.92000026</v>
      </c>
      <c r="E6" s="162">
        <v>171044406.76000026</v>
      </c>
      <c r="F6" s="162">
        <v>51269293.36999999</v>
      </c>
      <c r="G6" s="91">
        <v>0.10288474331477016</v>
      </c>
      <c r="H6" s="91">
        <v>7.859272084608615E-2</v>
      </c>
      <c r="I6" s="116">
        <v>0.37307756976579665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6410482.7899999991</v>
      </c>
      <c r="E7" s="165">
        <v>5506731.7599999998</v>
      </c>
      <c r="F7" s="165">
        <v>536.84</v>
      </c>
      <c r="G7" s="95">
        <v>4.0146557256527489</v>
      </c>
      <c r="H7" s="95">
        <v>6.6220024586203863</v>
      </c>
      <c r="I7" s="121">
        <v>-7.5793988242689458E-3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100532356.64000025</v>
      </c>
      <c r="E8" s="165">
        <v>99855935.190000266</v>
      </c>
      <c r="F8" s="165">
        <v>50798234.140000001</v>
      </c>
      <c r="G8" s="95">
        <v>-7.6242074682453254E-3</v>
      </c>
      <c r="H8" s="95">
        <v>-8.079596160891489E-3</v>
      </c>
      <c r="I8" s="121">
        <v>0.42064727036376448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32297760.720000003</v>
      </c>
      <c r="E9" s="165">
        <v>27110163.16</v>
      </c>
      <c r="F9" s="165">
        <v>386649.68000000017</v>
      </c>
      <c r="G9" s="95">
        <v>2.0686146229913356</v>
      </c>
      <c r="H9" s="95">
        <v>4.0790884172170063</v>
      </c>
      <c r="I9" s="121">
        <v>0.20110052149519753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45843525.980000004</v>
      </c>
      <c r="E10" s="165">
        <v>38200949.960000001</v>
      </c>
      <c r="F10" s="165">
        <v>82872.710000000006</v>
      </c>
      <c r="G10" s="95">
        <v>-0.13813883746207978</v>
      </c>
      <c r="H10" s="95">
        <v>-0.23591459979209994</v>
      </c>
      <c r="I10" s="121">
        <v>-0.93418331684157951</v>
      </c>
    </row>
    <row r="11" spans="2:11">
      <c r="B11" s="29"/>
      <c r="C11" s="120" t="str">
        <f>+IF(Índice!$D$2=1,"Subsídios","Subsidies")</f>
        <v>Subsídios</v>
      </c>
      <c r="D11" s="165">
        <v>364879.43000000005</v>
      </c>
      <c r="E11" s="165">
        <v>364879.43000000005</v>
      </c>
      <c r="F11" s="165">
        <v>0</v>
      </c>
      <c r="G11" s="95">
        <v>-0.80273578771924237</v>
      </c>
      <c r="H11" s="95">
        <v>-0.80273578771924237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14557.36</v>
      </c>
      <c r="E12" s="165">
        <v>5747.2599999999993</v>
      </c>
      <c r="F12" s="165">
        <v>1000</v>
      </c>
      <c r="G12" s="95">
        <v>0.12357732864267934</v>
      </c>
      <c r="H12" s="95">
        <v>-9.4737206870046387E-2</v>
      </c>
      <c r="I12" s="121">
        <v>2.8461538461538463</v>
      </c>
    </row>
    <row r="13" spans="2:11">
      <c r="B13" s="29"/>
      <c r="C13" s="115" t="str">
        <f>+IF(Índice!$D$2=1,"Despesa de capital","Capital expenditure")</f>
        <v>Despesa de capital</v>
      </c>
      <c r="D13" s="163">
        <v>46810905.760000005</v>
      </c>
      <c r="E13" s="163">
        <v>31653908.530000001</v>
      </c>
      <c r="F13" s="163">
        <v>401202.01</v>
      </c>
      <c r="G13" s="92">
        <v>3.7044627614124526E-3</v>
      </c>
      <c r="H13" s="92">
        <v>5.6829038563370737E-3</v>
      </c>
      <c r="I13" s="117">
        <v>0.39117710330915401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26673272.210000005</v>
      </c>
      <c r="E14" s="165">
        <v>17669502.080000002</v>
      </c>
      <c r="F14" s="165">
        <v>401202.01</v>
      </c>
      <c r="G14" s="95">
        <v>7.7419948697553087E-2</v>
      </c>
      <c r="H14" s="95">
        <v>0.11960094022034973</v>
      </c>
      <c r="I14" s="121">
        <v>0.39117710330915401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20137633.549999997</v>
      </c>
      <c r="E15" s="165">
        <v>13984406.449999999</v>
      </c>
      <c r="F15" s="165">
        <v>0</v>
      </c>
      <c r="G15" s="95">
        <v>-7.969678059302443E-2</v>
      </c>
      <c r="H15" s="95">
        <v>-0.1088803942855151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232274468.68000025</v>
      </c>
      <c r="E17" s="164">
        <v>202698315.29000026</v>
      </c>
      <c r="F17" s="164">
        <v>51670495.379999995</v>
      </c>
      <c r="G17" s="147">
        <v>8.1350406847604528E-2</v>
      </c>
      <c r="H17" s="147">
        <v>6.6518185977399114E-2</v>
      </c>
      <c r="I17" s="148">
        <v>0.37321629145970836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161288374.92000002</v>
      </c>
      <c r="E19" s="164">
        <v>131724705.47000003</v>
      </c>
      <c r="F19" s="164">
        <v>2309497.5799999963</v>
      </c>
      <c r="G19" s="147">
        <v>0.15956325587455278</v>
      </c>
      <c r="H19" s="147">
        <v>0.15181919623828222</v>
      </c>
      <c r="I19" s="148">
        <v>-0.45417214094335268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abril de 2024 (valores acumulados)","Table XIV - Accounts payable of the Regional Gov., april (accumulated)")</f>
        <v>QUADRO XIV - Contas a pagar, do Governo Regional, no final de abril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36" t="str">
        <f>+IF(Índice!$D$2=1,"abril 2024","april 2024")</f>
        <v>abril 2024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Variação face ao stock inicial de janeiro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Stock final do período</v>
      </c>
      <c r="E25" s="351"/>
      <c r="F25" s="351"/>
      <c r="G25" s="348" t="str">
        <f>+IF(Índice!$D$2=1,"Passivo","Liabilities")</f>
        <v>Passivo</v>
      </c>
      <c r="H25" s="348" t="str">
        <f>+IF(Índice!$D$2=1,"Contas a pagar","Accounts payable")</f>
        <v>Contas a pagar</v>
      </c>
      <c r="I25" s="337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45768546.069999993</v>
      </c>
      <c r="E27" s="162">
        <v>39276083.829999998</v>
      </c>
      <c r="F27" s="162">
        <v>1049226.53</v>
      </c>
      <c r="G27" s="91">
        <v>2.8123569271722566</v>
      </c>
      <c r="H27" s="91">
        <v>3.2373519594367046</v>
      </c>
      <c r="I27" s="116">
        <v>-5.2092457489436583E-3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34674737.780000001</v>
      </c>
      <c r="E28" s="163">
        <v>28234875.550000001</v>
      </c>
      <c r="F28" s="163">
        <v>35714.239999999998</v>
      </c>
      <c r="G28" s="92">
        <v>4.3434914748858633E-2</v>
      </c>
      <c r="H28" s="172">
        <v>5.4115378170966677E-2</v>
      </c>
      <c r="I28" s="117">
        <v>55.689269841269841</v>
      </c>
    </row>
    <row r="29" spans="2:9" ht="20.100000000000001" customHeight="1">
      <c r="B29" s="29"/>
      <c r="C29" s="146" t="s">
        <v>7</v>
      </c>
      <c r="D29" s="164">
        <v>80443283.849999994</v>
      </c>
      <c r="E29" s="164">
        <v>67510959.379999995</v>
      </c>
      <c r="F29" s="164">
        <v>1084940.77</v>
      </c>
      <c r="G29" s="147">
        <v>0.77827667020385571</v>
      </c>
      <c r="H29" s="147">
        <v>0.87247537543556719</v>
      </c>
      <c r="I29" s="148">
        <v>2.8038012724167061E-2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abril de 2024 (valores acumulados)","Table XV - Accounts payable of the ASFs, april (accumulated)")</f>
        <v>QUADRO XV - Contas a pagar, dos Serviços e Fundos Autónomos, no final de abril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0" t="str">
        <f>+IF(Índice!$D$2=1,"Serviços e Fundos Autónomos","Autonomous Services and Funds")</f>
        <v>Serviços e Fundos Autónomos</v>
      </c>
      <c r="D33" s="336" t="str">
        <f>+IF(Índice!$D$2=1,"abril 2024","april 2024")</f>
        <v>abril 2024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Variação face ao stock inicial de janeiro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Stock final do período</v>
      </c>
      <c r="E34" s="346"/>
      <c r="F34" s="347"/>
      <c r="G34" s="350" t="str">
        <f>+IF(Índice!$D$2=1,"Passivo","Liabilities")</f>
        <v>Passivo</v>
      </c>
      <c r="H34" s="350" t="str">
        <f>+IF(Índice!$D$2=1,"Contas a pagar","Accounts payable")</f>
        <v>Contas a pagar</v>
      </c>
      <c r="I34" s="337" t="str">
        <f>+IF(Índice!$D$2=1,"Pagamentos em atraso","Late payments")</f>
        <v>Pagamentos em atraso</v>
      </c>
    </row>
    <row r="35" spans="2:9" ht="22.5">
      <c r="C35" s="342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Despesa corrente</v>
      </c>
      <c r="D36" s="162">
        <v>61751915.180000007</v>
      </c>
      <c r="E36" s="162">
        <v>58154637.990000002</v>
      </c>
      <c r="F36" s="162">
        <v>1224556.81</v>
      </c>
      <c r="G36" s="91">
        <v>-0.18297122736953442</v>
      </c>
      <c r="H36" s="91">
        <v>-0.20355177872730068</v>
      </c>
      <c r="I36" s="116">
        <v>-0.6041135616409844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262950.17</v>
      </c>
      <c r="E37" s="163">
        <v>262950.17</v>
      </c>
      <c r="F37" s="163">
        <v>0</v>
      </c>
      <c r="G37" s="92">
        <v>-0.29831802442775002</v>
      </c>
      <c r="H37" s="92">
        <v>-0.29831802442775002</v>
      </c>
      <c r="I37" s="117">
        <v>-1</v>
      </c>
    </row>
    <row r="38" spans="2:9" ht="20.100000000000001" customHeight="1">
      <c r="C38" s="146" t="s">
        <v>7</v>
      </c>
      <c r="D38" s="164">
        <v>62014865.350000009</v>
      </c>
      <c r="E38" s="164">
        <v>58417588.160000004</v>
      </c>
      <c r="F38" s="164">
        <v>1224556.81</v>
      </c>
      <c r="G38" s="147">
        <v>-0.18354031299489459</v>
      </c>
      <c r="H38" s="147">
        <v>-0.20403565775674459</v>
      </c>
      <c r="I38" s="148">
        <v>-0.61441388303067812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abril de 2024 (valores acumulados)","Table XVI - Accounts payable of the RPEs, april (accumulated)")</f>
        <v>QUADRO XVI - Contas a pagar, das Entidades Públicas Reclassseicadas, no final de abril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0" t="str">
        <f>+IF(Índice!$D$2=1,"Entidades Públicas Reclassseicadas","Reclassseied Public Entities")</f>
        <v>Entidades Públicas Reclassseicadas</v>
      </c>
      <c r="D42" s="336" t="str">
        <f>+IF(Índice!$D$2=1,"abril 2024","april 2024")</f>
        <v>abril 2024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Variação face ao stock inicial de janeiro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Stock final do período</v>
      </c>
      <c r="E43" s="346"/>
      <c r="F43" s="347"/>
      <c r="G43" s="348" t="str">
        <f>+IF(Índice!$D$2=1,"Passivo","Liabilities")</f>
        <v>Passivo</v>
      </c>
      <c r="H43" s="348" t="str">
        <f>+IF(Índice!$D$2=1,"Contas a pagar","Accounts payable")</f>
        <v>Contas a pagar</v>
      </c>
      <c r="I43" s="337" t="str">
        <f>+IF(Índice!$D$2=1,"Pagamentos em atraso","Late payments")</f>
        <v>Pagamentos em atraso</v>
      </c>
    </row>
    <row r="44" spans="2:9" ht="22.5">
      <c r="C44" s="342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Despesa corrente</v>
      </c>
      <c r="D45" s="162">
        <v>77943101.670000255</v>
      </c>
      <c r="E45" s="162">
        <v>73613684.940000266</v>
      </c>
      <c r="F45" s="162">
        <v>48995510.029999994</v>
      </c>
      <c r="G45" s="91">
        <v>-3.267406262430006E-2</v>
      </c>
      <c r="H45" s="91">
        <v>-3.5138944838515762E-2</v>
      </c>
      <c r="I45" s="116">
        <v>0.47616673800012355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11873217.810000001</v>
      </c>
      <c r="E46" s="163">
        <v>3156082.8099999996</v>
      </c>
      <c r="F46" s="163">
        <v>365487.77</v>
      </c>
      <c r="G46" s="92">
        <v>-8.8922158201312107E-2</v>
      </c>
      <c r="H46" s="92">
        <v>-0.26856539789708667</v>
      </c>
      <c r="I46" s="117">
        <v>0.78173442220855405</v>
      </c>
    </row>
    <row r="47" spans="2:9" ht="20.100000000000001" customHeight="1">
      <c r="C47" s="146" t="s">
        <v>7</v>
      </c>
      <c r="D47" s="164">
        <v>89816319.480000257</v>
      </c>
      <c r="E47" s="164">
        <v>76769767.750000268</v>
      </c>
      <c r="F47" s="164">
        <v>49360997.799999997</v>
      </c>
      <c r="G47" s="147">
        <v>-4.0504901344092792E-2</v>
      </c>
      <c r="H47" s="147">
        <v>-4.7633955612789602E-2</v>
      </c>
      <c r="I47" s="148">
        <v>0.47804363580861131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85" zoomScale="85" zoomScaleNormal="85" workbookViewId="0">
      <selection activeCell="Q111" sqref="Q11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76</v>
      </c>
      <c r="D10" s="170"/>
      <c r="E10" s="169"/>
    </row>
    <row r="11" spans="2:5">
      <c r="B11" s="195"/>
      <c r="C11" s="170" t="s">
        <v>95</v>
      </c>
      <c r="D11" s="170"/>
      <c r="E11" s="169"/>
    </row>
    <row r="12" spans="2:5">
      <c r="B12" s="195"/>
      <c r="C12" s="170" t="s">
        <v>77</v>
      </c>
      <c r="D12" s="170"/>
      <c r="E12" s="169"/>
    </row>
    <row r="13" spans="2:5">
      <c r="B13" s="195"/>
      <c r="C13" s="170" t="s">
        <v>78</v>
      </c>
      <c r="D13" s="170"/>
      <c r="E13" s="169"/>
    </row>
    <row r="14" spans="2:5">
      <c r="B14" s="195"/>
      <c r="C14" s="170" t="s">
        <v>79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62</v>
      </c>
      <c r="D16" s="170"/>
      <c r="E16" s="169"/>
    </row>
    <row r="17" spans="2:5">
      <c r="B17" s="195"/>
      <c r="C17" s="170" t="s">
        <v>80</v>
      </c>
      <c r="D17" s="171"/>
      <c r="E17" s="169"/>
    </row>
    <row r="18" spans="2:5">
      <c r="B18" s="195"/>
      <c r="C18" s="170" t="s">
        <v>96</v>
      </c>
      <c r="D18" s="170"/>
      <c r="E18" s="169"/>
    </row>
    <row r="19" spans="2:5">
      <c r="B19" s="195"/>
      <c r="C19" s="170" t="s">
        <v>81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63</v>
      </c>
      <c r="D21" s="170"/>
      <c r="E21" s="169"/>
    </row>
    <row r="22" spans="2:5">
      <c r="B22" s="195"/>
      <c r="C22" s="170" t="s">
        <v>64</v>
      </c>
      <c r="D22" s="170"/>
      <c r="E22" s="169"/>
    </row>
    <row r="23" spans="2:5">
      <c r="B23" s="195"/>
      <c r="C23" s="170" t="s">
        <v>82</v>
      </c>
      <c r="D23" s="170"/>
      <c r="E23" s="169"/>
    </row>
    <row r="24" spans="2:5">
      <c r="B24" s="195"/>
      <c r="C24" s="170" t="s">
        <v>83</v>
      </c>
      <c r="D24" s="170"/>
      <c r="E24" s="169"/>
    </row>
    <row r="25" spans="2:5">
      <c r="B25" s="195"/>
      <c r="C25" s="170" t="s">
        <v>65</v>
      </c>
      <c r="D25" s="170"/>
      <c r="E25" s="169"/>
    </row>
    <row r="26" spans="2:5">
      <c r="B26" s="195"/>
      <c r="C26" s="170" t="s">
        <v>84</v>
      </c>
      <c r="D26" s="170"/>
      <c r="E26" s="169"/>
    </row>
    <row r="27" spans="2:5">
      <c r="B27" s="195"/>
      <c r="C27" s="170" t="s">
        <v>85</v>
      </c>
      <c r="D27" s="170"/>
      <c r="E27" s="169"/>
    </row>
    <row r="28" spans="2:5">
      <c r="B28" s="195"/>
      <c r="C28" s="170" t="s">
        <v>66</v>
      </c>
      <c r="D28" s="170"/>
      <c r="E28" s="169"/>
    </row>
    <row r="29" spans="2:5">
      <c r="B29" s="55"/>
      <c r="C29" s="170" t="s">
        <v>97</v>
      </c>
      <c r="D29" s="170"/>
      <c r="E29" s="169"/>
    </row>
    <row r="30" spans="2:5">
      <c r="B30" s="55"/>
      <c r="C30" s="170" t="s">
        <v>67</v>
      </c>
      <c r="D30" s="170"/>
      <c r="E30" s="169"/>
    </row>
    <row r="31" spans="2:5">
      <c r="B31" s="55"/>
      <c r="C31" s="170" t="s">
        <v>86</v>
      </c>
      <c r="D31" s="170"/>
      <c r="E31" s="169"/>
    </row>
    <row r="32" spans="2:5">
      <c r="B32" s="55"/>
      <c r="C32" s="170" t="s">
        <v>68</v>
      </c>
      <c r="D32" s="170"/>
      <c r="E32" s="169"/>
    </row>
    <row r="33" spans="2:5">
      <c r="B33" s="55"/>
      <c r="C33" s="170" t="s">
        <v>87</v>
      </c>
      <c r="D33" s="170"/>
      <c r="E33" s="169"/>
    </row>
    <row r="34" spans="2:5">
      <c r="B34" s="55"/>
      <c r="C34" s="170" t="s">
        <v>69</v>
      </c>
      <c r="D34" s="170"/>
      <c r="E34" s="169"/>
    </row>
    <row r="35" spans="2:5">
      <c r="B35" s="55"/>
      <c r="C35" s="170" t="s">
        <v>88</v>
      </c>
      <c r="D35" s="170"/>
      <c r="E35" s="169"/>
    </row>
    <row r="36" spans="2:5">
      <c r="B36" s="55"/>
      <c r="C36" s="170" t="s">
        <v>70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98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99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71</v>
      </c>
      <c r="D43" s="171"/>
      <c r="E43" s="169"/>
    </row>
    <row r="44" spans="2:5">
      <c r="B44" s="55"/>
      <c r="C44" s="170" t="s">
        <v>72</v>
      </c>
      <c r="D44" s="170"/>
      <c r="E44" s="169"/>
    </row>
    <row r="45" spans="2:5">
      <c r="B45" s="55"/>
      <c r="C45" s="170" t="s">
        <v>58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73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59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74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89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100</v>
      </c>
    </row>
    <row r="61" spans="2:5">
      <c r="B61" s="55"/>
      <c r="C61" s="170" t="s">
        <v>36</v>
      </c>
    </row>
    <row r="62" spans="2:5">
      <c r="B62" s="55"/>
      <c r="C62" s="171" t="s">
        <v>52</v>
      </c>
    </row>
    <row r="63" spans="2:5">
      <c r="B63" s="55"/>
      <c r="C63" s="170" t="s">
        <v>35</v>
      </c>
    </row>
    <row r="64" spans="2:5">
      <c r="B64" s="55"/>
      <c r="C64" s="170" t="s">
        <v>61</v>
      </c>
    </row>
    <row r="65" spans="2:3">
      <c r="B65" s="55"/>
      <c r="C65" s="170" t="s">
        <v>60</v>
      </c>
    </row>
    <row r="66" spans="2:3">
      <c r="B66" s="55"/>
      <c r="C66" s="171" t="s">
        <v>90</v>
      </c>
    </row>
    <row r="67" spans="2:3">
      <c r="B67" s="55"/>
      <c r="C67" s="170" t="s">
        <v>91</v>
      </c>
    </row>
    <row r="68" spans="2:3">
      <c r="B68" s="55"/>
      <c r="C68" s="170" t="s">
        <v>101</v>
      </c>
    </row>
    <row r="69" spans="2:3">
      <c r="B69" s="55"/>
      <c r="C69" s="170" t="s">
        <v>92</v>
      </c>
    </row>
    <row r="70" spans="2:3">
      <c r="B70" s="55"/>
      <c r="C70" s="171" t="s">
        <v>37</v>
      </c>
    </row>
    <row r="71" spans="2:3">
      <c r="B71" s="55"/>
      <c r="C71" s="170" t="s">
        <v>102</v>
      </c>
    </row>
    <row r="72" spans="2:3">
      <c r="B72" s="55"/>
      <c r="C72" s="170" t="s">
        <v>103</v>
      </c>
    </row>
    <row r="73" spans="2:3">
      <c r="B73" s="55"/>
      <c r="C73" s="171" t="s">
        <v>38</v>
      </c>
    </row>
    <row r="74" spans="2:3" ht="13.5" customHeight="1">
      <c r="B74" s="55"/>
      <c r="C74" s="170" t="s">
        <v>93</v>
      </c>
    </row>
    <row r="75" spans="2:3" ht="13.5" customHeight="1">
      <c r="B75" s="55"/>
      <c r="C75" s="170" t="s">
        <v>39</v>
      </c>
    </row>
    <row r="76" spans="2:3" ht="13.5" customHeight="1">
      <c r="B76" s="55"/>
      <c r="C76" s="170" t="s">
        <v>40</v>
      </c>
    </row>
    <row r="77" spans="2:3" ht="13.5" customHeight="1">
      <c r="B77" s="55"/>
      <c r="C77" s="170" t="s">
        <v>41</v>
      </c>
    </row>
    <row r="78" spans="2:3" ht="13.5" customHeight="1">
      <c r="B78" s="55"/>
      <c r="C78" s="170" t="s">
        <v>42</v>
      </c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1" t="s">
        <v>22</v>
      </c>
    </row>
    <row r="88" spans="2:3">
      <c r="B88" s="55"/>
      <c r="C88" s="170" t="s">
        <v>46</v>
      </c>
    </row>
    <row r="89" spans="2:3">
      <c r="B89" s="55"/>
      <c r="C89" s="170" t="s">
        <v>47</v>
      </c>
    </row>
    <row r="90" spans="2:3">
      <c r="B90" s="55"/>
      <c r="C90" s="171" t="s">
        <v>24</v>
      </c>
    </row>
    <row r="91" spans="2:3">
      <c r="B91" s="55"/>
      <c r="C91" s="170" t="s">
        <v>48</v>
      </c>
    </row>
    <row r="92" spans="2:3">
      <c r="B92" s="55"/>
      <c r="C92" s="170" t="s">
        <v>49</v>
      </c>
    </row>
    <row r="93" spans="2:3">
      <c r="B93" s="55"/>
      <c r="C93" s="170" t="s">
        <v>75</v>
      </c>
    </row>
    <row r="94" spans="2:3">
      <c r="B94" s="55"/>
      <c r="C94" s="171" t="s">
        <v>28</v>
      </c>
    </row>
    <row r="95" spans="2:3">
      <c r="B95" s="55"/>
      <c r="C95" s="170" t="s">
        <v>50</v>
      </c>
    </row>
    <row r="96" spans="2:3">
      <c r="B96" s="55"/>
      <c r="C96" s="171" t="s">
        <v>34</v>
      </c>
    </row>
    <row r="97" spans="2:3">
      <c r="B97" s="55"/>
      <c r="C97" s="170" t="s">
        <v>51</v>
      </c>
    </row>
    <row r="98" spans="2:3">
      <c r="B98" s="55"/>
      <c r="C98" s="171" t="s">
        <v>52</v>
      </c>
    </row>
    <row r="99" spans="2:3">
      <c r="B99" s="55"/>
      <c r="C99" s="170" t="s">
        <v>104</v>
      </c>
    </row>
    <row r="100" spans="2:3">
      <c r="B100" s="55"/>
      <c r="C100" s="171" t="s">
        <v>37</v>
      </c>
    </row>
    <row r="101" spans="2:3">
      <c r="B101" s="55"/>
      <c r="C101" s="170" t="s">
        <v>94</v>
      </c>
    </row>
    <row r="102" spans="2:3">
      <c r="B102" s="55"/>
      <c r="C102" s="170" t="s">
        <v>105</v>
      </c>
    </row>
    <row r="103" spans="2:3">
      <c r="B103" s="55"/>
      <c r="C103" s="171" t="s">
        <v>38</v>
      </c>
    </row>
    <row r="104" spans="2:3">
      <c r="B104" s="55"/>
      <c r="C104" s="170" t="s">
        <v>53</v>
      </c>
    </row>
    <row r="105" spans="2:3">
      <c r="B105" s="55"/>
      <c r="C105" s="170" t="s">
        <v>54</v>
      </c>
    </row>
    <row r="106" spans="2:3">
      <c r="B106" s="55"/>
      <c r="C106" s="170" t="s">
        <v>55</v>
      </c>
    </row>
    <row r="107" spans="2:3">
      <c r="B107" s="55"/>
      <c r="C107" s="170" t="s">
        <v>56</v>
      </c>
    </row>
    <row r="108" spans="2:3">
      <c r="B108" s="55"/>
      <c r="C108" s="170" t="s">
        <v>57</v>
      </c>
    </row>
    <row r="109" spans="2:3">
      <c r="B109" s="55"/>
      <c r="C109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(janeiro-abril)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(janeiro-abril)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(abril)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(janeiro-abril)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(janeiro-abril)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(janeiro-abril)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(janeiro-abril)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(janeiro-abril)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(janeiro-abril)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(janeiro-abril)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(janeiro-abril)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(abril)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abril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abril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abril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abril de 2024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11" sqref="K1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QUADRO I - Execução orçamental consolidada (janeiro-abril)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460227.52259999997</v>
      </c>
      <c r="E5" s="57">
        <v>170905.69052000006</v>
      </c>
      <c r="F5" s="57">
        <v>128230.27847999999</v>
      </c>
      <c r="G5" s="57">
        <v>514419.97770000005</v>
      </c>
      <c r="H5" s="57">
        <v>17.547634824099468</v>
      </c>
    </row>
    <row r="6" spans="1:10" ht="11.25" customHeight="1">
      <c r="C6" s="68" t="str">
        <f>+IF(Índice!$D$2=1,"Impostos diretos","Direct taxes")</f>
        <v>Impostos diretos</v>
      </c>
      <c r="D6" s="56">
        <v>108933.81311</v>
      </c>
      <c r="E6" s="56">
        <v>0</v>
      </c>
      <c r="F6" s="56">
        <v>0</v>
      </c>
      <c r="G6" s="56">
        <v>108933.81311</v>
      </c>
      <c r="H6" s="56">
        <v>27.692643317735577</v>
      </c>
    </row>
    <row r="7" spans="1:10">
      <c r="C7" s="68" t="str">
        <f>+IF(Índice!$D$2=1,"Impostos indiretos","Indirect taxes")</f>
        <v>Impostos indiretos</v>
      </c>
      <c r="D7" s="56">
        <v>231463.22056999998</v>
      </c>
      <c r="E7" s="56">
        <v>0</v>
      </c>
      <c r="F7" s="56">
        <v>0</v>
      </c>
      <c r="G7" s="56">
        <v>231463.22056999998</v>
      </c>
      <c r="H7" s="56">
        <v>9.9977740278898395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119830.48891999999</v>
      </c>
      <c r="E9" s="56">
        <v>170905.69052000006</v>
      </c>
      <c r="F9" s="56">
        <v>128230.27847999999</v>
      </c>
      <c r="G9" s="56">
        <v>147448.84623999993</v>
      </c>
      <c r="H9" s="56">
        <v>13.746076073436297</v>
      </c>
    </row>
    <row r="10" spans="1:10">
      <c r="C10" s="69" t="str">
        <f>+IF(Índice!$D$2=1,"Transferências correntes","Current transfers")</f>
        <v>Transferências correntes</v>
      </c>
      <c r="D10" s="56">
        <v>98635.749349999998</v>
      </c>
      <c r="E10" s="56">
        <v>167109.37985000006</v>
      </c>
      <c r="F10" s="56">
        <v>111562.43671000001</v>
      </c>
      <c r="G10" s="56">
        <v>105789.95422999997</v>
      </c>
      <c r="H10" s="56">
        <v>3.7165107191813984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98356.106</v>
      </c>
      <c r="E11" s="56">
        <v>30.456200000000003</v>
      </c>
      <c r="F11" s="56">
        <v>10.290649999999999</v>
      </c>
      <c r="G11" s="56">
        <v>98396.852849999996</v>
      </c>
      <c r="H11" s="56">
        <v>7.7183166831058969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160630.12805000006</v>
      </c>
      <c r="F12" s="56">
        <v>110887.48363000002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26574.097780000113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58960.330930000004</v>
      </c>
      <c r="E14" s="57">
        <v>2982.5424199999998</v>
      </c>
      <c r="F14" s="57">
        <v>8440.3620900000005</v>
      </c>
      <c r="G14" s="57">
        <v>65793.813890000005</v>
      </c>
      <c r="H14" s="57">
        <v>80.752052627313645</v>
      </c>
    </row>
    <row r="15" spans="1:10">
      <c r="C15" s="68" t="str">
        <f>+IF(Índice!$D$2=1,"Venda de bens de investimento","Sale of investment goods")</f>
        <v>Venda de bens de investimento</v>
      </c>
      <c r="D15" s="56">
        <v>844.27235999999994</v>
      </c>
      <c r="E15" s="56">
        <v>0</v>
      </c>
      <c r="F15" s="56">
        <v>181.6</v>
      </c>
      <c r="G15" s="56">
        <v>1025.8723599999998</v>
      </c>
      <c r="H15" s="56">
        <v>162.57531614955673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57012.292160000005</v>
      </c>
      <c r="E16" s="56">
        <v>2964.72867</v>
      </c>
      <c r="F16" s="56">
        <v>7635.3686200000002</v>
      </c>
      <c r="G16" s="56">
        <v>61792.362090000002</v>
      </c>
      <c r="H16" s="56">
        <v>80.630636572337622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54095.858</v>
      </c>
      <c r="E17" s="56">
        <v>0</v>
      </c>
      <c r="F17" s="56">
        <v>0</v>
      </c>
      <c r="G17" s="56">
        <v>54095.858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935.42752000000007</v>
      </c>
      <c r="F18" s="56">
        <v>4884.5998399999999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1230.6058099999991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519187.85353000002</v>
      </c>
      <c r="E20" s="57">
        <v>173888.23294000007</v>
      </c>
      <c r="F20" s="57">
        <v>136670.64056999999</v>
      </c>
      <c r="G20" s="57">
        <v>580213.79159000004</v>
      </c>
      <c r="H20" s="57">
        <v>22.401037330808538</v>
      </c>
    </row>
    <row r="21" spans="3:8" ht="20.25" customHeight="1">
      <c r="C21" s="220" t="str">
        <f>+IF(Índice!$D$2=1,"Despesa corrente","Current expenditure")</f>
        <v>Despesa corrente</v>
      </c>
      <c r="D21" s="220">
        <v>383864.30492999969</v>
      </c>
      <c r="E21" s="220">
        <v>171397.36374</v>
      </c>
      <c r="F21" s="220">
        <v>106174.76235999995</v>
      </c>
      <c r="G21" s="220">
        <v>416492.91712999973</v>
      </c>
      <c r="H21" s="220">
        <v>8.5577176295939203</v>
      </c>
    </row>
    <row r="22" spans="3:8" ht="10.5" customHeight="1">
      <c r="C22" s="68" t="str">
        <f>+IF(Índice!$D$2=1,"Consumo público","Public consumption")</f>
        <v>Consumo público</v>
      </c>
      <c r="D22" s="56">
        <v>192417.87111999976</v>
      </c>
      <c r="E22" s="56">
        <v>52445.744820000036</v>
      </c>
      <c r="F22" s="56">
        <v>101485.52110999996</v>
      </c>
      <c r="G22" s="56">
        <v>346349.13704999979</v>
      </c>
      <c r="H22" s="56">
        <v>9.113893443594435</v>
      </c>
    </row>
    <row r="23" spans="3:8">
      <c r="C23" s="69" t="str">
        <f>+IF(Índice!$D$2=1,"Despesas com o pessoal","Compensation of employees")</f>
        <v>Despesas com o pessoal</v>
      </c>
      <c r="D23" s="56">
        <v>129858.49776999973</v>
      </c>
      <c r="E23" s="56">
        <v>16455.222580000012</v>
      </c>
      <c r="F23" s="56">
        <v>74307.114659999948</v>
      </c>
      <c r="G23" s="56">
        <v>220620.83500999969</v>
      </c>
      <c r="H23" s="56">
        <v>4.0359771274618872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62559.373350000038</v>
      </c>
      <c r="E24" s="56">
        <v>35990.52224000002</v>
      </c>
      <c r="F24" s="56">
        <v>27178.406450000009</v>
      </c>
      <c r="G24" s="56">
        <v>125728.30204000007</v>
      </c>
      <c r="H24" s="56">
        <v>19.334623798410643</v>
      </c>
    </row>
    <row r="25" spans="3:8">
      <c r="C25" s="68" t="str">
        <f>+IF(Índice!$D$2=1,"Subsídios","Subsidies")</f>
        <v>Subsídios</v>
      </c>
      <c r="D25" s="56">
        <v>9690.9985399999969</v>
      </c>
      <c r="E25" s="56">
        <v>1760.1771900000001</v>
      </c>
      <c r="F25" s="56">
        <v>0</v>
      </c>
      <c r="G25" s="56">
        <v>11451.175729999997</v>
      </c>
      <c r="H25" s="56">
        <v>37.983011225064381</v>
      </c>
    </row>
    <row r="26" spans="3:8">
      <c r="C26" s="68" t="str">
        <f>+IF(Índice!$D$2=1,"Juros e outros encargos","Interests and other charges")</f>
        <v>Juros e outros encargos</v>
      </c>
      <c r="D26" s="56">
        <v>25224.919100000006</v>
      </c>
      <c r="E26" s="56">
        <v>10.865589999999996</v>
      </c>
      <c r="F26" s="56">
        <v>311.49005999999997</v>
      </c>
      <c r="G26" s="56">
        <v>25547.274750000008</v>
      </c>
      <c r="H26" s="56">
        <v>7.6553706353095663</v>
      </c>
    </row>
    <row r="27" spans="3:8">
      <c r="C27" s="68" t="str">
        <f>+IF(Índice!$D$2=1,"Transferências correntes","Current transfers")</f>
        <v>Transferências correntes</v>
      </c>
      <c r="D27" s="56">
        <v>156530.51616999993</v>
      </c>
      <c r="E27" s="56">
        <v>117180.57613999998</v>
      </c>
      <c r="F27" s="56">
        <v>4377.7511900000018</v>
      </c>
      <c r="G27" s="56">
        <v>33145.329599999939</v>
      </c>
      <c r="H27" s="56">
        <v>-3.1148016974687942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105.28400000000001</v>
      </c>
      <c r="E28" s="56">
        <v>889.72043999999994</v>
      </c>
      <c r="F28" s="56">
        <v>0</v>
      </c>
      <c r="G28" s="56">
        <v>995.00443999999993</v>
      </c>
      <c r="H28" s="56">
        <v>86.403560183455468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136611.64789999998</v>
      </c>
      <c r="E29" s="56">
        <v>108331.86599999999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28456.590809999994</v>
      </c>
      <c r="E31" s="57">
        <v>2140.5779700000003</v>
      </c>
      <c r="F31" s="57">
        <v>5611.7650500000009</v>
      </c>
      <c r="G31" s="57">
        <v>31619.512279999995</v>
      </c>
      <c r="H31" s="57">
        <v>-27.827861555919199</v>
      </c>
    </row>
    <row r="32" spans="3:8">
      <c r="C32" s="68" t="str">
        <f>+IF(Índice!$D$2=1,"Investimento","Investment")</f>
        <v>Investimento</v>
      </c>
      <c r="D32" s="56">
        <v>19248.563199999993</v>
      </c>
      <c r="E32" s="56">
        <v>755.76193999999987</v>
      </c>
      <c r="F32" s="56">
        <v>5593.7650500000009</v>
      </c>
      <c r="G32" s="56">
        <v>25598.090189999995</v>
      </c>
      <c r="H32" s="56">
        <v>-14.986376480326269</v>
      </c>
    </row>
    <row r="33" spans="3:8">
      <c r="C33" s="68" t="str">
        <f>+IF(Índice!$D$2=1,"Transferências capital","Capital transfers")</f>
        <v>Transferências capital</v>
      </c>
      <c r="D33" s="56">
        <v>9208.0276100000028</v>
      </c>
      <c r="E33" s="56">
        <v>1384.8160300000002</v>
      </c>
      <c r="F33" s="56">
        <v>18</v>
      </c>
      <c r="G33" s="56">
        <v>6021.4220900000018</v>
      </c>
      <c r="H33" s="56">
        <v>-56.023666556943375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3471.85536</v>
      </c>
      <c r="E34" s="56">
        <v>0</v>
      </c>
      <c r="F34" s="56">
        <v>0</v>
      </c>
      <c r="G34" s="56">
        <v>3471.85536</v>
      </c>
      <c r="H34" s="56">
        <v>15.835564525904999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4589.4215500000009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412320.8957399996</v>
      </c>
      <c r="E38" s="86">
        <v>173537.94171000001</v>
      </c>
      <c r="F38" s="86">
        <v>111786.52740999995</v>
      </c>
      <c r="G38" s="86">
        <v>448112.42940999975</v>
      </c>
      <c r="H38" s="86">
        <v>4.8285867460095888</v>
      </c>
    </row>
    <row r="39" spans="3:8" ht="17.25" customHeight="1">
      <c r="C39" s="138" t="str">
        <f>+IF(Índice!$D$2=1,"Saldo global","Overall balance")</f>
        <v>Saldo global</v>
      </c>
      <c r="D39" s="139">
        <v>106866.95779000042</v>
      </c>
      <c r="E39" s="139">
        <v>350.29123000006075</v>
      </c>
      <c r="F39" s="139">
        <v>24884.113160000037</v>
      </c>
      <c r="G39" s="139">
        <v>132101.36218000029</v>
      </c>
      <c r="H39" s="139">
        <v>183.75171110076164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76363.217670000275</v>
      </c>
      <c r="E41" s="19">
        <v>-491.67321999993874</v>
      </c>
      <c r="F41" s="19">
        <v>22055.516120000044</v>
      </c>
      <c r="G41" s="19">
        <v>97927.060570000322</v>
      </c>
      <c r="H41" s="19">
        <v>81.459069947616598</v>
      </c>
    </row>
    <row r="42" spans="3:8">
      <c r="C42" s="68" t="str">
        <f>+IF(Índice!$D$2=1,"Despesa corrente primária","Primary current expenditure")</f>
        <v>Despesa corrente primária</v>
      </c>
      <c r="D42" s="19">
        <v>358639.38582999969</v>
      </c>
      <c r="E42" s="19">
        <v>171386.49815</v>
      </c>
      <c r="F42" s="19">
        <v>105863.27229999995</v>
      </c>
      <c r="G42" s="19">
        <v>390945.64237999974</v>
      </c>
      <c r="H42" s="19">
        <v>8.6172104725042544</v>
      </c>
    </row>
    <row r="43" spans="3:8">
      <c r="C43" s="68" t="str">
        <f>+IF(Índice!$D$2=1,"Saldo corrente primário","Primary current balance")</f>
        <v>Saldo corrente primário</v>
      </c>
      <c r="D43" s="19">
        <v>101588.13677000027</v>
      </c>
      <c r="E43" s="19">
        <v>-480.80762999993749</v>
      </c>
      <c r="F43" s="19">
        <v>22367.00618000004</v>
      </c>
      <c r="G43" s="19">
        <v>123474.3353200003</v>
      </c>
      <c r="H43" s="19">
        <v>58.917596529837638</v>
      </c>
    </row>
    <row r="44" spans="3:8">
      <c r="C44" s="68" t="str">
        <f>+IF(Índice!$D$2=1,"Saldo de capital","Capital balance")</f>
        <v>Saldo de capital</v>
      </c>
      <c r="D44" s="19">
        <v>30503.740120000009</v>
      </c>
      <c r="E44" s="19">
        <v>841.96444999999949</v>
      </c>
      <c r="F44" s="19">
        <v>2828.5970399999997</v>
      </c>
      <c r="G44" s="19">
        <v>34174.30161000001</v>
      </c>
      <c r="H44" s="19">
        <v>561.11648706787469</v>
      </c>
    </row>
    <row r="45" spans="3:8">
      <c r="C45" s="68" t="str">
        <f t="array" ref="C45">+IF(Índice!$D$2=1,"Despesa primária","Primary expenditure")</f>
        <v>Despesa primária</v>
      </c>
      <c r="D45" s="19">
        <v>387095.9766399996</v>
      </c>
      <c r="E45" s="19">
        <v>173527.07612000001</v>
      </c>
      <c r="F45" s="19">
        <v>111475.03734999996</v>
      </c>
      <c r="G45" s="19">
        <v>422565.15465999977</v>
      </c>
      <c r="H45" s="19">
        <v>4.6624373952917075</v>
      </c>
    </row>
    <row r="46" spans="3:8">
      <c r="C46" s="221" t="str">
        <f>+IF(Índice!$D$2=1,"Saldo primário","Primary balance")</f>
        <v>Saldo primário</v>
      </c>
      <c r="D46" s="132">
        <v>132091.87689000042</v>
      </c>
      <c r="E46" s="132">
        <v>361.156820000062</v>
      </c>
      <c r="F46" s="132">
        <v>25195.603220000034</v>
      </c>
      <c r="G46" s="132">
        <v>157648.63693000027</v>
      </c>
      <c r="H46" s="132">
        <v>124.29633115994889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QUADRO II - Execução orçamental do Gov. Regional (janeiro-abril)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397955.06553999998</v>
      </c>
      <c r="E5" s="225">
        <v>460227.52259999997</v>
      </c>
      <c r="F5" s="225">
        <v>15.648112677118498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295734.75624999998</v>
      </c>
      <c r="E6" s="231">
        <v>340397.03367999999</v>
      </c>
      <c r="F6" s="231">
        <v>15.102140173285772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85309.388449999999</v>
      </c>
      <c r="E7" s="231">
        <v>108933.81311</v>
      </c>
      <c r="F7" s="231">
        <v>27.692643317735577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210425.36779999995</v>
      </c>
      <c r="E8" s="231">
        <v>231463.22056999998</v>
      </c>
      <c r="F8" s="231">
        <v>9.9977740278898164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102220.30929</v>
      </c>
      <c r="E9" s="231">
        <v>119830.48891999999</v>
      </c>
      <c r="F9" s="231">
        <v>17.227672027522178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30081.633040000001</v>
      </c>
      <c r="E10" s="232">
        <v>58960.330929999996</v>
      </c>
      <c r="F10" s="232">
        <v>96.001097585358991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428036.69857999997</v>
      </c>
      <c r="E12" s="232">
        <v>519187.85352999996</v>
      </c>
      <c r="F12" s="232">
        <v>21.295172879426328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355107.6658099998</v>
      </c>
      <c r="E14" s="232">
        <v>383864.30492999981</v>
      </c>
      <c r="F14" s="232">
        <v>8.0980057286023985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121487.99583999976</v>
      </c>
      <c r="E15" s="231">
        <v>129858.49776999984</v>
      </c>
      <c r="F15" s="231">
        <v>6.8899827280253012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60152.487400000005</v>
      </c>
      <c r="E16" s="231">
        <v>62250.022240000035</v>
      </c>
      <c r="F16" s="231">
        <v>3.4870292662245506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23245.985789999992</v>
      </c>
      <c r="E17" s="231">
        <v>25224.919100000006</v>
      </c>
      <c r="F17" s="231">
        <v>8.5130109253156228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143355.61250000005</v>
      </c>
      <c r="E18" s="231">
        <v>156530.51616999999</v>
      </c>
      <c r="F18" s="231">
        <v>9.1903647441776481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122450.59312000003</v>
      </c>
      <c r="E19" s="231">
        <v>136716.9319</v>
      </c>
      <c r="F19" s="231">
        <v>11.650689814151516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20905.019380000009</v>
      </c>
      <c r="E20" s="231">
        <v>19813.584270000003</v>
      </c>
      <c r="F20" s="231">
        <v>-5.2209236937813657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6644.9056300000011</v>
      </c>
      <c r="E21" s="231">
        <v>9690.9985399999969</v>
      </c>
      <c r="F21" s="231">
        <v>45.841025886773878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220.67865000000009</v>
      </c>
      <c r="E22" s="231">
        <v>309.35111000000006</v>
      </c>
      <c r="F22" s="231">
        <v>40.181712186475636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38372.139379999979</v>
      </c>
      <c r="E23" s="232">
        <v>28456.590809999994</v>
      </c>
      <c r="F23" s="232">
        <v>-25.840489298253956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23457.332959999978</v>
      </c>
      <c r="E24" s="231">
        <v>19248.563199999993</v>
      </c>
      <c r="F24" s="231">
        <v>-17.942234810653378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14914.806419999999</v>
      </c>
      <c r="E25" s="231">
        <v>9208.027610000001</v>
      </c>
      <c r="F25" s="231">
        <v>-38.262506728531839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14741.625349999998</v>
      </c>
      <c r="E26" s="231">
        <v>8061.2769100000005</v>
      </c>
      <c r="F26" s="231">
        <v>-45.316227223207775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173.18107000000001</v>
      </c>
      <c r="E27" s="231">
        <v>1146.7507000000001</v>
      </c>
      <c r="F27" s="231">
        <v>562.1686192376568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393479.80518999975</v>
      </c>
      <c r="E29" s="235">
        <v>412320.89573999983</v>
      </c>
      <c r="F29" s="235">
        <v>4.788324661516552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34556.893390000201</v>
      </c>
      <c r="E31" s="139">
        <v>106866.95779000016</v>
      </c>
      <c r="F31" s="139">
        <v>209.24931990826602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42847.399730000179</v>
      </c>
      <c r="E33" s="19">
        <v>76363.217670000158</v>
      </c>
      <c r="F33" s="19">
        <v>78.221358008181369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-8290.5063399999781</v>
      </c>
      <c r="E34" s="19">
        <v>30503.740120000002</v>
      </c>
      <c r="F34" s="19">
        <v>467.93579148267168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57802.879180000193</v>
      </c>
      <c r="E35" s="19">
        <v>132091.87689000016</v>
      </c>
      <c r="F35" s="19">
        <v>128.52127569400378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254.62216000000001</v>
      </c>
      <c r="E36" s="106">
        <v>320.47449</v>
      </c>
      <c r="F36" s="106">
        <v>25.862764654890992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11" sqref="K1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QUADRO III - Execução orçamental do Gov. Regional (abril)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136636.10468999995</v>
      </c>
      <c r="E5" s="225">
        <v>154497.16364999997</v>
      </c>
      <c r="F5" s="225">
        <v>13.071990745435258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88922.239569999932</v>
      </c>
      <c r="E6" s="231">
        <v>94333.363269999973</v>
      </c>
      <c r="F6" s="231">
        <v>6.085231013261172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33231.707210000008</v>
      </c>
      <c r="E7" s="231">
        <v>33833.772849999994</v>
      </c>
      <c r="F7" s="231">
        <v>1.811720463819011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55690.532359999925</v>
      </c>
      <c r="E8" s="231">
        <v>60499.590419999986</v>
      </c>
      <c r="F8" s="231">
        <v>8.6353242754314117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47713.865120000002</v>
      </c>
      <c r="E9" s="231">
        <v>60163.800379999993</v>
      </c>
      <c r="F9" s="231">
        <v>26.09290869370675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12335.166500000003</v>
      </c>
      <c r="E10" s="232">
        <v>27325.477900000005</v>
      </c>
      <c r="F10" s="232">
        <v>121.5250025202335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148971.27118999994</v>
      </c>
      <c r="E12" s="232">
        <v>181822.64154999997</v>
      </c>
      <c r="F12" s="232">
        <v>22.052151463553638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97179.181520000289</v>
      </c>
      <c r="E14" s="232">
        <v>110784.06980999943</v>
      </c>
      <c r="F14" s="232">
        <v>13.999797155318848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32031.268760000108</v>
      </c>
      <c r="E15" s="231">
        <v>34491.416749999538</v>
      </c>
      <c r="F15" s="231">
        <v>7.6804575192837898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17318.920319999965</v>
      </c>
      <c r="E16" s="231">
        <v>21333.761979999996</v>
      </c>
      <c r="F16" s="231">
        <v>23.181824188911328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919.51877999999374</v>
      </c>
      <c r="E17" s="231">
        <v>1720.0802300000041</v>
      </c>
      <c r="F17" s="231">
        <v>87.06308858640341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46087.387420000225</v>
      </c>
      <c r="E18" s="231">
        <v>47616.053209999889</v>
      </c>
      <c r="F18" s="231">
        <v>3.3168853249778252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793.8212000000002</v>
      </c>
      <c r="E19" s="231">
        <v>5500.4257399999969</v>
      </c>
      <c r="F19" s="231">
        <v>592.90486824992774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28.265040000000123</v>
      </c>
      <c r="E20" s="231">
        <v>122.33190000000002</v>
      </c>
      <c r="F20" s="231">
        <v>332.8028546925795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8003.4454599999672</v>
      </c>
      <c r="E21" s="232">
        <v>13120.089219999989</v>
      </c>
      <c r="F21" s="232">
        <v>63.930513246729163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7058.4048899999652</v>
      </c>
      <c r="E22" s="231">
        <v>11121.950579999988</v>
      </c>
      <c r="F22" s="231">
        <v>57.570311611863943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945.04057000000216</v>
      </c>
      <c r="E23" s="231">
        <v>1998.1386400000006</v>
      </c>
      <c r="F23" s="231">
        <v>111.43416520202894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105182.62698000026</v>
      </c>
      <c r="E25" s="300">
        <v>123904.15902999943</v>
      </c>
      <c r="F25" s="300">
        <v>17.799072515615077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43788.644209999678</v>
      </c>
      <c r="E27" s="287">
        <v>57918.482520000543</v>
      </c>
      <c r="F27" s="287">
        <v>32.268270838068425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39456.92316999966</v>
      </c>
      <c r="E29" s="19">
        <v>43713.09384000054</v>
      </c>
      <c r="F29" s="19">
        <v>10.786879280128403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4331.7210400000358</v>
      </c>
      <c r="E30" s="19">
        <v>14205.388680000016</v>
      </c>
      <c r="F30" s="19">
        <v>227.93867723300804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44708.16298999967</v>
      </c>
      <c r="E31" s="19">
        <v>59638.56275000055</v>
      </c>
      <c r="F31" s="19">
        <v>33.39524319829583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QUADRO IV - Execução orçamental da receita fiscal do Gov. Reg. (janeiro-abril)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295734.75624999998</v>
      </c>
      <c r="E5" s="33">
        <v>340397.03367999999</v>
      </c>
      <c r="F5" s="270">
        <v>0.15102140173285772</v>
      </c>
      <c r="G5" s="270">
        <v>0.31746181264369755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85309.388449999999</v>
      </c>
      <c r="E7" s="70">
        <v>108933.81311</v>
      </c>
      <c r="F7" s="271">
        <v>0.27692643317735577</v>
      </c>
      <c r="G7" s="271">
        <v>0.28740683936317041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71569.52665</v>
      </c>
      <c r="E8" s="70">
        <v>72075.814799999993</v>
      </c>
      <c r="F8" s="271">
        <v>7.0740743120452088E-3</v>
      </c>
      <c r="G8" s="271">
        <v>0.30000096773411705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13739.861800000001</v>
      </c>
      <c r="E9" s="70">
        <v>36857.998309999995</v>
      </c>
      <c r="F9" s="271">
        <v>1.682559609879045</v>
      </c>
      <c r="G9" s="271">
        <v>0.26560284794464684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210425.36779999995</v>
      </c>
      <c r="E11" s="70">
        <v>231463.22056999998</v>
      </c>
      <c r="F11" s="271">
        <v>9.9977740278898164E-2</v>
      </c>
      <c r="G11" s="271">
        <v>0.33389452525167279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8196.4124499999998</v>
      </c>
      <c r="E12" s="70">
        <v>9511.569300000001</v>
      </c>
      <c r="F12" s="271">
        <v>0.1604551818277522</v>
      </c>
      <c r="G12" s="271">
        <v>0.18467632222739983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171038.23686999996</v>
      </c>
      <c r="E13" s="70">
        <v>191575.16868</v>
      </c>
      <c r="F13" s="271">
        <v>0.12007216740435322</v>
      </c>
      <c r="G13" s="271">
        <v>0.36312787520327866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1805.64876</v>
      </c>
      <c r="E14" s="70">
        <v>1371.0035800000001</v>
      </c>
      <c r="F14" s="271">
        <v>-0.24071413534490504</v>
      </c>
      <c r="G14" s="271">
        <v>0.26782644657159604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9039.8575099999998</v>
      </c>
      <c r="E15" s="70">
        <v>8738.8552899999995</v>
      </c>
      <c r="F15" s="271">
        <v>-3.3297230588759663E-2</v>
      </c>
      <c r="G15" s="271">
        <v>0.23303614106666665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2293.75324</v>
      </c>
      <c r="E16" s="70">
        <v>2760.2374</v>
      </c>
      <c r="F16" s="271">
        <v>0.20337155360268833</v>
      </c>
      <c r="G16" s="271">
        <v>0.25002150362318842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18051.45897</v>
      </c>
      <c r="E17" s="70">
        <v>17506.386319999998</v>
      </c>
      <c r="F17" s="271">
        <v>-3.019549006569866E-2</v>
      </c>
      <c r="G17" s="271">
        <v>0.28940896210972067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9916.30141</v>
      </c>
      <c r="E18" s="70">
        <v>10005.973900000001</v>
      </c>
      <c r="F18" s="271">
        <v>9.0429371085445354E-3</v>
      </c>
      <c r="G18" s="271">
        <v>0.29352607284558169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2017.91083</v>
      </c>
      <c r="E19" s="70">
        <v>770.54159000000016</v>
      </c>
      <c r="F19" s="271">
        <v>-0.61814884060065223</v>
      </c>
      <c r="G19" s="271">
        <v>0.10078689189740672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132301.94232999999</v>
      </c>
      <c r="E21" s="33">
        <v>178790.81984999997</v>
      </c>
      <c r="F21" s="270">
        <v>0.35138469399068262</v>
      </c>
      <c r="G21" s="270">
        <v>0.29993237913849569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428036.69857999997</v>
      </c>
      <c r="E23" s="139">
        <v>519187.85352999996</v>
      </c>
      <c r="F23" s="274">
        <v>0.21295172879426327</v>
      </c>
      <c r="G23" s="274">
        <v>0.31119851943313193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QUADRO V - Execução orçamental da receita não fiscal do Gov. Reg. (janeiro-abril)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295734.75624999998</v>
      </c>
      <c r="E5" s="41">
        <v>340397.03367999999</v>
      </c>
      <c r="F5" s="276">
        <v>0.15102140173285772</v>
      </c>
      <c r="G5" s="42">
        <v>0.31746181264369755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132301.94232999999</v>
      </c>
      <c r="E7" s="41">
        <v>178790.81984999997</v>
      </c>
      <c r="F7" s="276">
        <v>0.35138469399068262</v>
      </c>
      <c r="G7" s="42">
        <v>0.29993237913849569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102220.30929</v>
      </c>
      <c r="E8" s="41">
        <v>119830.48891999999</v>
      </c>
      <c r="F8" s="276">
        <v>0.17227672027522178</v>
      </c>
      <c r="G8" s="42">
        <v>0.44173037723100522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6668.77556</v>
      </c>
      <c r="E10" s="71">
        <v>8138.5966099999987</v>
      </c>
      <c r="F10" s="278">
        <v>0.22040343639934989</v>
      </c>
      <c r="G10" s="43">
        <v>0.33699320866437199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872.39983999999993</v>
      </c>
      <c r="E11" s="71">
        <v>2384.9160500000003</v>
      </c>
      <c r="F11" s="278">
        <v>1.7337419617133358</v>
      </c>
      <c r="G11" s="43">
        <v>0.27536101272686048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90831.849170000001</v>
      </c>
      <c r="E12" s="71">
        <v>98635.749349999998</v>
      </c>
      <c r="F12" s="278">
        <v>8.5915901209875134E-2</v>
      </c>
      <c r="G12" s="43">
        <v>0.50427760176239311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3460.5989100000002</v>
      </c>
      <c r="E13" s="47">
        <v>3449.70163</v>
      </c>
      <c r="F13" s="278">
        <v>-3.1489578201364665E-3</v>
      </c>
      <c r="G13" s="43">
        <v>0.34545521666972595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386.68581000000006</v>
      </c>
      <c r="E14" s="71">
        <v>7221.5252799999998</v>
      </c>
      <c r="F14" s="278">
        <v>17.675433887786053</v>
      </c>
      <c r="G14" s="43">
        <v>0.21963657155857019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30081.633040000001</v>
      </c>
      <c r="E17" s="41">
        <v>58960.330929999996</v>
      </c>
      <c r="F17" s="276">
        <v>0.96001097585358997</v>
      </c>
      <c r="G17" s="42">
        <v>0.18151214074204924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380.86</v>
      </c>
      <c r="E18" s="71">
        <v>844.27235999999994</v>
      </c>
      <c r="F18" s="278">
        <v>1.2167525074830645</v>
      </c>
      <c r="G18" s="43">
        <v>3.1100110233479483E-2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28005.898419999998</v>
      </c>
      <c r="E19" s="44">
        <v>57012.292159999997</v>
      </c>
      <c r="F19" s="278">
        <v>1.0357244500781846</v>
      </c>
      <c r="G19" s="43">
        <v>0.19743090818496903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2.4432</v>
      </c>
      <c r="E20" s="71">
        <v>1.7054400000000001</v>
      </c>
      <c r="F20" s="278">
        <v>-0.30196463654223971</v>
      </c>
      <c r="G20" s="43"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1692.4314200000001</v>
      </c>
      <c r="E21" s="47">
        <v>1102.06097</v>
      </c>
      <c r="F21" s="278">
        <v>-0.34882976233093099</v>
      </c>
      <c r="G21" s="43">
        <v>0.12370573246691728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428036.69857999997</v>
      </c>
      <c r="E23" s="287">
        <v>519187.85352999996</v>
      </c>
      <c r="F23" s="288">
        <v>0.21295172879426327</v>
      </c>
      <c r="G23" s="288">
        <v>0.31119851943313193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(janeiro-abril)","TABLE VI - Regional Gov. expenditure budget execution (january-april)")</f>
        <v>QUADRO VI - Execução orçamental das despesas do Governo Regional (janeiro-abril)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355107.6658099998</v>
      </c>
      <c r="E5" s="253">
        <v>383864.30492999981</v>
      </c>
      <c r="F5" s="253">
        <v>25.487972640751394</v>
      </c>
      <c r="G5" s="253">
        <v>25.234350833101299</v>
      </c>
      <c r="H5" s="253">
        <v>8.0980057286023879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121487.99583999976</v>
      </c>
      <c r="E6" s="74">
        <v>129858.49776999984</v>
      </c>
      <c r="F6" s="74">
        <v>27.438689398526613</v>
      </c>
      <c r="G6" s="74">
        <v>26.917651004861536</v>
      </c>
      <c r="H6" s="254">
        <v>6.8899827280253065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102184.03314999983</v>
      </c>
      <c r="E7" s="75">
        <v>109300.90339999985</v>
      </c>
      <c r="F7" s="75">
        <v>29.003552034210006</v>
      </c>
      <c r="G7" s="75">
        <v>28.114917657154109</v>
      </c>
      <c r="H7" s="254">
        <v>6.9647576344465651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1157.5413300000009</v>
      </c>
      <c r="E8" s="75">
        <v>1273.2447099999993</v>
      </c>
      <c r="F8" s="75">
        <v>15.255993414390847</v>
      </c>
      <c r="G8" s="75">
        <v>16.318679207461923</v>
      </c>
      <c r="H8" s="254">
        <v>9.9956154481324866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18146.421359999986</v>
      </c>
      <c r="E9" s="75">
        <v>19284.34966</v>
      </c>
      <c r="F9" s="75">
        <v>21.900462404503884</v>
      </c>
      <c r="G9" s="75">
        <v>22.459803614451083</v>
      </c>
      <c r="H9" s="254">
        <v>6.270813828385692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60152.487400000005</v>
      </c>
      <c r="E10" s="75">
        <v>62250.022240000035</v>
      </c>
      <c r="F10" s="75">
        <v>30.156232201226789</v>
      </c>
      <c r="G10" s="75">
        <v>29.808779710591683</v>
      </c>
      <c r="H10" s="254">
        <v>3.4870292662245403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23245.985789999992</v>
      </c>
      <c r="E11" s="75">
        <v>25224.919100000006</v>
      </c>
      <c r="F11" s="75">
        <v>15.577923099441115</v>
      </c>
      <c r="G11" s="75">
        <v>17.182770235741689</v>
      </c>
      <c r="H11" s="254">
        <v>8.5130109253156157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143355.61250000005</v>
      </c>
      <c r="E12" s="74">
        <v>156530.51616999999</v>
      </c>
      <c r="F12" s="74">
        <v>25.094380409590006</v>
      </c>
      <c r="G12" s="74">
        <v>24.617040046077005</v>
      </c>
      <c r="H12" s="254">
        <v>9.190364744177657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122450.59312000003</v>
      </c>
      <c r="E13" s="74">
        <v>136716.9319</v>
      </c>
      <c r="F13" s="74">
        <v>26.861171239273219</v>
      </c>
      <c r="G13" s="74">
        <v>26.0859225194157</v>
      </c>
      <c r="H13" s="254">
        <v>11.650689814151518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122450.59312000003</v>
      </c>
      <c r="E15" s="75">
        <v>136611.64789999998</v>
      </c>
      <c r="F15" s="75">
        <v>26.876323490923099</v>
      </c>
      <c r="G15" s="75">
        <v>26.089732084581762</v>
      </c>
      <c r="H15" s="254">
        <v>11.564709013799789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20905.019380000009</v>
      </c>
      <c r="E18" s="75">
        <v>19813.584270000003</v>
      </c>
      <c r="F18" s="72">
        <v>18.115093064742059</v>
      </c>
      <c r="G18" s="72">
        <v>17.72867236632089</v>
      </c>
      <c r="H18" s="77">
        <v>-5.2209236937813612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6644.9056300000011</v>
      </c>
      <c r="E19" s="72">
        <v>9690.9985399999969</v>
      </c>
      <c r="F19" s="72">
        <v>28.209332051265729</v>
      </c>
      <c r="G19" s="72">
        <v>21.856215534478363</v>
      </c>
      <c r="H19" s="77">
        <v>45.841025886773885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220.67865000000009</v>
      </c>
      <c r="E20" s="72">
        <v>309.35111000000006</v>
      </c>
      <c r="F20" s="72">
        <v>3.1708310780704836</v>
      </c>
      <c r="G20" s="72">
        <v>10.551925280289307</v>
      </c>
      <c r="H20" s="77">
        <v>40.181712186475643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331861.6800199998</v>
      </c>
      <c r="E22" s="78">
        <v>358639.38582999981</v>
      </c>
      <c r="F22" s="78">
        <v>26.676719987886145</v>
      </c>
      <c r="G22" s="78">
        <v>26.094366820894638</v>
      </c>
      <c r="H22" s="76">
        <v>8.0689357711882383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38372.139379999979</v>
      </c>
      <c r="E24" s="78">
        <v>28456.590809999994</v>
      </c>
      <c r="F24" s="78">
        <v>11.896030146834145</v>
      </c>
      <c r="G24" s="78">
        <v>9.3552525776003161</v>
      </c>
      <c r="H24" s="76">
        <v>-25.840489298253949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23457.332959999978</v>
      </c>
      <c r="E25" s="72">
        <v>19248.563199999993</v>
      </c>
      <c r="F25" s="72">
        <v>10.625049062076759</v>
      </c>
      <c r="G25" s="72">
        <v>9.9532497417882553</v>
      </c>
      <c r="H25" s="77">
        <v>-17.942234810653378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14914.806419999999</v>
      </c>
      <c r="E26" s="59">
        <v>9208.027610000001</v>
      </c>
      <c r="F26" s="59">
        <v>14.65271607164258</v>
      </c>
      <c r="G26" s="59">
        <v>8.3113979848639143</v>
      </c>
      <c r="H26" s="77">
        <v>-38.262506728531839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14741.625349999998</v>
      </c>
      <c r="E27" s="59">
        <v>8061.2769100000005</v>
      </c>
      <c r="F27" s="59">
        <v>16.840161772473554</v>
      </c>
      <c r="G27" s="59">
        <v>11.339879238162414</v>
      </c>
      <c r="H27" s="77">
        <v>-45.316227223207775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2282.0997200000002</v>
      </c>
      <c r="E28" s="72">
        <v>3001.076</v>
      </c>
      <c r="F28" s="72">
        <v>44.299704493894112</v>
      </c>
      <c r="G28" s="72">
        <v>39.156255598152434</v>
      </c>
      <c r="H28" s="77">
        <v>31.505033443499119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11744.397879999999</v>
      </c>
      <c r="E29" s="72">
        <v>4589.4215500000009</v>
      </c>
      <c r="F29" s="72">
        <v>15.294941612978494</v>
      </c>
      <c r="G29" s="72">
        <v>8.0176445876637228</v>
      </c>
      <c r="H29" s="77">
        <v>-60.922461952557747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715.12774999999999</v>
      </c>
      <c r="E30" s="72">
        <v>470.77936</v>
      </c>
      <c r="F30" s="72">
        <v>12.768214040598167</v>
      </c>
      <c r="G30" s="72">
        <v>7.6153528232149688</v>
      </c>
      <c r="H30" s="77">
        <v>-34.168495069587216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393479.80518999975</v>
      </c>
      <c r="E33" s="142">
        <v>412320.89573999983</v>
      </c>
      <c r="F33" s="143">
        <v>22.932747736187466</v>
      </c>
      <c r="G33" s="143">
        <v>22.588282509488522</v>
      </c>
      <c r="H33" s="141">
        <v>4.7883246615165618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254.62216000000001</v>
      </c>
      <c r="E36" s="150">
        <v>320.47449</v>
      </c>
      <c r="F36" s="150">
        <v>0.24810845702881679</v>
      </c>
      <c r="G36" s="150">
        <v>0.41371708197464441</v>
      </c>
      <c r="H36" s="128">
        <v>25.862764654890992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58714.474029999998</v>
      </c>
      <c r="E37" s="150">
        <v>64065.903359999989</v>
      </c>
      <c r="F37" s="150">
        <v>22.630396733583723</v>
      </c>
      <c r="G37" s="150">
        <v>24.19616896258691</v>
      </c>
      <c r="H37" s="128">
        <v>9.1143272905173163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QUADRO VII - Despesa do Governo Regional, por classificação funcional (janeiro-abril)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49193.573209999995</v>
      </c>
      <c r="E5" s="34">
        <v>52611.480620000002</v>
      </c>
      <c r="F5" s="34">
        <v>12.759838553798545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2930.51757</v>
      </c>
      <c r="E7" s="34">
        <v>2913.4353999999998</v>
      </c>
      <c r="F7" s="34">
        <v>0.70659416733445046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85967.241360000015</v>
      </c>
      <c r="E8" s="34">
        <v>83629.788540000052</v>
      </c>
      <c r="F8" s="34">
        <v>20.282694717644162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4761.6690099999987</v>
      </c>
      <c r="E9" s="34">
        <v>5376.6599400000023</v>
      </c>
      <c r="F9" s="34">
        <v>1.303998898806817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21431.145069999999</v>
      </c>
      <c r="E10" s="34">
        <v>12971.111939999999</v>
      </c>
      <c r="F10" s="34">
        <v>3.1458779009296887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103692.72055000001</v>
      </c>
      <c r="E11" s="34">
        <v>117350.02844000001</v>
      </c>
      <c r="F11" s="34">
        <v>28.460849220214694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7575.7417799999957</v>
      </c>
      <c r="E12" s="34">
        <v>7363.4450099999985</v>
      </c>
      <c r="F12" s="34">
        <v>1.7858529815193307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112814.2848400003</v>
      </c>
      <c r="E13" s="34">
        <v>124418.5671199998</v>
      </c>
      <c r="F13" s="34">
        <v>30.175178703156313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5112.9118000000008</v>
      </c>
      <c r="E14" s="34">
        <v>5686.3787300000022</v>
      </c>
      <c r="F14" s="34">
        <v>1.3791148565959903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393479.80519000033</v>
      </c>
      <c r="E17" s="145">
        <v>412320.89573999989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254.62216000000001</v>
      </c>
      <c r="E20" s="152">
        <v>320.47449</v>
      </c>
      <c r="F20" s="152">
        <v>7.7724532836212085E-2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58714.474029999998</v>
      </c>
      <c r="E21" s="283">
        <v>64065.903359999989</v>
      </c>
      <c r="F21" s="283">
        <v>15.537874510342178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2024-05-21T09:01:46Z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