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Maio\"/>
    </mc:Choice>
  </mc:AlternateContent>
  <xr:revisionPtr revIDLastSave="0" documentId="13_ncr:1_{E81C1C00-270D-4586-9214-B65E9C5DDE4F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50" l="1"/>
  <c r="G3" i="50"/>
  <c r="G3" i="9"/>
  <c r="F3" i="9"/>
  <c r="C2" i="32"/>
  <c r="C2" i="8"/>
  <c r="C2" i="60"/>
  <c r="C2" i="50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9"/>
  <c r="E2" i="53" l="1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<sst xmlns="http://schemas.openxmlformats.org/spreadsheetml/2006/main" count="124" uniqueCount="106">
  <si>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</si>
  <si>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</si>
  <si>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</si>
  <si>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</si>
  <si>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</si>
  <si>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</si>
  <si>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</si>
  <si>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</si>
  <si>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</si>
  <si>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</si>
  <si>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</si>
  <si>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</si>
  <si>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</si>
  <si>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</si>
  <si>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</si>
  <si>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</si>
  <si>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</si>
  <si>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</si>
  <si>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</si>
  <si>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</si>
  <si>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</si>
  <si>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</si>
  <si>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</si>
  <si>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</si>
  <si>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</si>
  <si>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</si>
  <si>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</si>
  <si>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</si>
  <si>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</si>
  <si>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</si>
  <si>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</si>
  <si>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</si>
  <si>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</si>
  <si>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</si>
  <si>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</si>
  <si>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</si>
  <si>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</si>
  <si>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</si>
  <si>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</si>
  <si>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</si>
  <si>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</si>
  <si>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</si>
  <si>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</si>
  <si>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</si>
  <si>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</si>
  <si>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</si>
  <si>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</si>
  <si>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</si>
  <si>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</si>
  <si>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</si>
  <si>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</si>
  <si>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</si>
  <si>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</si>
  <si>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</si>
  <si>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</si>
  <si>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</si>
  <si>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</si>
  <si>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</si>
  <si>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</si>
  <si>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</si>
  <si>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</si>
  <si>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</si>
  <si>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</si>
  <si>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</si>
  <si>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</si>
  <si>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</si>
  <si>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</si>
  <si>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</si>
  <si>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</si>
  <si>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</si>
  <si>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</si>
  <si>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</si>
  <si>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</si>
  <si>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</si>
  <si>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</si>
  <si>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</si>
  <si>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</si>
  <si>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</si>
  <si>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</si>
  <si>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</si>
  <si>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</si>
  <si>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</si>
  <si>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</si>
  <si>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</si>
  <si>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</si>
  <si>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</si>
  <si>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</si>
  <si>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</si>
  <si>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</si>
  <si>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</si>
  <si>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</si>
  <si>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</si>
  <si>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</si>
  <si>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</si>
  <si>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</si>
  <si>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</si>
  <si>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Escola Básica dos 2º e 3º Ciclos do Caniço</t>
  </si>
  <si>
    <t>Direção Regional da Economia e Transportes</t>
  </si>
  <si>
    <t>Gabinete do Secretário Regional</t>
  </si>
  <si>
    <t>Direção Regional dos Assuntos Sociais</t>
  </si>
  <si>
    <t>Direção Regional de Pescas</t>
  </si>
  <si>
    <t>Direção Regional de Agricultura e Desenvolvimento Rural</t>
  </si>
  <si>
    <t>Instituto das Florestas e Conservação da Natureza, IP-RAM</t>
  </si>
  <si>
    <t>CARAM -Centro de Abate da Região Autónoma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</si>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</sst>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2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C1" sqref="C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QUADRO VIII - Execução orçamental por classificação cruzada orgânica e económica (janeiro-maio)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5545</v>
      </c>
      <c r="E4" s="194">
        <v>845.40808000000004</v>
      </c>
      <c r="F4" s="194">
        <v>161027.27914000006</v>
      </c>
      <c r="G4" s="194">
        <v>17363.071620000002</v>
      </c>
      <c r="H4" s="194">
        <v>78958.48122999999</v>
      </c>
      <c r="I4" s="194">
        <v>145320.26003999999</v>
      </c>
      <c r="J4" s="194">
        <v>9779.8080699999991</v>
      </c>
      <c r="K4" s="194">
        <v>8511.5952600000001</v>
      </c>
      <c r="L4" s="194">
        <v>6754.2968299999984</v>
      </c>
      <c r="M4" s="194">
        <v>2153.3085500000002</v>
      </c>
      <c r="N4" s="194">
        <v>8799.1130700000012</v>
      </c>
      <c r="O4" s="194">
        <v>49759.391430000011</v>
      </c>
      <c r="P4" s="194">
        <v>494817.01332000003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669.64604000000008</v>
      </c>
      <c r="F5" s="196">
        <v>125126.92109000005</v>
      </c>
      <c r="G5" s="196">
        <v>2570.76908</v>
      </c>
      <c r="H5" s="196">
        <v>11623.023929999994</v>
      </c>
      <c r="I5" s="196">
        <v>1995.1600399999995</v>
      </c>
      <c r="J5" s="196">
        <v>4589.9748</v>
      </c>
      <c r="K5" s="196">
        <v>2118.7060800000004</v>
      </c>
      <c r="L5" s="196">
        <v>2160.9919499999996</v>
      </c>
      <c r="M5" s="196">
        <v>1776.68966</v>
      </c>
      <c r="N5" s="196">
        <v>6324.9272400000018</v>
      </c>
      <c r="O5" s="196">
        <v>5953.2986000000019</v>
      </c>
      <c r="P5" s="196">
        <v>164910.10851000002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539.47059999999999</v>
      </c>
      <c r="F6" s="198">
        <v>104613.41700000003</v>
      </c>
      <c r="G6" s="198">
        <v>2160.4392300000004</v>
      </c>
      <c r="H6" s="198">
        <v>8945.207899999994</v>
      </c>
      <c r="I6" s="198">
        <v>1605.2562299999997</v>
      </c>
      <c r="J6" s="198">
        <v>3863.9761699999999</v>
      </c>
      <c r="K6" s="198">
        <v>1726.0234100000002</v>
      </c>
      <c r="L6" s="198">
        <v>1825.7473299999997</v>
      </c>
      <c r="M6" s="198">
        <v>1458.0506400000002</v>
      </c>
      <c r="N6" s="198">
        <v>5202.3906500000012</v>
      </c>
      <c r="O6" s="198">
        <v>4977.9998100000021</v>
      </c>
      <c r="P6" s="198">
        <v>136917.97897000003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4.7878500000000006</v>
      </c>
      <c r="F7" s="198">
        <v>850.27183000000014</v>
      </c>
      <c r="G7" s="198">
        <v>9.1997099999999996</v>
      </c>
      <c r="H7" s="198">
        <v>862.05765999999983</v>
      </c>
      <c r="I7" s="198">
        <v>59.146910000000005</v>
      </c>
      <c r="J7" s="198">
        <v>13.772489999999999</v>
      </c>
      <c r="K7" s="198">
        <v>70.168670000000006</v>
      </c>
      <c r="L7" s="198">
        <v>3.85385</v>
      </c>
      <c r="M7" s="198">
        <v>51.546480000000003</v>
      </c>
      <c r="N7" s="198">
        <v>131.84737999999999</v>
      </c>
      <c r="O7" s="198">
        <v>44.905079999999998</v>
      </c>
      <c r="P7" s="198">
        <v>2101.55791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125.38759</v>
      </c>
      <c r="F8" s="198">
        <v>19663.232260000015</v>
      </c>
      <c r="G8" s="198">
        <v>401.13013999999998</v>
      </c>
      <c r="H8" s="198">
        <v>1815.7583699999993</v>
      </c>
      <c r="I8" s="198">
        <v>330.75689999999992</v>
      </c>
      <c r="J8" s="198">
        <v>712.2261400000001</v>
      </c>
      <c r="K8" s="198">
        <v>322.51400000000001</v>
      </c>
      <c r="L8" s="198">
        <v>331.39076999999997</v>
      </c>
      <c r="M8" s="198">
        <v>267.09253999999999</v>
      </c>
      <c r="N8" s="198">
        <v>990.68921000000012</v>
      </c>
      <c r="O8" s="198">
        <v>930.39371000000006</v>
      </c>
      <c r="P8" s="198">
        <v>25890.571630000017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155.26203999999998</v>
      </c>
      <c r="F9" s="196">
        <v>7351.7447300000003</v>
      </c>
      <c r="G9" s="196">
        <v>232.40260000000004</v>
      </c>
      <c r="H9" s="196">
        <v>15958.850590000004</v>
      </c>
      <c r="I9" s="196">
        <v>198.50296000000003</v>
      </c>
      <c r="J9" s="196">
        <v>3639.2494999999999</v>
      </c>
      <c r="K9" s="196">
        <v>170.63955000000001</v>
      </c>
      <c r="L9" s="196">
        <v>170.56043</v>
      </c>
      <c r="M9" s="196">
        <v>257.41584999999998</v>
      </c>
      <c r="N9" s="196">
        <v>714.98500999999987</v>
      </c>
      <c r="O9" s="196">
        <v>42821.653560000006</v>
      </c>
      <c r="P9" s="196">
        <v>71671.266820000019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33.066099999999999</v>
      </c>
      <c r="F10" s="198">
        <v>4014.9032899999988</v>
      </c>
      <c r="G10" s="198">
        <v>27.632140000000003</v>
      </c>
      <c r="H10" s="198">
        <v>140.90116</v>
      </c>
      <c r="I10" s="198">
        <v>18.18581</v>
      </c>
      <c r="J10" s="198">
        <v>1443.4369899999999</v>
      </c>
      <c r="K10" s="198">
        <v>5.4683999999999999</v>
      </c>
      <c r="L10" s="198">
        <v>0.53369</v>
      </c>
      <c r="M10" s="198">
        <v>0.75807000000000002</v>
      </c>
      <c r="N10" s="198">
        <v>70.088709999999978</v>
      </c>
      <c r="O10" s="198">
        <v>621.26747000000012</v>
      </c>
      <c r="P10" s="198">
        <v>6376.241829999999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122.19593999999999</v>
      </c>
      <c r="F11" s="198">
        <v>3336.841440000002</v>
      </c>
      <c r="G11" s="198">
        <v>204.77046000000004</v>
      </c>
      <c r="H11" s="198">
        <v>15817.949430000004</v>
      </c>
      <c r="I11" s="198">
        <v>180.31715000000003</v>
      </c>
      <c r="J11" s="198">
        <v>2195.8125100000002</v>
      </c>
      <c r="K11" s="198">
        <v>165.17115000000001</v>
      </c>
      <c r="L11" s="198">
        <v>170.02673999999999</v>
      </c>
      <c r="M11" s="198">
        <v>256.65778</v>
      </c>
      <c r="N11" s="198">
        <v>644.89629999999988</v>
      </c>
      <c r="O11" s="198">
        <v>42200.386090000007</v>
      </c>
      <c r="P11" s="198">
        <v>65295.024990000013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5.1429899999999993</v>
      </c>
      <c r="G12" s="198">
        <v>1.4170000000000002E-2</v>
      </c>
      <c r="H12" s="198">
        <v>48823.332259999996</v>
      </c>
      <c r="I12" s="198">
        <v>8.9650000000000007E-2</v>
      </c>
      <c r="J12" s="198">
        <v>2.7699999999999999E-3</v>
      </c>
      <c r="K12" s="198">
        <v>0</v>
      </c>
      <c r="L12" s="198">
        <v>0</v>
      </c>
      <c r="M12" s="198">
        <v>1.404E-2</v>
      </c>
      <c r="N12" s="198">
        <v>0</v>
      </c>
      <c r="O12" s="198">
        <v>0</v>
      </c>
      <c r="P12" s="198">
        <v>48828.595880000001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5545</v>
      </c>
      <c r="E13" s="196">
        <v>20.5</v>
      </c>
      <c r="F13" s="196">
        <v>28517.574659999998</v>
      </c>
      <c r="G13" s="196">
        <v>3714.7450800000001</v>
      </c>
      <c r="H13" s="196">
        <v>2244.4314899999999</v>
      </c>
      <c r="I13" s="196">
        <v>143126.45251999999</v>
      </c>
      <c r="J13" s="196">
        <v>1548.0293099999997</v>
      </c>
      <c r="K13" s="196">
        <v>6222.2496299999993</v>
      </c>
      <c r="L13" s="196">
        <v>3174.4172799999992</v>
      </c>
      <c r="M13" s="196">
        <v>54.260289999999998</v>
      </c>
      <c r="N13" s="196">
        <v>1753.1637700000001</v>
      </c>
      <c r="O13" s="196">
        <v>976.11050000000012</v>
      </c>
      <c r="P13" s="196">
        <v>196896.93453000003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5545</v>
      </c>
      <c r="E14" s="200">
        <v>0</v>
      </c>
      <c r="F14" s="200">
        <v>8152.2181799999998</v>
      </c>
      <c r="G14" s="200">
        <v>3187.8621800000001</v>
      </c>
      <c r="H14" s="200">
        <v>2175.4963600000001</v>
      </c>
      <c r="I14" s="200">
        <v>142990.79772999999</v>
      </c>
      <c r="J14" s="200">
        <v>0</v>
      </c>
      <c r="K14" s="200">
        <v>1918.6470200000001</v>
      </c>
      <c r="L14" s="200">
        <v>3173.2852799999991</v>
      </c>
      <c r="M14" s="200">
        <v>0</v>
      </c>
      <c r="N14" s="200">
        <v>1670.0344</v>
      </c>
      <c r="O14" s="200">
        <v>962.92063000000007</v>
      </c>
      <c r="P14" s="200">
        <v>169776.26178000003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5545</v>
      </c>
      <c r="E16" s="198">
        <v>0</v>
      </c>
      <c r="F16" s="198">
        <v>8046.9341800000002</v>
      </c>
      <c r="G16" s="198">
        <v>3187.8621800000001</v>
      </c>
      <c r="H16" s="198">
        <v>2175.4963600000001</v>
      </c>
      <c r="I16" s="198">
        <v>142990.79772999999</v>
      </c>
      <c r="J16" s="198">
        <v>0</v>
      </c>
      <c r="K16" s="198">
        <v>1918.6470200000001</v>
      </c>
      <c r="L16" s="198">
        <v>3173.2852799999991</v>
      </c>
      <c r="M16" s="198">
        <v>0</v>
      </c>
      <c r="N16" s="198">
        <v>1670.0344</v>
      </c>
      <c r="O16" s="198">
        <v>962.92063000000007</v>
      </c>
      <c r="P16" s="198">
        <v>169670.97778000002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20.5</v>
      </c>
      <c r="F19" s="200">
        <v>20365.356479999999</v>
      </c>
      <c r="G19" s="200">
        <v>526.88290000000006</v>
      </c>
      <c r="H19" s="200">
        <v>68.935130000000015</v>
      </c>
      <c r="I19" s="200">
        <v>135.65478999999999</v>
      </c>
      <c r="J19" s="200">
        <v>1548.0293099999997</v>
      </c>
      <c r="K19" s="200">
        <v>4303.602609999999</v>
      </c>
      <c r="L19" s="200">
        <v>1.1319999999999999</v>
      </c>
      <c r="M19" s="200">
        <v>54.260289999999998</v>
      </c>
      <c r="N19" s="200">
        <v>83.129370000000009</v>
      </c>
      <c r="O19" s="200">
        <v>13.189869999999999</v>
      </c>
      <c r="P19" s="200">
        <v>27120.672749999994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6633.8104399999993</v>
      </c>
      <c r="G20" s="198">
        <v>98.15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0</v>
      </c>
      <c r="O20" s="198">
        <v>1.9724200000000001</v>
      </c>
      <c r="P20" s="198">
        <v>6769.1078599999992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11071.140339999998</v>
      </c>
      <c r="G22" s="198">
        <v>421.13812999999999</v>
      </c>
      <c r="H22" s="198">
        <v>0</v>
      </c>
      <c r="I22" s="198">
        <v>126</v>
      </c>
      <c r="J22" s="198">
        <v>1346.7581399999997</v>
      </c>
      <c r="K22" s="198">
        <v>3739.7769899999994</v>
      </c>
      <c r="L22" s="198">
        <v>0</v>
      </c>
      <c r="M22" s="198">
        <v>49</v>
      </c>
      <c r="N22" s="198">
        <v>46.7</v>
      </c>
      <c r="O22" s="198">
        <v>0</v>
      </c>
      <c r="P22" s="198">
        <v>16821.013599999998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2660.4057000000003</v>
      </c>
      <c r="G23" s="198">
        <v>7.5947699999999996</v>
      </c>
      <c r="H23" s="198">
        <v>49.451130000000006</v>
      </c>
      <c r="I23" s="198">
        <v>9.6547900000000002</v>
      </c>
      <c r="J23" s="198">
        <v>136.81773999999999</v>
      </c>
      <c r="K23" s="198">
        <v>563.82561999999996</v>
      </c>
      <c r="L23" s="198">
        <v>1.1319999999999999</v>
      </c>
      <c r="M23" s="198">
        <v>5.2602900000000004</v>
      </c>
      <c r="N23" s="198">
        <v>36.429370000000006</v>
      </c>
      <c r="O23" s="198">
        <v>11.217449999999999</v>
      </c>
      <c r="P23" s="198">
        <v>3481.7888600000006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10844.39301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12124.10996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25.895669999999999</v>
      </c>
      <c r="G26" s="198">
        <v>0.74768000000000001</v>
      </c>
      <c r="H26" s="198">
        <v>308.84296000000001</v>
      </c>
      <c r="I26" s="198">
        <v>5.4869999999999995E-2</v>
      </c>
      <c r="J26" s="198">
        <v>2.5516900000000002</v>
      </c>
      <c r="K26" s="198">
        <v>0</v>
      </c>
      <c r="L26" s="198">
        <v>14.618170000000003</v>
      </c>
      <c r="M26" s="198">
        <v>18.920760000000001</v>
      </c>
      <c r="N26" s="198">
        <v>6.0370499999999998</v>
      </c>
      <c r="O26" s="198">
        <v>8.3287700000000005</v>
      </c>
      <c r="P26" s="198">
        <v>385.99762000000004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3539.3098699999991</v>
      </c>
      <c r="G27" s="32">
        <v>2254.02223</v>
      </c>
      <c r="H27" s="32">
        <v>3064.6818699999999</v>
      </c>
      <c r="I27" s="32">
        <v>10.41372</v>
      </c>
      <c r="J27" s="32">
        <v>289.37359000000004</v>
      </c>
      <c r="K27" s="32">
        <v>623.34848</v>
      </c>
      <c r="L27" s="32">
        <v>678.64332000000002</v>
      </c>
      <c r="M27" s="32">
        <v>302.31491999999997</v>
      </c>
      <c r="N27" s="32">
        <v>3579.2270600000002</v>
      </c>
      <c r="O27" s="32">
        <v>26842.660489999995</v>
      </c>
      <c r="P27" s="32">
        <v>41193.995549999992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1704.7695299999991</v>
      </c>
      <c r="G28" s="198">
        <v>0</v>
      </c>
      <c r="H28" s="198">
        <v>1954.3121999999998</v>
      </c>
      <c r="I28" s="198">
        <v>0.88751000000000002</v>
      </c>
      <c r="J28" s="198">
        <v>182.83357000000001</v>
      </c>
      <c r="K28" s="198">
        <v>0</v>
      </c>
      <c r="L28" s="198">
        <v>121.19695999999999</v>
      </c>
      <c r="M28" s="198">
        <v>302.31491999999997</v>
      </c>
      <c r="N28" s="198">
        <v>429.23806000000002</v>
      </c>
      <c r="O28" s="198">
        <v>25301.521409999994</v>
      </c>
      <c r="P28" s="198">
        <v>29997.074159999993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1834.5403399999998</v>
      </c>
      <c r="G29" s="196">
        <v>2254.02223</v>
      </c>
      <c r="H29" s="196">
        <v>1110.36967</v>
      </c>
      <c r="I29" s="196">
        <v>9.526209999999999</v>
      </c>
      <c r="J29" s="196">
        <v>106.54002</v>
      </c>
      <c r="K29" s="196">
        <v>623.34848</v>
      </c>
      <c r="L29" s="196">
        <v>557.44636000000003</v>
      </c>
      <c r="M29" s="196">
        <v>0</v>
      </c>
      <c r="N29" s="196">
        <v>3149.989</v>
      </c>
      <c r="O29" s="196">
        <v>1541.1390799999999</v>
      </c>
      <c r="P29" s="196">
        <v>11196.92139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1739.3217699999998</v>
      </c>
      <c r="G30" s="200">
        <v>2254.02223</v>
      </c>
      <c r="H30" s="200">
        <v>1082.7536300000002</v>
      </c>
      <c r="I30" s="200">
        <v>9.526209999999999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3149.989</v>
      </c>
      <c r="O30" s="200">
        <v>1541.1390799999999</v>
      </c>
      <c r="P30" s="200">
        <v>9921.69859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3149.989</v>
      </c>
      <c r="O31" s="198">
        <v>0</v>
      </c>
      <c r="P31" s="198">
        <v>3149.989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1739.3217699999998</v>
      </c>
      <c r="G32" s="198">
        <v>2254.02223</v>
      </c>
      <c r="H32" s="198">
        <v>611.97427000000005</v>
      </c>
      <c r="I32" s="198">
        <v>9.526209999999999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0</v>
      </c>
      <c r="O32" s="198">
        <v>1541.1390799999999</v>
      </c>
      <c r="P32" s="198">
        <v>6300.9302299999999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95.21857</v>
      </c>
      <c r="G35" s="200">
        <v>0</v>
      </c>
      <c r="H35" s="200">
        <v>27.616039999999998</v>
      </c>
      <c r="I35" s="200">
        <v>0</v>
      </c>
      <c r="J35" s="200">
        <v>106.54002</v>
      </c>
      <c r="K35" s="200">
        <v>623.34848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1275.2228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5555</v>
      </c>
      <c r="E38" s="204">
        <v>845.40808000000004</v>
      </c>
      <c r="F38" s="204">
        <v>164566.58901000005</v>
      </c>
      <c r="G38" s="204">
        <v>19617.093850000001</v>
      </c>
      <c r="H38" s="204">
        <v>82023.163099999991</v>
      </c>
      <c r="I38" s="204">
        <v>145330.67376000001</v>
      </c>
      <c r="J38" s="204">
        <v>10069.181659999998</v>
      </c>
      <c r="K38" s="204">
        <v>9134.9437400000006</v>
      </c>
      <c r="L38" s="204">
        <v>7432.9401499999985</v>
      </c>
      <c r="M38" s="204">
        <v>2455.62347</v>
      </c>
      <c r="N38" s="204">
        <v>12378.34013</v>
      </c>
      <c r="O38" s="204">
        <v>76602.051919999998</v>
      </c>
      <c r="P38" s="204">
        <v>536011.00887000002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6780.0411799999993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6921.4151799999991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101272.19082999999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101272.19082999999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64356.727090000008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Fonte: Secretaria Regional das Finanças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M17" sqref="M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QUADRO IX - Saldo Global do Subsetor - EPR (janeiro-maio)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-513.5570899999293</v>
      </c>
      <c r="E5" s="82">
        <v>14609.241230000043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(janeiro-maio)","TABLE X - ASFs and RPEs budget execution (january-may)")</f>
        <v>QUADRO X - Execução orçamental dos Serviços e Fundos Autónomos e EPR (janeiro-maio)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4677.0655600000464</v>
      </c>
      <c r="E4" s="98">
        <v>14609.241230000043</v>
      </c>
      <c r="F4" s="98">
        <v>19286.30679000009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207125.86696000001</v>
      </c>
      <c r="E7" s="74">
        <v>149433.85431999995</v>
      </c>
      <c r="F7" s="74">
        <v>356559.72127999994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4690.1935700000467</v>
      </c>
      <c r="E8" s="74">
        <v>15355.895290000044</v>
      </c>
      <c r="F8" s="74">
        <v>20046.088860000091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3274.5780100000557</v>
      </c>
      <c r="E9" s="74">
        <v>13976.127200000046</v>
      </c>
      <c r="F9" s="74">
        <v>17250.705210000044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1402.4875500000003</v>
      </c>
      <c r="E10" s="74">
        <v>633.11402999999882</v>
      </c>
      <c r="F10" s="74">
        <v>2035.6015799999986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(janeiro-maio)","TABLE XI - ASFs and RPEs budget execution (january-may)")</f>
        <v>QUADRO XI - Execução orçamental dos Serviços e Fundos Autónomos e EPR (janeiro-maio)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208152.04737000004</v>
      </c>
      <c r="E4" s="108">
        <v>154827.11569999999</v>
      </c>
      <c r="F4" s="108">
        <v>362979.16307000001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1856.1521599999996</v>
      </c>
      <c r="E8" s="74">
        <v>4346.5660200000002</v>
      </c>
      <c r="F8" s="74">
        <v>6202.7181799999998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203459.77121000006</v>
      </c>
      <c r="E9" s="74">
        <v>135204.48514999999</v>
      </c>
      <c r="F9" s="74">
        <v>338664.25636000006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11167.197449999998</v>
      </c>
      <c r="E10" s="74">
        <v>1293.0897699999998</v>
      </c>
      <c r="F10" s="74">
        <v>12460.287219999998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192239.22468000004</v>
      </c>
      <c r="E11" s="74">
        <v>133901.10472999999</v>
      </c>
      <c r="F11" s="74">
        <v>326140.32941000001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2342.8530900000005</v>
      </c>
      <c r="E12" s="74">
        <v>8412.6015899999984</v>
      </c>
      <c r="F12" s="74">
        <v>10755.454679999999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493.27091000000001</v>
      </c>
      <c r="E13" s="74">
        <v>6863.4629399999994</v>
      </c>
      <c r="F13" s="74">
        <v>7356.7338499999996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3664.0131600000004</v>
      </c>
      <c r="E14" s="83">
        <v>9962.6339100000005</v>
      </c>
      <c r="F14" s="83">
        <v>13626.647070000001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189.6</v>
      </c>
      <c r="F15" s="34">
        <v>189.6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3638.2600400000006</v>
      </c>
      <c r="E16" s="34">
        <v>9147.0224999999991</v>
      </c>
      <c r="F16" s="74">
        <v>12785.28254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2442.4894300000001</v>
      </c>
      <c r="E17" s="34">
        <v>2849.4528000000005</v>
      </c>
      <c r="F17" s="74">
        <v>5291.9422300000006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1195.7706100000005</v>
      </c>
      <c r="E18" s="74">
        <v>6297.5696999999982</v>
      </c>
      <c r="F18" s="74">
        <v>7493.3403099999987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Receita efetiva</v>
      </c>
      <c r="D20" s="83">
        <v>211816.06053000005</v>
      </c>
      <c r="E20" s="83">
        <v>164789.74961</v>
      </c>
      <c r="F20" s="83">
        <v>376605.81014000007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204877.46935999999</v>
      </c>
      <c r="E22" s="83">
        <v>140850.98849999995</v>
      </c>
      <c r="F22" s="83">
        <v>345728.45785999997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20967.744129999999</v>
      </c>
      <c r="E23" s="74">
        <v>96941.731439999916</v>
      </c>
      <c r="F23" s="74">
        <v>117909.47556999992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40369.331920000004</v>
      </c>
      <c r="E24" s="74">
        <v>37319.236570000045</v>
      </c>
      <c r="F24" s="74">
        <v>77688.568490000049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13.128009999999998</v>
      </c>
      <c r="E25" s="74">
        <v>746.65406000000007</v>
      </c>
      <c r="F25" s="74">
        <v>759.78207000000009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141237.58386999997</v>
      </c>
      <c r="E26" s="74">
        <v>5459.4448099999981</v>
      </c>
      <c r="F26" s="74">
        <v>146697.02867999996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1119.86905</v>
      </c>
      <c r="E27" s="74">
        <v>0</v>
      </c>
      <c r="F27" s="59">
        <v>1119.86905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140117.71481999996</v>
      </c>
      <c r="E28" s="74">
        <v>5459.4448099999981</v>
      </c>
      <c r="F28" s="59">
        <v>145577.15962999995</v>
      </c>
    </row>
    <row r="29" spans="2:6" ht="11.25" customHeight="1">
      <c r="C29" s="104" t="str">
        <f>+IF(Índice!$D$2=1,"Subsídios","Subsidies")</f>
        <v>Subsídios</v>
      </c>
      <c r="D29" s="74">
        <v>2203.23738</v>
      </c>
      <c r="E29" s="74">
        <v>0</v>
      </c>
      <c r="F29" s="74">
        <v>2203.23738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86.444050000000004</v>
      </c>
      <c r="E30" s="74">
        <v>383.92162000000008</v>
      </c>
      <c r="F30" s="74">
        <v>470.36567000000008</v>
      </c>
    </row>
    <row r="31" spans="2:6" ht="11.25" customHeight="1">
      <c r="C31" s="110" t="str">
        <f>+IF(Índice!$D$2=1,"Despesa de capital","Capital expenditure")</f>
        <v>Despesa de capital</v>
      </c>
      <c r="D31" s="83">
        <v>2261.5256100000001</v>
      </c>
      <c r="E31" s="83">
        <v>9329.5198800000016</v>
      </c>
      <c r="F31" s="83">
        <v>11591.045490000002</v>
      </c>
    </row>
    <row r="32" spans="2:6" ht="11.25" customHeight="1">
      <c r="C32" s="104" t="str">
        <f>+IF(Índice!$D$2=1,"Investimento","Investment")</f>
        <v>Investimento</v>
      </c>
      <c r="D32" s="74">
        <v>863.57437999999991</v>
      </c>
      <c r="E32" s="74">
        <v>9293.3198800000009</v>
      </c>
      <c r="F32" s="74">
        <v>10156.894260000001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1397.9512300000001</v>
      </c>
      <c r="E33" s="74">
        <v>36.200000000000003</v>
      </c>
      <c r="F33" s="74">
        <v>1434.1512300000002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207138.99497</v>
      </c>
      <c r="E36" s="83">
        <v>150180.50837999996</v>
      </c>
      <c r="F36" s="83">
        <v>357319.50334999996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2596.1539600000001</v>
      </c>
      <c r="E38" s="35">
        <v>442.55914000000001</v>
      </c>
      <c r="F38" s="35">
        <v>3038.7130999999999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6569.1456500000004</v>
      </c>
      <c r="F39" s="35">
        <v>6569.1456500000004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4677.0655600000464</v>
      </c>
      <c r="E44" s="114">
        <v>14609.241230000043</v>
      </c>
      <c r="F44" s="114">
        <v>19286.30679000009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(maio)","TABLE XII - ASFs and RPEs budget execution (may)")</f>
        <v>QUADRO XII - Execução orçamental dos Serviços e Fundos Autónomos e EPR (maio)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37246.356850000018</v>
      </c>
      <c r="E5" s="317">
        <v>26596.837219999998</v>
      </c>
      <c r="F5" s="317">
        <v>63843.194070000012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37246.356850000018</v>
      </c>
      <c r="E9" s="74">
        <v>26596.837219999998</v>
      </c>
      <c r="F9" s="74">
        <v>63843.194070000012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36350.391360000016</v>
      </c>
      <c r="E10" s="74">
        <v>23642.048439999999</v>
      </c>
      <c r="F10" s="74">
        <v>59992.439800000015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681.47074000000066</v>
      </c>
      <c r="E11" s="83">
        <v>1522.2718199999999</v>
      </c>
      <c r="F11" s="83">
        <v>2203.7425600000006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8</v>
      </c>
      <c r="F12" s="34">
        <v>8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673.53137000000061</v>
      </c>
      <c r="E13" s="34">
        <v>1511.6538799999998</v>
      </c>
      <c r="F13" s="74">
        <v>2185.1852500000005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37927.827590000015</v>
      </c>
      <c r="E15" s="83">
        <v>28119.109039999996</v>
      </c>
      <c r="F15" s="83">
        <v>66046.936630000011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33480.105619999966</v>
      </c>
      <c r="E17" s="83">
        <v>34676.226140000006</v>
      </c>
      <c r="F17" s="83">
        <v>68156.331759999972</v>
      </c>
    </row>
    <row r="18" spans="3:6" ht="11.25" customHeight="1">
      <c r="C18" s="104" t="str">
        <f>+IF(Índice!$D$2=1,"Consumo público","Public consumption")</f>
        <v>Consumo público</v>
      </c>
      <c r="D18" s="74">
        <v>8977.7752799999635</v>
      </c>
      <c r="E18" s="74">
        <v>33159.368520000011</v>
      </c>
      <c r="F18" s="74">
        <v>42137.143799999976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4512.5215499999858</v>
      </c>
      <c r="E19" s="74">
        <v>22634.616779999971</v>
      </c>
      <c r="F19" s="74">
        <v>27147.138329999958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4465.2537299999767</v>
      </c>
      <c r="E20" s="74">
        <v>10524.751740000036</v>
      </c>
      <c r="F20" s="74">
        <v>14990.005470000013</v>
      </c>
    </row>
    <row r="21" spans="3:6" ht="11.25" customHeight="1">
      <c r="C21" s="104" t="str">
        <f>+IF(Índice!$D$2=1,"Subsídios","Subsidies")</f>
        <v>Subsídios</v>
      </c>
      <c r="D21" s="74">
        <v>443.06018999999969</v>
      </c>
      <c r="E21" s="74">
        <v>0</v>
      </c>
      <c r="F21" s="74">
        <v>443.06018999999969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2.2624200000000019</v>
      </c>
      <c r="E22" s="74">
        <v>435.16400000000004</v>
      </c>
      <c r="F22" s="59">
        <v>437.42642000000006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24057.007730000005</v>
      </c>
      <c r="E23" s="74">
        <v>1081.6936199999964</v>
      </c>
      <c r="F23" s="59">
        <v>25138.701350000003</v>
      </c>
    </row>
    <row r="24" spans="3:6" ht="11.25" customHeight="1">
      <c r="C24" s="110" t="str">
        <f>+IF(Índice!$D$2=1,"Despesa de capital","Capital expenditure")</f>
        <v>Despesa de capital</v>
      </c>
      <c r="D24" s="83">
        <v>120.94764000000002</v>
      </c>
      <c r="E24" s="83">
        <v>3717.7548299999999</v>
      </c>
      <c r="F24" s="83">
        <v>3838.7024699999997</v>
      </c>
    </row>
    <row r="25" spans="3:6" ht="11.25" customHeight="1">
      <c r="C25" s="104" t="str">
        <f>+IF(Índice!$D$2=1,"Investimento","Investment")</f>
        <v>Investimento</v>
      </c>
      <c r="D25" s="74">
        <v>107.81244000000007</v>
      </c>
      <c r="E25" s="74">
        <v>3699.55483</v>
      </c>
      <c r="F25" s="74">
        <v>3807.3672700000002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13.135199999999953</v>
      </c>
      <c r="E26" s="74">
        <v>18.2</v>
      </c>
      <c r="F26" s="74">
        <v>31.335199999999951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33601.053259999964</v>
      </c>
      <c r="E29" s="83">
        <v>38393.980970000004</v>
      </c>
      <c r="F29" s="83">
        <v>71995.034229999961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4326.7743300000511</v>
      </c>
      <c r="E31" s="319">
        <v>-10274.871930000008</v>
      </c>
      <c r="F31" s="319">
        <v>-5948.0975999999573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M17" sqref="M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2024 (valores acumulados)","Table XIII- Accounts payable of the Regional Administration, may (accumulated)")</f>
        <v>QUADRO XIII - Contas a pagar, da Administração Regional, no final de maio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+IF(Índice!$D$2=1,"maio 2024","may 2024")</f>
        <v>maio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v>180436229.40000004</v>
      </c>
      <c r="E6" s="162">
        <v>149199583.92000002</v>
      </c>
      <c r="F6" s="162">
        <v>54344326.230000019</v>
      </c>
      <c r="G6" s="91">
        <v>7.2989008802461397E-2</v>
      </c>
      <c r="H6" s="91">
        <v>-5.9159032337266826E-2</v>
      </c>
      <c r="I6" s="116">
        <v>0.45543210147130764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5612755.2700000014</v>
      </c>
      <c r="E7" s="165">
        <v>4787662.0399999991</v>
      </c>
      <c r="F7" s="165">
        <v>536.84</v>
      </c>
      <c r="G7" s="95">
        <v>3.3906264587901891</v>
      </c>
      <c r="H7" s="95">
        <v>5.6267204269858038</v>
      </c>
      <c r="I7" s="121">
        <v>-7.5793988242689458E-3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101832861.82000002</v>
      </c>
      <c r="E8" s="165">
        <v>101172425.12000003</v>
      </c>
      <c r="F8" s="165">
        <v>52763300.980000027</v>
      </c>
      <c r="G8" s="95">
        <v>5.2133495315913603E-3</v>
      </c>
      <c r="H8" s="95">
        <v>4.9977759605630556E-3</v>
      </c>
      <c r="I8" s="121">
        <v>0.47560325238933143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19472375.109999999</v>
      </c>
      <c r="E9" s="165">
        <v>14284778.709999997</v>
      </c>
      <c r="F9" s="165">
        <v>1497564.7</v>
      </c>
      <c r="G9" s="95">
        <v>0.85007299809231207</v>
      </c>
      <c r="H9" s="95">
        <v>1.676252948396828</v>
      </c>
      <c r="I9" s="121">
        <v>3.6520812900783941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51139433.969999999</v>
      </c>
      <c r="E10" s="165">
        <v>26583073.060000002</v>
      </c>
      <c r="F10" s="165">
        <v>82872.710000000006</v>
      </c>
      <c r="G10" s="95">
        <v>-3.8575435228435651E-2</v>
      </c>
      <c r="H10" s="95">
        <v>-0.46829233202121268</v>
      </c>
      <c r="I10" s="121">
        <v>-0.93418331684157951</v>
      </c>
    </row>
    <row r="11" spans="2:11">
      <c r="B11" s="29"/>
      <c r="C11" s="120" t="str">
        <f>+IF(Índice!$D$2=1,"Subsídios","Subsidies")</f>
        <v>Subsídios</v>
      </c>
      <c r="D11" s="165">
        <v>2364926.9899999998</v>
      </c>
      <c r="E11" s="165">
        <v>2364926.9899999998</v>
      </c>
      <c r="F11" s="165">
        <v>0</v>
      </c>
      <c r="G11" s="95">
        <v>0.27854688817030038</v>
      </c>
      <c r="H11" s="95">
        <v>0.27854688817030038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13876.24</v>
      </c>
      <c r="E12" s="165">
        <v>6718</v>
      </c>
      <c r="F12" s="165">
        <v>51</v>
      </c>
      <c r="G12" s="95">
        <v>7.1006602213910419E-2</v>
      </c>
      <c r="H12" s="95">
        <v>5.8166055519852877E-2</v>
      </c>
      <c r="I12" s="121">
        <v>-0.80384615384615388</v>
      </c>
    </row>
    <row r="13" spans="2:11">
      <c r="B13" s="29"/>
      <c r="C13" s="115" t="str">
        <f>+IF(Índice!$D$2=1,"Despesa de capital","Capital expenditure")</f>
        <v>Despesa de capital</v>
      </c>
      <c r="D13" s="163">
        <v>45437234.430000007</v>
      </c>
      <c r="E13" s="163">
        <v>30210727.170000002</v>
      </c>
      <c r="F13" s="163">
        <v>491932.59999999992</v>
      </c>
      <c r="G13" s="92">
        <v>-2.5749358349362872E-2</v>
      </c>
      <c r="H13" s="92">
        <v>-4.0168710946321018E-2</v>
      </c>
      <c r="I13" s="117">
        <v>0.7057874896771843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24653687.210000001</v>
      </c>
      <c r="E14" s="165">
        <v>15545215.960000001</v>
      </c>
      <c r="F14" s="165">
        <v>491932.59999999992</v>
      </c>
      <c r="G14" s="95">
        <v>-4.1576376577714402E-3</v>
      </c>
      <c r="H14" s="95">
        <v>-1.5001196641281633E-2</v>
      </c>
      <c r="I14" s="121">
        <v>0.7057874896771843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20783547.219999999</v>
      </c>
      <c r="E15" s="165">
        <v>14665511.210000001</v>
      </c>
      <c r="F15" s="165">
        <v>0</v>
      </c>
      <c r="G15" s="95">
        <v>-5.0178097154672918E-2</v>
      </c>
      <c r="H15" s="95">
        <v>-6.5478780684570248E-2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225873463.83000004</v>
      </c>
      <c r="E17" s="164">
        <v>179410311.09000003</v>
      </c>
      <c r="F17" s="164">
        <v>54836258.830000021</v>
      </c>
      <c r="G17" s="147">
        <v>5.1550621971905963E-2</v>
      </c>
      <c r="H17" s="147">
        <v>-5.6014060819442379E-2</v>
      </c>
      <c r="I17" s="148">
        <v>0.45735092017724965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152389747.29000005</v>
      </c>
      <c r="E19" s="164">
        <v>105939078.49000002</v>
      </c>
      <c r="F19" s="164">
        <v>2178162.8299999963</v>
      </c>
      <c r="G19" s="147">
        <v>9.5587649247131257E-2</v>
      </c>
      <c r="H19" s="147">
        <v>-7.36539223891719E-2</v>
      </c>
      <c r="I19" s="148">
        <v>-0.48521186405587491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2024 (valores acumulados)","Table XIV - Accounts payable of the Regional Gov., may (accumulated)")</f>
        <v>QUADRO XIV - Contas a pagar, do Governo Regional, no final de maio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+IF(Índice!$D$2=1,"maio 2024","may 2024")</f>
        <v>maio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36452649.700000003</v>
      </c>
      <c r="E27" s="162">
        <v>27945970.770000003</v>
      </c>
      <c r="F27" s="162">
        <v>1048628.3999999999</v>
      </c>
      <c r="G27" s="91">
        <v>2.0363759291158692</v>
      </c>
      <c r="H27" s="91">
        <v>2.0149878107290005</v>
      </c>
      <c r="I27" s="116">
        <v>-5.776343679492868E-3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33324928.150000002</v>
      </c>
      <c r="E28" s="163">
        <v>26815555.890000001</v>
      </c>
      <c r="F28" s="163">
        <v>35714.239999999998</v>
      </c>
      <c r="G28" s="92">
        <v>2.816338044909994E-3</v>
      </c>
      <c r="H28" s="172">
        <v>1.1267727316772724E-3</v>
      </c>
      <c r="I28" s="117">
        <v>55.689269841269841</v>
      </c>
    </row>
    <row r="29" spans="2:9" ht="20.100000000000001" customHeight="1">
      <c r="B29" s="29"/>
      <c r="C29" s="146" t="s">
        <v>7</v>
      </c>
      <c r="D29" s="164">
        <v>69777577.850000009</v>
      </c>
      <c r="E29" s="164">
        <v>54761526.660000004</v>
      </c>
      <c r="F29" s="164">
        <v>1084342.6399999999</v>
      </c>
      <c r="G29" s="147">
        <v>0.54250091313233173</v>
      </c>
      <c r="H29" s="147">
        <v>0.518858732475449</v>
      </c>
      <c r="I29" s="148">
        <v>2.7471253327199241E-2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2024 (valores acumulados)","Table XV - Accounts payable of the ASFs, may (accumulated)")</f>
        <v>QUADRO XV - Contas a pagar, dos Serviços e Fundos Autónomos, no final de maio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+IF(Índice!$D$2=1,"maio 2024","may 2024")</f>
        <v>maio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v>67562177.959999993</v>
      </c>
      <c r="E36" s="162">
        <v>49171241.179999992</v>
      </c>
      <c r="F36" s="162">
        <v>1093820.19</v>
      </c>
      <c r="G36" s="91">
        <v>-0.10609665831420323</v>
      </c>
      <c r="H36" s="91">
        <v>-0.32658255765746369</v>
      </c>
      <c r="I36" s="116">
        <v>-0.64637934664355701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707427.55</v>
      </c>
      <c r="E37" s="163">
        <v>707427.55</v>
      </c>
      <c r="F37" s="163">
        <v>0</v>
      </c>
      <c r="G37" s="92">
        <v>0.88776892921665218</v>
      </c>
      <c r="H37" s="92">
        <v>0.88776892921665218</v>
      </c>
      <c r="I37" s="117">
        <v>-1</v>
      </c>
    </row>
    <row r="38" spans="2:9" ht="20.100000000000001" customHeight="1">
      <c r="C38" s="146" t="s">
        <v>7</v>
      </c>
      <c r="D38" s="164">
        <v>68269605.50999999</v>
      </c>
      <c r="E38" s="164">
        <v>49878668.729999989</v>
      </c>
      <c r="F38" s="164">
        <v>1093820.19</v>
      </c>
      <c r="G38" s="147">
        <v>-0.10119323113782097</v>
      </c>
      <c r="H38" s="147">
        <v>-0.32038204591903385</v>
      </c>
      <c r="I38" s="148">
        <v>-0.65557998103432547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maio de 2024 (valores acumulados)","Table XVI - Accounts payable of the RPEs, may (accumulated)")</f>
        <v>QUADRO XVI - Contas a pagar, das Entidades Públicas Reclassseicadas, no final de maio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+IF(Índice!$D$2=1,"maio 2024","may 2024")</f>
        <v>maio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v>76421401.740000024</v>
      </c>
      <c r="E45" s="162">
        <v>72082371.970000029</v>
      </c>
      <c r="F45" s="162">
        <v>52201877.640000023</v>
      </c>
      <c r="G45" s="91">
        <v>-5.1559374854036055E-2</v>
      </c>
      <c r="H45" s="91">
        <v>-5.5209998871759147E-2</v>
      </c>
      <c r="I45" s="116">
        <v>0.57277014538959437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11404878.73</v>
      </c>
      <c r="E46" s="163">
        <v>2687743.7300000004</v>
      </c>
      <c r="F46" s="163">
        <v>456218.35999999993</v>
      </c>
      <c r="G46" s="92">
        <v>-0.1248596239384443</v>
      </c>
      <c r="H46" s="92">
        <v>-0.37710482136964241</v>
      </c>
      <c r="I46" s="117">
        <v>1.2240414667104567</v>
      </c>
    </row>
    <row r="47" spans="2:9" ht="20.100000000000001" customHeight="1">
      <c r="C47" s="146" t="s">
        <v>7</v>
      </c>
      <c r="D47" s="164">
        <v>87826280.470000029</v>
      </c>
      <c r="E47" s="164">
        <v>74770115.700000033</v>
      </c>
      <c r="F47" s="164">
        <v>52658096.000000022</v>
      </c>
      <c r="G47" s="147">
        <v>-6.1764207974381202E-2</v>
      </c>
      <c r="H47" s="147">
        <v>-7.2440605011693027E-2</v>
      </c>
      <c r="I47" s="148">
        <v>0.57677046930763076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80" zoomScale="85" zoomScaleNormal="85" workbookViewId="0">
      <selection activeCell="N102" sqref="N10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75</v>
      </c>
      <c r="D10" s="170"/>
      <c r="E10" s="169"/>
    </row>
    <row r="11" spans="2:5">
      <c r="B11" s="195"/>
      <c r="C11" s="170" t="s">
        <v>94</v>
      </c>
      <c r="D11" s="170"/>
      <c r="E11" s="169"/>
    </row>
    <row r="12" spans="2:5">
      <c r="B12" s="195"/>
      <c r="C12" s="170" t="s">
        <v>76</v>
      </c>
      <c r="D12" s="170"/>
      <c r="E12" s="169"/>
    </row>
    <row r="13" spans="2:5">
      <c r="B13" s="195"/>
      <c r="C13" s="170" t="s">
        <v>77</v>
      </c>
      <c r="D13" s="170"/>
      <c r="E13" s="169"/>
    </row>
    <row r="14" spans="2:5">
      <c r="B14" s="195"/>
      <c r="C14" s="170" t="s">
        <v>78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61</v>
      </c>
      <c r="D16" s="170"/>
      <c r="E16" s="169"/>
    </row>
    <row r="17" spans="2:5">
      <c r="B17" s="195"/>
      <c r="C17" s="170" t="s">
        <v>79</v>
      </c>
      <c r="D17" s="171"/>
      <c r="E17" s="169"/>
    </row>
    <row r="18" spans="2:5">
      <c r="B18" s="195"/>
      <c r="C18" s="170" t="s">
        <v>95</v>
      </c>
      <c r="D18" s="170"/>
      <c r="E18" s="169"/>
    </row>
    <row r="19" spans="2:5">
      <c r="B19" s="195"/>
      <c r="C19" s="170" t="s">
        <v>80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62</v>
      </c>
      <c r="D21" s="170"/>
      <c r="E21" s="169"/>
    </row>
    <row r="22" spans="2:5">
      <c r="B22" s="195"/>
      <c r="C22" s="170" t="s">
        <v>63</v>
      </c>
      <c r="D22" s="170"/>
      <c r="E22" s="169"/>
    </row>
    <row r="23" spans="2:5">
      <c r="B23" s="195"/>
      <c r="C23" s="170" t="s">
        <v>81</v>
      </c>
      <c r="D23" s="170"/>
      <c r="E23" s="169"/>
    </row>
    <row r="24" spans="2:5">
      <c r="B24" s="195"/>
      <c r="C24" s="170" t="s">
        <v>82</v>
      </c>
      <c r="D24" s="170"/>
      <c r="E24" s="169"/>
    </row>
    <row r="25" spans="2:5">
      <c r="B25" s="195"/>
      <c r="C25" s="170" t="s">
        <v>64</v>
      </c>
      <c r="D25" s="170"/>
      <c r="E25" s="169"/>
    </row>
    <row r="26" spans="2:5">
      <c r="B26" s="195"/>
      <c r="C26" s="170" t="s">
        <v>83</v>
      </c>
      <c r="D26" s="170"/>
      <c r="E26" s="169"/>
    </row>
    <row r="27" spans="2:5">
      <c r="B27" s="195"/>
      <c r="C27" s="170" t="s">
        <v>84</v>
      </c>
      <c r="D27" s="170"/>
      <c r="E27" s="169"/>
    </row>
    <row r="28" spans="2:5">
      <c r="B28" s="195"/>
      <c r="C28" s="170" t="s">
        <v>65</v>
      </c>
      <c r="D28" s="170"/>
      <c r="E28" s="169"/>
    </row>
    <row r="29" spans="2:5">
      <c r="B29" s="55"/>
      <c r="C29" s="170" t="s">
        <v>96</v>
      </c>
      <c r="D29" s="170"/>
      <c r="E29" s="169"/>
    </row>
    <row r="30" spans="2:5">
      <c r="B30" s="55"/>
      <c r="C30" s="170" t="s">
        <v>66</v>
      </c>
      <c r="D30" s="170"/>
      <c r="E30" s="169"/>
    </row>
    <row r="31" spans="2:5">
      <c r="B31" s="55"/>
      <c r="C31" s="170" t="s">
        <v>85</v>
      </c>
      <c r="D31" s="170"/>
      <c r="E31" s="169"/>
    </row>
    <row r="32" spans="2:5">
      <c r="B32" s="55"/>
      <c r="C32" s="170" t="s">
        <v>67</v>
      </c>
      <c r="D32" s="170"/>
      <c r="E32" s="169"/>
    </row>
    <row r="33" spans="2:5">
      <c r="B33" s="55"/>
      <c r="C33" s="170" t="s">
        <v>86</v>
      </c>
      <c r="D33" s="170"/>
      <c r="E33" s="169"/>
    </row>
    <row r="34" spans="2:5">
      <c r="B34" s="55"/>
      <c r="C34" s="170" t="s">
        <v>68</v>
      </c>
      <c r="D34" s="170"/>
      <c r="E34" s="169"/>
    </row>
    <row r="35" spans="2:5">
      <c r="B35" s="55"/>
      <c r="C35" s="170" t="s">
        <v>87</v>
      </c>
      <c r="D35" s="170"/>
      <c r="E35" s="169"/>
    </row>
    <row r="36" spans="2:5">
      <c r="B36" s="55"/>
      <c r="C36" s="170" t="s">
        <v>69</v>
      </c>
      <c r="D36" s="170"/>
      <c r="E36" s="169"/>
    </row>
    <row r="37" spans="2:5">
      <c r="B37" s="55"/>
      <c r="C37" s="170" t="s">
        <v>21</v>
      </c>
      <c r="D37" s="170"/>
      <c r="E37" s="169"/>
    </row>
    <row r="38" spans="2:5">
      <c r="B38" s="55"/>
      <c r="C38" s="171" t="s">
        <v>22</v>
      </c>
      <c r="D38" s="170"/>
      <c r="E38" s="169"/>
    </row>
    <row r="39" spans="2:5">
      <c r="B39" s="55"/>
      <c r="C39" s="170" t="s">
        <v>97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98</v>
      </c>
      <c r="D41" s="170"/>
      <c r="E41" s="169"/>
    </row>
    <row r="42" spans="2:5">
      <c r="B42" s="55"/>
      <c r="C42" s="171" t="s">
        <v>24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71</v>
      </c>
      <c r="D44" s="170"/>
      <c r="E44" s="169"/>
    </row>
    <row r="45" spans="2:5">
      <c r="B45" s="55"/>
      <c r="C45" s="170" t="s">
        <v>57</v>
      </c>
      <c r="D45" s="171"/>
      <c r="E45" s="169"/>
    </row>
    <row r="46" spans="2:5">
      <c r="B46" s="55"/>
      <c r="C46" s="170" t="s">
        <v>25</v>
      </c>
      <c r="D46" s="170"/>
      <c r="E46" s="169"/>
    </row>
    <row r="47" spans="2:5">
      <c r="B47" s="55"/>
      <c r="C47" s="170" t="s">
        <v>72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0" t="s">
        <v>27</v>
      </c>
      <c r="D49" s="170"/>
      <c r="E49" s="169"/>
    </row>
    <row r="50" spans="2:5">
      <c r="B50" s="55"/>
      <c r="C50" s="170" t="s">
        <v>58</v>
      </c>
      <c r="D50" s="171"/>
      <c r="E50" s="169"/>
    </row>
    <row r="51" spans="2:5">
      <c r="B51" s="55"/>
      <c r="C51" s="171" t="s">
        <v>28</v>
      </c>
      <c r="D51" s="170"/>
      <c r="E51" s="169"/>
    </row>
    <row r="52" spans="2:5">
      <c r="B52" s="55"/>
      <c r="C52" s="170" t="s">
        <v>73</v>
      </c>
      <c r="D52" s="170"/>
      <c r="E52" s="169"/>
    </row>
    <row r="53" spans="2:5">
      <c r="B53" s="55"/>
      <c r="C53" s="170" t="s">
        <v>29</v>
      </c>
      <c r="D53" s="170"/>
      <c r="E53" s="169"/>
    </row>
    <row r="54" spans="2:5">
      <c r="B54" s="55"/>
      <c r="C54" s="171" t="s">
        <v>30</v>
      </c>
      <c r="D54" s="171"/>
      <c r="E54" s="169"/>
    </row>
    <row r="55" spans="2:5">
      <c r="B55" s="55"/>
      <c r="C55" s="170" t="s">
        <v>31</v>
      </c>
    </row>
    <row r="56" spans="2:5">
      <c r="B56" s="55"/>
      <c r="C56" s="170" t="s">
        <v>88</v>
      </c>
    </row>
    <row r="57" spans="2:5">
      <c r="B57" s="55"/>
      <c r="C57" s="170" t="s">
        <v>32</v>
      </c>
    </row>
    <row r="58" spans="2:5">
      <c r="B58" s="55"/>
      <c r="C58" s="170" t="s">
        <v>33</v>
      </c>
    </row>
    <row r="59" spans="2:5">
      <c r="B59" s="55"/>
      <c r="C59" s="171" t="s">
        <v>34</v>
      </c>
    </row>
    <row r="60" spans="2:5">
      <c r="B60" s="55"/>
      <c r="C60" s="170" t="s">
        <v>99</v>
      </c>
    </row>
    <row r="61" spans="2:5">
      <c r="B61" s="55"/>
      <c r="C61" s="170" t="s">
        <v>35</v>
      </c>
    </row>
    <row r="62" spans="2:5">
      <c r="B62" s="55"/>
      <c r="C62" s="171" t="s">
        <v>51</v>
      </c>
    </row>
    <row r="63" spans="2:5">
      <c r="B63" s="55"/>
      <c r="C63" s="170" t="s">
        <v>60</v>
      </c>
    </row>
    <row r="64" spans="2:5">
      <c r="B64" s="55"/>
      <c r="C64" s="170" t="s">
        <v>59</v>
      </c>
    </row>
    <row r="65" spans="2:3">
      <c r="B65" s="55"/>
      <c r="C65" s="171" t="s">
        <v>89</v>
      </c>
    </row>
    <row r="66" spans="2:3">
      <c r="B66" s="55"/>
      <c r="C66" s="170" t="s">
        <v>90</v>
      </c>
    </row>
    <row r="67" spans="2:3">
      <c r="B67" s="55"/>
      <c r="C67" s="170" t="s">
        <v>100</v>
      </c>
    </row>
    <row r="68" spans="2:3">
      <c r="B68" s="55"/>
      <c r="C68" s="170" t="s">
        <v>91</v>
      </c>
    </row>
    <row r="69" spans="2:3">
      <c r="B69" s="55"/>
      <c r="C69" s="171" t="s">
        <v>36</v>
      </c>
    </row>
    <row r="70" spans="2:3">
      <c r="B70" s="55"/>
      <c r="C70" s="170" t="s">
        <v>101</v>
      </c>
    </row>
    <row r="71" spans="2:3">
      <c r="B71" s="55"/>
      <c r="C71" s="171" t="s">
        <v>37</v>
      </c>
    </row>
    <row r="72" spans="2:3">
      <c r="B72" s="55"/>
      <c r="C72" s="170" t="s">
        <v>92</v>
      </c>
    </row>
    <row r="73" spans="2:3">
      <c r="B73" s="55"/>
      <c r="C73" s="170" t="s">
        <v>38</v>
      </c>
    </row>
    <row r="74" spans="2:3" ht="13.5" customHeight="1">
      <c r="B74" s="55"/>
      <c r="C74" s="170" t="s">
        <v>39</v>
      </c>
    </row>
    <row r="75" spans="2:3" ht="13.5" customHeight="1">
      <c r="B75" s="55"/>
      <c r="C75" s="170" t="s">
        <v>40</v>
      </c>
    </row>
    <row r="76" spans="2:3" ht="13.5" customHeight="1">
      <c r="B76" s="55"/>
      <c r="C76" s="170" t="s">
        <v>41</v>
      </c>
    </row>
    <row r="77" spans="2:3" ht="13.5" customHeight="1">
      <c r="B77" s="55"/>
      <c r="C77" s="275"/>
    </row>
    <row r="78" spans="2:3" ht="13.5" customHeight="1">
      <c r="B78" s="55"/>
      <c r="C78" s="170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42</v>
      </c>
    </row>
    <row r="85" spans="2:3">
      <c r="B85" s="55"/>
      <c r="C85" s="170" t="s">
        <v>43</v>
      </c>
    </row>
    <row r="86" spans="2:3">
      <c r="B86" s="55"/>
      <c r="C86" s="170" t="s">
        <v>44</v>
      </c>
    </row>
    <row r="87" spans="2:3">
      <c r="B87" s="55"/>
      <c r="C87" s="171" t="s">
        <v>22</v>
      </c>
    </row>
    <row r="88" spans="2:3">
      <c r="B88" s="55"/>
      <c r="C88" s="170" t="s">
        <v>45</v>
      </c>
    </row>
    <row r="89" spans="2:3">
      <c r="B89" s="55"/>
      <c r="C89" s="170" t="s">
        <v>46</v>
      </c>
    </row>
    <row r="90" spans="2:3">
      <c r="B90" s="55"/>
      <c r="C90" s="171" t="s">
        <v>24</v>
      </c>
    </row>
    <row r="91" spans="2:3">
      <c r="B91" s="55"/>
      <c r="C91" s="170" t="s">
        <v>47</v>
      </c>
    </row>
    <row r="92" spans="2:3">
      <c r="B92" s="55"/>
      <c r="C92" s="170" t="s">
        <v>48</v>
      </c>
    </row>
    <row r="93" spans="2:3">
      <c r="B93" s="55"/>
      <c r="C93" s="170" t="s">
        <v>74</v>
      </c>
    </row>
    <row r="94" spans="2:3">
      <c r="B94" s="55"/>
      <c r="C94" s="171" t="s">
        <v>28</v>
      </c>
    </row>
    <row r="95" spans="2:3">
      <c r="B95" s="55"/>
      <c r="C95" s="170" t="s">
        <v>49</v>
      </c>
    </row>
    <row r="96" spans="2:3">
      <c r="B96" s="55"/>
      <c r="C96" s="171" t="s">
        <v>34</v>
      </c>
    </row>
    <row r="97" spans="2:3">
      <c r="B97" s="55"/>
      <c r="C97" s="170" t="s">
        <v>50</v>
      </c>
    </row>
    <row r="98" spans="2:3">
      <c r="B98" s="55"/>
      <c r="C98" s="171" t="s">
        <v>51</v>
      </c>
    </row>
    <row r="99" spans="2:3">
      <c r="B99" s="55"/>
      <c r="C99" s="170" t="s">
        <v>102</v>
      </c>
    </row>
    <row r="100" spans="2:3">
      <c r="B100" s="55"/>
      <c r="C100" s="171" t="s">
        <v>36</v>
      </c>
    </row>
    <row r="101" spans="2:3">
      <c r="B101" s="55"/>
      <c r="C101" s="170" t="s">
        <v>93</v>
      </c>
    </row>
    <row r="102" spans="2:3">
      <c r="B102" s="55"/>
      <c r="C102" s="170" t="s">
        <v>103</v>
      </c>
    </row>
    <row r="103" spans="2:3">
      <c r="B103" s="55"/>
      <c r="C103" s="171" t="s">
        <v>37</v>
      </c>
    </row>
    <row r="104" spans="2:3">
      <c r="B104" s="55"/>
      <c r="C104" s="170" t="s">
        <v>52</v>
      </c>
    </row>
    <row r="105" spans="2:3">
      <c r="B105" s="55"/>
      <c r="C105" s="170" t="s">
        <v>53</v>
      </c>
    </row>
    <row r="106" spans="2:3">
      <c r="B106" s="55"/>
      <c r="C106" s="170" t="s">
        <v>54</v>
      </c>
    </row>
    <row r="107" spans="2:3">
      <c r="B107" s="55"/>
      <c r="C107" s="170" t="s">
        <v>55</v>
      </c>
    </row>
    <row r="108" spans="2:3">
      <c r="B108" s="55"/>
      <c r="C108" s="170" t="s">
        <v>56</v>
      </c>
    </row>
    <row r="109" spans="2:3">
      <c r="B109" s="55"/>
      <c r="C109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6" sqref="E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(janeiro-maio)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(janeiro-maio)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(maio)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(janeiro-maio)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(janeiro-maio)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(janeiro-maio)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(janeiro-maio)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(janeiro-maio)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(janeiro-maio)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(janeiro-maio)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(janeiro-maio)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(maio)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maio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maio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maio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maio de 2024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M17" sqref="M1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QUADRO I - Execução orçamental consolidada (janeiro-maio)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551140.54678000009</v>
      </c>
      <c r="E5" s="57">
        <v>208152.04737000004</v>
      </c>
      <c r="F5" s="57">
        <v>154827.11569999999</v>
      </c>
      <c r="G5" s="57">
        <v>614542.43671000004</v>
      </c>
      <c r="H5" s="57">
        <v>17.313193179404852</v>
      </c>
    </row>
    <row r="6" spans="1:10" ht="11.25" customHeight="1">
      <c r="C6" s="68" t="str">
        <f>+IF(Índice!$D$2=1,"Impostos diretos","Direct taxes")</f>
        <v>Impostos diretos</v>
      </c>
      <c r="D6" s="56">
        <v>136730.39155</v>
      </c>
      <c r="E6" s="56">
        <v>0</v>
      </c>
      <c r="F6" s="56">
        <v>0</v>
      </c>
      <c r="G6" s="56">
        <v>136730.39155</v>
      </c>
      <c r="H6" s="56">
        <v>36.81693074876673</v>
      </c>
    </row>
    <row r="7" spans="1:10">
      <c r="C7" s="68" t="str">
        <f>+IF(Índice!$D$2=1,"Impostos indiretos","Indirect taxes")</f>
        <v>Impostos indiretos</v>
      </c>
      <c r="D7" s="56">
        <v>293750.6451100001</v>
      </c>
      <c r="E7" s="56">
        <v>0</v>
      </c>
      <c r="F7" s="56">
        <v>0</v>
      </c>
      <c r="G7" s="56">
        <v>293750.6451100001</v>
      </c>
      <c r="H7" s="56">
        <v>10.496323218807891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120659.51011999999</v>
      </c>
      <c r="E9" s="56">
        <v>208152.04737000004</v>
      </c>
      <c r="F9" s="56">
        <v>154827.11569999999</v>
      </c>
      <c r="G9" s="56">
        <v>157502.61946999992</v>
      </c>
      <c r="H9" s="56">
        <v>7.9838496204640119</v>
      </c>
    </row>
    <row r="10" spans="1:10">
      <c r="C10" s="69" t="str">
        <f>+IF(Índice!$D$2=1,"Transferências correntes","Current transfers")</f>
        <v>Transferências correntes</v>
      </c>
      <c r="D10" s="56">
        <v>98672.723089999985</v>
      </c>
      <c r="E10" s="56">
        <v>203459.77121000006</v>
      </c>
      <c r="F10" s="56">
        <v>135204.48514999999</v>
      </c>
      <c r="G10" s="56">
        <v>111200.92572999996</v>
      </c>
      <c r="H10" s="56">
        <v>5.2773859527156963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98356.106</v>
      </c>
      <c r="E11" s="56">
        <v>53.349080000000001</v>
      </c>
      <c r="F11" s="56">
        <v>10.290649999999999</v>
      </c>
      <c r="G11" s="56">
        <v>98419.745729999995</v>
      </c>
      <c r="H11" s="56">
        <v>7.4035741051202475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192237.64899000007</v>
      </c>
      <c r="F12" s="56">
        <v>133898.40473000001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26558.780579999977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60282.824840000001</v>
      </c>
      <c r="E14" s="57">
        <v>3664.0131600000004</v>
      </c>
      <c r="F14" s="57">
        <v>9962.6339100000005</v>
      </c>
      <c r="G14" s="57">
        <v>67608.541680000009</v>
      </c>
      <c r="H14" s="57">
        <v>68.336949945178432</v>
      </c>
    </row>
    <row r="15" spans="1:10">
      <c r="C15" s="68" t="str">
        <f>+IF(Índice!$D$2=1,"Venda de bens de investimento","Sale of investment goods")</f>
        <v>Venda de bens de investimento</v>
      </c>
      <c r="D15" s="56">
        <v>859.59735999999998</v>
      </c>
      <c r="E15" s="56">
        <v>0</v>
      </c>
      <c r="F15" s="56">
        <v>189.6</v>
      </c>
      <c r="G15" s="56">
        <v>1049.1973599999999</v>
      </c>
      <c r="H15" s="56">
        <v>164.78005774147846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57012.292160000005</v>
      </c>
      <c r="E16" s="56">
        <v>3638.2600400000006</v>
      </c>
      <c r="F16" s="56">
        <v>9147.0224999999991</v>
      </c>
      <c r="G16" s="56">
        <v>62345.285749999995</v>
      </c>
      <c r="H16" s="56">
        <v>64.553151792149734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54095.858</v>
      </c>
      <c r="E17" s="56">
        <v>41.051360000000003</v>
      </c>
      <c r="F17" s="56">
        <v>0</v>
      </c>
      <c r="G17" s="56">
        <v>54136.909359999998</v>
      </c>
      <c r="H17" s="56">
        <v>138.96767556966245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1154.7192499999999</v>
      </c>
      <c r="F18" s="56">
        <v>6297.5697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1151.3587200000002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611423.37162000022</v>
      </c>
      <c r="E20" s="57">
        <v>211816.06053000005</v>
      </c>
      <c r="F20" s="57">
        <v>164789.74961</v>
      </c>
      <c r="G20" s="57">
        <v>682150.97839000006</v>
      </c>
      <c r="H20" s="57">
        <v>20.946545458246767</v>
      </c>
    </row>
    <row r="21" spans="3:8" ht="20.25" customHeight="1">
      <c r="C21" s="220" t="str">
        <f>+IF(Índice!$D$2=1,"Despesa corrente","Current expenditure")</f>
        <v>Despesa corrente</v>
      </c>
      <c r="D21" s="220">
        <v>494817.01331999979</v>
      </c>
      <c r="E21" s="220">
        <v>204877.46935999999</v>
      </c>
      <c r="F21" s="220">
        <v>140850.98849999995</v>
      </c>
      <c r="G21" s="220">
        <v>540968.1980399997</v>
      </c>
      <c r="H21" s="220">
        <v>9.2699830640107237</v>
      </c>
    </row>
    <row r="22" spans="3:8" ht="10.5" customHeight="1">
      <c r="C22" s="68" t="str">
        <f>+IF(Índice!$D$2=1,"Consumo público","Public consumption")</f>
        <v>Consumo público</v>
      </c>
      <c r="D22" s="56">
        <v>236967.37294999982</v>
      </c>
      <c r="E22" s="56">
        <v>61423.520100000002</v>
      </c>
      <c r="F22" s="56">
        <v>134644.88962999996</v>
      </c>
      <c r="G22" s="56">
        <v>433035.78267999983</v>
      </c>
      <c r="H22" s="56">
        <v>8.3408555956663086</v>
      </c>
    </row>
    <row r="23" spans="3:8">
      <c r="C23" s="69" t="str">
        <f>+IF(Índice!$D$2=1,"Despesas com o pessoal","Compensation of employees")</f>
        <v>Despesas com o pessoal</v>
      </c>
      <c r="D23" s="56">
        <v>164910.10850999987</v>
      </c>
      <c r="E23" s="56">
        <v>20967.744129999999</v>
      </c>
      <c r="F23" s="56">
        <v>96941.731439999916</v>
      </c>
      <c r="G23" s="56">
        <v>282819.58407999983</v>
      </c>
      <c r="H23" s="56">
        <v>6.6890499239390611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72057.264439999955</v>
      </c>
      <c r="E24" s="56">
        <v>40455.775970000002</v>
      </c>
      <c r="F24" s="56">
        <v>37703.158190000046</v>
      </c>
      <c r="G24" s="56">
        <v>150216.1986</v>
      </c>
      <c r="H24" s="56">
        <v>11.593763297134796</v>
      </c>
    </row>
    <row r="25" spans="3:8">
      <c r="C25" s="68" t="str">
        <f>+IF(Índice!$D$2=1,"Subsídios","Subsidies")</f>
        <v>Subsídios</v>
      </c>
      <c r="D25" s="56">
        <v>12124.10996</v>
      </c>
      <c r="E25" s="56">
        <v>2203.23738</v>
      </c>
      <c r="F25" s="56">
        <v>0</v>
      </c>
      <c r="G25" s="56">
        <v>14327.34734</v>
      </c>
      <c r="H25" s="56">
        <v>37.812391810047828</v>
      </c>
    </row>
    <row r="26" spans="3:8">
      <c r="C26" s="68" t="str">
        <f>+IF(Índice!$D$2=1,"Juros e outros encargos","Interests and other charges")</f>
        <v>Juros e outros encargos</v>
      </c>
      <c r="D26" s="56">
        <v>48828.595879999986</v>
      </c>
      <c r="E26" s="56">
        <v>13.128009999999998</v>
      </c>
      <c r="F26" s="56">
        <v>746.65406000000007</v>
      </c>
      <c r="G26" s="56">
        <v>49588.377949999987</v>
      </c>
      <c r="H26" s="56">
        <v>21.312134954931562</v>
      </c>
    </row>
    <row r="27" spans="3:8">
      <c r="C27" s="68" t="str">
        <f>+IF(Índice!$D$2=1,"Transferências correntes","Current transfers")</f>
        <v>Transferências correntes</v>
      </c>
      <c r="D27" s="56">
        <v>196896.93453</v>
      </c>
      <c r="E27" s="56">
        <v>141237.58386999997</v>
      </c>
      <c r="F27" s="56">
        <v>5459.4448099999981</v>
      </c>
      <c r="G27" s="56">
        <v>44016.690069999837</v>
      </c>
      <c r="H27" s="56">
        <v>-0.19865692784047928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105.28400000000001</v>
      </c>
      <c r="E28" s="56">
        <v>1119.86905</v>
      </c>
      <c r="F28" s="56">
        <v>0</v>
      </c>
      <c r="G28" s="56">
        <v>1225.1530500000001</v>
      </c>
      <c r="H28" s="56">
        <v>66.909502142543815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169670.9777800001</v>
      </c>
      <c r="E29" s="56">
        <v>129906.29536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41193.99555</v>
      </c>
      <c r="E31" s="57">
        <v>2261.5256100000001</v>
      </c>
      <c r="F31" s="57">
        <v>9329.5198800000016</v>
      </c>
      <c r="G31" s="57">
        <v>46484.110810000006</v>
      </c>
      <c r="H31" s="57">
        <v>-13.436935890881207</v>
      </c>
    </row>
    <row r="32" spans="3:8">
      <c r="C32" s="68" t="str">
        <f>+IF(Índice!$D$2=1,"Investimento","Investment")</f>
        <v>Investimento</v>
      </c>
      <c r="D32" s="56">
        <v>29997.074159999993</v>
      </c>
      <c r="E32" s="56">
        <v>863.57437999999991</v>
      </c>
      <c r="F32" s="56">
        <v>9293.3198800000009</v>
      </c>
      <c r="G32" s="56">
        <v>40153.96841999999</v>
      </c>
      <c r="H32" s="56">
        <v>6.7341447261564324</v>
      </c>
    </row>
    <row r="33" spans="3:8">
      <c r="C33" s="68" t="str">
        <f>+IF(Índice!$D$2=1,"Transferências capital","Capital transfers")</f>
        <v>Transferências capital</v>
      </c>
      <c r="D33" s="56">
        <v>11196.921390000005</v>
      </c>
      <c r="E33" s="56">
        <v>1397.9512300000001</v>
      </c>
      <c r="F33" s="56">
        <v>36.200000000000003</v>
      </c>
      <c r="G33" s="56">
        <v>6330.1423900000045</v>
      </c>
      <c r="H33" s="56">
        <v>-60.611161380806614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3620.76836</v>
      </c>
      <c r="E34" s="56">
        <v>0.83492000000000011</v>
      </c>
      <c r="F34" s="56">
        <v>0</v>
      </c>
      <c r="G34" s="56">
        <v>3621.6032799999998</v>
      </c>
      <c r="H34" s="56">
        <v>14.64121823011757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6300.9302299999999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536011.00886999979</v>
      </c>
      <c r="E38" s="86">
        <v>207138.99497</v>
      </c>
      <c r="F38" s="86">
        <v>150180.50837999996</v>
      </c>
      <c r="G38" s="86">
        <v>587452.30884999968</v>
      </c>
      <c r="H38" s="86">
        <v>7.0480234824545018</v>
      </c>
    </row>
    <row r="39" spans="3:8" ht="17.25" customHeight="1">
      <c r="C39" s="138" t="str">
        <f>+IF(Índice!$D$2=1,"Saldo global","Overall balance")</f>
        <v>Saldo global</v>
      </c>
      <c r="D39" s="139">
        <v>75412.362750000437</v>
      </c>
      <c r="E39" s="139">
        <v>4677.0655600000464</v>
      </c>
      <c r="F39" s="139">
        <v>14609.241230000043</v>
      </c>
      <c r="G39" s="139">
        <v>94698.669540000381</v>
      </c>
      <c r="H39" s="139">
        <v>521.55551656876366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56323.533460000297</v>
      </c>
      <c r="E41" s="19">
        <v>3274.5780100000557</v>
      </c>
      <c r="F41" s="19">
        <v>13976.127200000046</v>
      </c>
      <c r="G41" s="19">
        <v>73574.238670000341</v>
      </c>
      <c r="H41" s="19">
        <v>155.70731795849423</v>
      </c>
    </row>
    <row r="42" spans="3:8">
      <c r="C42" s="68" t="str">
        <f>+IF(Índice!$D$2=1,"Despesa corrente primária","Primary current expenditure")</f>
        <v>Despesa corrente primária</v>
      </c>
      <c r="D42" s="19">
        <v>445988.41743999982</v>
      </c>
      <c r="E42" s="19">
        <v>204864.34135</v>
      </c>
      <c r="F42" s="19">
        <v>140104.33443999995</v>
      </c>
      <c r="G42" s="19">
        <v>491379.8200899997</v>
      </c>
      <c r="H42" s="19">
        <v>8.1862198966399689</v>
      </c>
    </row>
    <row r="43" spans="3:8">
      <c r="C43" s="68" t="str">
        <f>+IF(Índice!$D$2=1,"Saldo corrente primário","Primary current balance")</f>
        <v>Saldo corrente primário</v>
      </c>
      <c r="D43" s="19">
        <v>105152.12934000028</v>
      </c>
      <c r="E43" s="19">
        <v>3287.7060200000415</v>
      </c>
      <c r="F43" s="19">
        <v>14722.781260000047</v>
      </c>
      <c r="G43" s="19">
        <v>123162.61662000034</v>
      </c>
      <c r="H43" s="19">
        <v>76.83197630510692</v>
      </c>
    </row>
    <row r="44" spans="3:8">
      <c r="C44" s="68" t="str">
        <f>+IF(Índice!$D$2=1,"Saldo de capital","Capital balance")</f>
        <v>Saldo de capital</v>
      </c>
      <c r="D44" s="19">
        <v>19088.829290000001</v>
      </c>
      <c r="E44" s="19">
        <v>1402.4875500000003</v>
      </c>
      <c r="F44" s="19">
        <v>633.11402999999882</v>
      </c>
      <c r="G44" s="19">
        <v>21124.430870000004</v>
      </c>
      <c r="H44" s="19">
        <v>256.04866775007554</v>
      </c>
    </row>
    <row r="45" spans="3:8">
      <c r="C45" s="68" t="str">
        <f t="array" ref="C45">+IF(Índice!$D$2=1,"Despesa primária","Primary expenditure")</f>
        <v>Despesa primária</v>
      </c>
      <c r="D45" s="19">
        <v>487182.41298999981</v>
      </c>
      <c r="E45" s="19">
        <v>207125.86696000001</v>
      </c>
      <c r="F45" s="19">
        <v>149433.85431999995</v>
      </c>
      <c r="G45" s="19">
        <v>537863.93089999969</v>
      </c>
      <c r="H45" s="19">
        <v>5.9000179184075519</v>
      </c>
    </row>
    <row r="46" spans="3:8">
      <c r="C46" s="221" t="str">
        <f>+IF(Índice!$D$2=1,"Saldo primário","Primary balance")</f>
        <v>Saldo primário</v>
      </c>
      <c r="D46" s="132">
        <v>124240.95863000042</v>
      </c>
      <c r="E46" s="132">
        <v>4690.1935700000322</v>
      </c>
      <c r="F46" s="132">
        <v>15355.895290000044</v>
      </c>
      <c r="G46" s="132">
        <v>144287.04749000038</v>
      </c>
      <c r="H46" s="132">
        <v>157.13915281262979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M17" sqref="M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QUADRO II - Execução orçamental do Gov. Regional (janeiro-maio)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475296.44339999999</v>
      </c>
      <c r="E5" s="225">
        <v>551140.54678000009</v>
      </c>
      <c r="F5" s="225">
        <v>15.957220895122749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365783.28184999997</v>
      </c>
      <c r="E6" s="231">
        <v>430481.0366600001</v>
      </c>
      <c r="F6" s="231">
        <v>17.687455392379391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99936.74818000001</v>
      </c>
      <c r="E7" s="231">
        <v>136730.39155</v>
      </c>
      <c r="F7" s="231">
        <v>36.81693074876673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265846.53366999998</v>
      </c>
      <c r="E8" s="231">
        <v>293750.6451100001</v>
      </c>
      <c r="F8" s="231">
        <v>10.496323218807891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109513.16155</v>
      </c>
      <c r="E9" s="231">
        <v>120659.51011999998</v>
      </c>
      <c r="F9" s="231">
        <v>10.17809038862505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30949.04261</v>
      </c>
      <c r="E10" s="232">
        <v>60282.824839999994</v>
      </c>
      <c r="F10" s="232">
        <v>94.780903563465642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506245.48600999999</v>
      </c>
      <c r="E12" s="232">
        <v>611423.37162000011</v>
      </c>
      <c r="F12" s="232">
        <v>20.776063889273377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450775.17496999993</v>
      </c>
      <c r="E14" s="232">
        <v>494817.01331999997</v>
      </c>
      <c r="F14" s="232">
        <v>9.7702448571909795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156317.85823000004</v>
      </c>
      <c r="E15" s="231">
        <v>164910.10850999993</v>
      </c>
      <c r="F15" s="231">
        <v>5.4966530230714739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65329.12928999991</v>
      </c>
      <c r="E16" s="231">
        <v>71671.266819999961</v>
      </c>
      <c r="F16" s="231">
        <v>9.7079780473529951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38659.858309999996</v>
      </c>
      <c r="E17" s="231">
        <v>48828.595879999986</v>
      </c>
      <c r="F17" s="231">
        <v>26.303090633339643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181833.11287000001</v>
      </c>
      <c r="E18" s="231">
        <v>196896.93453000012</v>
      </c>
      <c r="F18" s="231">
        <v>8.2844215897958318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155665.97751</v>
      </c>
      <c r="E19" s="231">
        <v>169776.26178000012</v>
      </c>
      <c r="F19" s="231">
        <v>9.0644625728147243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26167.135360000007</v>
      </c>
      <c r="E20" s="231">
        <v>27120.672750000005</v>
      </c>
      <c r="F20" s="231">
        <v>3.6440266650571429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8262.5481200000013</v>
      </c>
      <c r="E21" s="231">
        <v>12124.10996</v>
      </c>
      <c r="F21" s="231">
        <v>46.735725879197631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372.66814999999986</v>
      </c>
      <c r="E22" s="231">
        <v>385.99761999999998</v>
      </c>
      <c r="F22" s="231">
        <v>3.5767666219933547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43945.308409999983</v>
      </c>
      <c r="E23" s="232">
        <v>41193.995549999992</v>
      </c>
      <c r="F23" s="232">
        <v>-6.2607658463352927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27914.775979999984</v>
      </c>
      <c r="E24" s="231">
        <v>29997.074159999993</v>
      </c>
      <c r="F24" s="231">
        <v>7.4594837568888517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16030.532429999999</v>
      </c>
      <c r="E25" s="231">
        <v>11196.92139</v>
      </c>
      <c r="F25" s="231">
        <v>-30.152529624993875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15727.763129999999</v>
      </c>
      <c r="E26" s="231">
        <v>9921.69859</v>
      </c>
      <c r="F26" s="231">
        <v>-36.916022272265749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302.76929999999999</v>
      </c>
      <c r="E27" s="231">
        <v>1275.2228</v>
      </c>
      <c r="F27" s="231">
        <v>321.18629596858074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494720.48337999993</v>
      </c>
      <c r="E29" s="235">
        <v>536011.00887000002</v>
      </c>
      <c r="F29" s="235">
        <v>8.3462332523402729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11525.002630000072</v>
      </c>
      <c r="E31" s="139">
        <v>75412.362750000117</v>
      </c>
      <c r="F31" s="139">
        <v>554.33705458512031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24521.268430000055</v>
      </c>
      <c r="E33" s="19">
        <v>56323.533460000122</v>
      </c>
      <c r="F33" s="19">
        <v>129.69257736721408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-12996.265799999983</v>
      </c>
      <c r="E34" s="19">
        <v>19088.829290000001</v>
      </c>
      <c r="F34" s="19">
        <v>246.87933890979687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50184.860940000071</v>
      </c>
      <c r="E35" s="19">
        <v>124240.9586300001</v>
      </c>
      <c r="F35" s="19">
        <v>147.56660933770419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11609.676239999999</v>
      </c>
      <c r="E36" s="106">
        <v>6921.41518</v>
      </c>
      <c r="F36" s="106">
        <v>-40.382358328366266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M17" sqref="M1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QUADRO III - Execução orçamental do Gov. Regional (maio)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104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77341.377860000037</v>
      </c>
      <c r="E5" s="225">
        <v>90913.024180000124</v>
      </c>
      <c r="F5" s="225">
        <v>17.547717270523535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70048.525600000037</v>
      </c>
      <c r="E6" s="231">
        <v>90084.002980000121</v>
      </c>
      <c r="F6" s="231">
        <v>28.602282786663057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14627.359730000004</v>
      </c>
      <c r="E7" s="231">
        <v>27796.578440000012</v>
      </c>
      <c r="F7" s="231">
        <v>90.031413413526579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55421.165870000033</v>
      </c>
      <c r="E8" s="231">
        <v>62287.424540000109</v>
      </c>
      <c r="F8" s="231">
        <v>12.389235343958793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7292.8522599999887</v>
      </c>
      <c r="E9" s="231">
        <v>829.02119999999013</v>
      </c>
      <c r="F9" s="231">
        <v>-88.632414719998849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867.40957000000219</v>
      </c>
      <c r="E10" s="232">
        <v>1322.4939099999997</v>
      </c>
      <c r="F10" s="232">
        <v>52.464758948877673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78208.78743000004</v>
      </c>
      <c r="E12" s="232">
        <v>92235.518090000129</v>
      </c>
      <c r="F12" s="232">
        <v>17.934980353140716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95667.509160000336</v>
      </c>
      <c r="E14" s="232">
        <v>110952.70839000015</v>
      </c>
      <c r="F14" s="232">
        <v>15.977419464779707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34829.8623900003</v>
      </c>
      <c r="E15" s="231">
        <v>35051.610740000142</v>
      </c>
      <c r="F15" s="231">
        <v>0.63666157367163745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5176.6418899999035</v>
      </c>
      <c r="E16" s="231">
        <v>9421.2445799999314</v>
      </c>
      <c r="F16" s="231">
        <v>81.995293091446726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15413.872520000003</v>
      </c>
      <c r="E17" s="231">
        <v>23603.676779999983</v>
      </c>
      <c r="F17" s="231">
        <v>53.132684530596983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38477.500370000125</v>
      </c>
      <c r="E18" s="231">
        <v>40366.418360000076</v>
      </c>
      <c r="F18" s="231">
        <v>4.9091494297604843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1617.6424900000002</v>
      </c>
      <c r="E19" s="231">
        <v>2433.111420000002</v>
      </c>
      <c r="F19" s="231">
        <v>50.410948960669401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151.98949999999977</v>
      </c>
      <c r="E20" s="231">
        <v>76.64650999999995</v>
      </c>
      <c r="F20" s="231">
        <v>-49.571180903943976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5573.1690300000064</v>
      </c>
      <c r="E21" s="232">
        <v>12737.404740000002</v>
      </c>
      <c r="F21" s="232">
        <v>128.5486887520436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4457.443020000007</v>
      </c>
      <c r="E22" s="231">
        <v>10748.510960000001</v>
      </c>
      <c r="F22" s="231">
        <v>141.13625035188861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1115.7260099999999</v>
      </c>
      <c r="E23" s="231">
        <v>1988.8937800000012</v>
      </c>
      <c r="F23" s="231">
        <v>78.260053290323611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101240.67819000034</v>
      </c>
      <c r="E25" s="300">
        <v>123690.11313000014</v>
      </c>
      <c r="F25" s="300">
        <v>22.174322951362015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-23031.8907600003</v>
      </c>
      <c r="E27" s="287">
        <v>-31454.595040000015</v>
      </c>
      <c r="F27" s="287">
        <v>-36.56974743310046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-18326.131300000299</v>
      </c>
      <c r="E29" s="19">
        <v>-20039.684210000021</v>
      </c>
      <c r="F29" s="19">
        <v>-9.3503254011919843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-4705.7594600000039</v>
      </c>
      <c r="E30" s="19">
        <v>-11414.910830000003</v>
      </c>
      <c r="F30" s="19">
        <v>-142.57318987571014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-7618.0182400002977</v>
      </c>
      <c r="E31" s="19">
        <v>-7850.9182600000313</v>
      </c>
      <c r="F31" s="19">
        <v>-3.0572258120469487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F3" sqref="F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QUADRO IV - Execução orçamental da receita fiscal do Gov. Reg. (janeiro-maio)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365783.28184999997</v>
      </c>
      <c r="E5" s="33">
        <v>430481.0366600001</v>
      </c>
      <c r="F5" s="270">
        <v>0.40147614898223238</v>
      </c>
      <c r="G5" s="270">
        <v>0.17687455392379392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99936.74818000001</v>
      </c>
      <c r="E7" s="70">
        <v>136730.39155</v>
      </c>
      <c r="F7" s="271">
        <v>0.36074427726671399</v>
      </c>
      <c r="G7" s="271">
        <v>0.3681693074876673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82791.932550000012</v>
      </c>
      <c r="E8" s="70">
        <v>84634.890920000005</v>
      </c>
      <c r="F8" s="271">
        <v>0.35227557607952897</v>
      </c>
      <c r="G8" s="271">
        <v>2.226012019814827E-2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17144.815629999997</v>
      </c>
      <c r="E9" s="70">
        <v>52095.500630000002</v>
      </c>
      <c r="F9" s="271">
        <v>0.37540598965940281</v>
      </c>
      <c r="G9" s="271">
        <v>2.0385570632117678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265846.53366999998</v>
      </c>
      <c r="E11" s="70">
        <v>293750.6451100001</v>
      </c>
      <c r="F11" s="271">
        <v>0.42374651121608259</v>
      </c>
      <c r="G11" s="271">
        <v>0.1049632321880789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11433.692779999999</v>
      </c>
      <c r="E12" s="70">
        <v>12785.751759999999</v>
      </c>
      <c r="F12" s="271">
        <v>0.24824774308791547</v>
      </c>
      <c r="G12" s="271">
        <v>0.11825216979461284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213973.21043999997</v>
      </c>
      <c r="E13" s="70">
        <v>239415.38587</v>
      </c>
      <c r="F13" s="271">
        <v>0.45380829342849133</v>
      </c>
      <c r="G13" s="271">
        <v>0.11890355515852891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2529.4612299999999</v>
      </c>
      <c r="E14" s="70">
        <v>1940.74154</v>
      </c>
      <c r="F14" s="271">
        <v>0.3791251299081852</v>
      </c>
      <c r="G14" s="271">
        <v>-0.23274509330985083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11455.705840000001</v>
      </c>
      <c r="E15" s="70">
        <v>11680.170380000001</v>
      </c>
      <c r="F15" s="271">
        <v>0.31147121013333334</v>
      </c>
      <c r="G15" s="271">
        <v>1.9594125681565266E-2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3133.8850300000004</v>
      </c>
      <c r="E16" s="70">
        <v>3557.2477200000003</v>
      </c>
      <c r="F16" s="271">
        <v>0.32221446739130438</v>
      </c>
      <c r="G16" s="271">
        <v>0.13509196602531381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23320.578350000003</v>
      </c>
      <c r="E17" s="70">
        <v>24371.347839999999</v>
      </c>
      <c r="F17" s="271">
        <v>0.40289791134858166</v>
      </c>
      <c r="G17" s="271">
        <v>4.5057608530536086E-2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12801.282160000001</v>
      </c>
      <c r="E18" s="70">
        <v>13281.321499999998</v>
      </c>
      <c r="F18" s="271">
        <v>0.38960866588854381</v>
      </c>
      <c r="G18" s="271">
        <v>3.7499317177772218E-2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2017.91083</v>
      </c>
      <c r="E19" s="70">
        <v>2976.5396299999998</v>
      </c>
      <c r="F19" s="271">
        <v>0.38933158418763214</v>
      </c>
      <c r="G19" s="271">
        <v>0.47506004019018011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140462.20415999999</v>
      </c>
      <c r="E21" s="33">
        <v>180942.33495999998</v>
      </c>
      <c r="F21" s="270">
        <v>0.30086237987248865</v>
      </c>
      <c r="G21" s="270">
        <v>0.28819233645151421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506245.48600999999</v>
      </c>
      <c r="E23" s="139">
        <v>611423.37162000011</v>
      </c>
      <c r="F23" s="274">
        <v>0.36532159321450058</v>
      </c>
      <c r="G23" s="274">
        <v>0.20776063889273377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F5" sqref="F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QUADRO V - Execução orçamental da receita não fiscal do Gov. Reg. (janeiro-maio)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365783.28184999997</v>
      </c>
      <c r="E5" s="41">
        <v>430481.0366600001</v>
      </c>
      <c r="F5" s="276">
        <v>0.40147614898223238</v>
      </c>
      <c r="G5" s="42">
        <v>0.17687455392379392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140462.20415999999</v>
      </c>
      <c r="E7" s="41">
        <v>180942.33495999998</v>
      </c>
      <c r="F7" s="276">
        <v>0.30086237987248865</v>
      </c>
      <c r="G7" s="42">
        <v>0.28819233645151421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109513.16155</v>
      </c>
      <c r="E8" s="41">
        <v>120659.51011999998</v>
      </c>
      <c r="F8" s="276">
        <v>0.44472412906851844</v>
      </c>
      <c r="G8" s="42">
        <v>0.1017809038862505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7964.9382599999999</v>
      </c>
      <c r="E10" s="71">
        <v>12005.012469999998</v>
      </c>
      <c r="F10" s="278">
        <v>0.49708910100670262</v>
      </c>
      <c r="G10" s="43">
        <v>0.50723233226920184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4040.0738800000004</v>
      </c>
      <c r="E11" s="71">
        <v>4825.5544799999998</v>
      </c>
      <c r="F11" s="278">
        <v>0.55715569886891336</v>
      </c>
      <c r="G11" s="43">
        <v>0.19442233566283185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90893.097429999994</v>
      </c>
      <c r="E12" s="71">
        <v>98672.723089999985</v>
      </c>
      <c r="F12" s="278">
        <v>0.50436869577294818</v>
      </c>
      <c r="G12" s="43">
        <v>8.5590940126023973E-2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4236.9404799999993</v>
      </c>
      <c r="E13" s="47">
        <v>4565.2805199999993</v>
      </c>
      <c r="F13" s="278">
        <v>0.45716996434693946</v>
      </c>
      <c r="G13" s="43">
        <v>7.7494607618372902E-2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2378.1115</v>
      </c>
      <c r="E14" s="71">
        <v>590.93955999999991</v>
      </c>
      <c r="F14" s="278">
        <v>1.7972925929677003E-2</v>
      </c>
      <c r="G14" s="43">
        <v>-0.75150889266546161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30949.04261</v>
      </c>
      <c r="E17" s="41">
        <v>60282.824839999994</v>
      </c>
      <c r="F17" s="276">
        <v>0.18262036652298519</v>
      </c>
      <c r="G17" s="42">
        <v>0.94780903563465646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385.03622999999999</v>
      </c>
      <c r="E18" s="71">
        <v>859.59735999999998</v>
      </c>
      <c r="F18" s="278">
        <v>3.1664630892817514E-2</v>
      </c>
      <c r="G18" s="43">
        <v>1.2325103276644902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28798.289819999998</v>
      </c>
      <c r="E19" s="44">
        <v>57012.292159999997</v>
      </c>
      <c r="F19" s="278">
        <v>0.19389205198646017</v>
      </c>
      <c r="G19" s="43">
        <v>0.9797110354937042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2.4432</v>
      </c>
      <c r="E20" s="71">
        <v>3.8870100000000001</v>
      </c>
      <c r="F20" s="278">
        <v>1.8777826086956524</v>
      </c>
      <c r="G20" s="43">
        <v>0.59095039292730855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1763.2733600000001</v>
      </c>
      <c r="E21" s="47">
        <v>2407.0483099999997</v>
      </c>
      <c r="F21" s="278">
        <v>0.27018983738422869</v>
      </c>
      <c r="G21" s="43">
        <v>0.36510218132031413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506245.48600999999</v>
      </c>
      <c r="E23" s="287">
        <v>611423.37162000011</v>
      </c>
      <c r="F23" s="288">
        <v>0.36532159321450058</v>
      </c>
      <c r="G23" s="288">
        <v>0.20776063889273377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M17" sqref="M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QUADRO VI - Execução orçamental das despesas do Governo Regional (janeiro-maio)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2023</v>
      </c>
      <c r="E3" s="328">
        <v>2024</v>
      </c>
      <c r="F3" s="153">
        <v>2023</v>
      </c>
      <c r="G3" s="153">
        <v>2024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450775.17496999993</v>
      </c>
      <c r="E5" s="253">
        <v>494817.01331999997</v>
      </c>
      <c r="F5" s="253">
        <v>32.316758907477642</v>
      </c>
      <c r="G5" s="253">
        <v>31.835159180890336</v>
      </c>
      <c r="H5" s="253">
        <v>9.7702448571909741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156317.85823000004</v>
      </c>
      <c r="E6" s="74">
        <v>164910.10850999993</v>
      </c>
      <c r="F6" s="74">
        <v>35.22041200222732</v>
      </c>
      <c r="G6" s="74">
        <v>34.18870890052807</v>
      </c>
      <c r="H6" s="254">
        <v>5.4966530230714818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130097.2297400001</v>
      </c>
      <c r="E7" s="75">
        <v>136917.97896999991</v>
      </c>
      <c r="F7" s="75">
        <v>36.835595958681594</v>
      </c>
      <c r="G7" s="75">
        <v>35.251766446081959</v>
      </c>
      <c r="H7" s="254">
        <v>5.2428089695922893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1901.1983600000005</v>
      </c>
      <c r="E8" s="75">
        <v>2101.55791</v>
      </c>
      <c r="F8" s="75">
        <v>25.025214913366646</v>
      </c>
      <c r="G8" s="75">
        <v>26.685741419688036</v>
      </c>
      <c r="H8" s="254">
        <v>10.538592616921855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24319.430129999982</v>
      </c>
      <c r="E9" s="75">
        <v>25890.571630000006</v>
      </c>
      <c r="F9" s="75">
        <v>29.283981247168221</v>
      </c>
      <c r="G9" s="75">
        <v>30.078383803878683</v>
      </c>
      <c r="H9" s="254">
        <v>6.4604371549886501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65329.12928999991</v>
      </c>
      <c r="E10" s="75">
        <v>71671.266819999961</v>
      </c>
      <c r="F10" s="75">
        <v>32.725396247815205</v>
      </c>
      <c r="G10" s="75">
        <v>33.547228821097661</v>
      </c>
      <c r="H10" s="254">
        <v>9.7079780473530004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38659.858309999996</v>
      </c>
      <c r="E11" s="75">
        <v>48828.595879999986</v>
      </c>
      <c r="F11" s="75">
        <v>25.907066314941318</v>
      </c>
      <c r="G11" s="75">
        <v>33.261119420688658</v>
      </c>
      <c r="H11" s="254">
        <v>26.303090633339654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181833.11287000001</v>
      </c>
      <c r="E12" s="74">
        <v>196896.93453000012</v>
      </c>
      <c r="F12" s="74">
        <v>31.775126848833846</v>
      </c>
      <c r="G12" s="74">
        <v>29.642232306572659</v>
      </c>
      <c r="H12" s="254">
        <v>8.2844215897958318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155665.97751</v>
      </c>
      <c r="E13" s="74">
        <v>169776.26178000012</v>
      </c>
      <c r="F13" s="74">
        <v>34.053604867713538</v>
      </c>
      <c r="G13" s="74">
        <v>30.702318888629147</v>
      </c>
      <c r="H13" s="254">
        <v>9.0644625728147155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155665.97751</v>
      </c>
      <c r="E15" s="75">
        <v>169670.9777800001</v>
      </c>
      <c r="F15" s="75">
        <v>34.072761536280815</v>
      </c>
      <c r="G15" s="75">
        <v>30.709940645883922</v>
      </c>
      <c r="H15" s="254">
        <v>8.9968280121457003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105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105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26167.135360000007</v>
      </c>
      <c r="E18" s="75">
        <v>27120.672750000005</v>
      </c>
      <c r="F18" s="72">
        <v>22.728449778780728</v>
      </c>
      <c r="G18" s="72">
        <v>24.37391464288882</v>
      </c>
      <c r="H18" s="77">
        <v>3.6440266650571469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8262.5481200000013</v>
      </c>
      <c r="E19" s="72">
        <v>12124.10996</v>
      </c>
      <c r="F19" s="72">
        <v>35.075791371044737</v>
      </c>
      <c r="G19" s="72">
        <v>27.34487188951238</v>
      </c>
      <c r="H19" s="77">
        <v>46.735725879197638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372.66814999999986</v>
      </c>
      <c r="E20" s="72">
        <v>385.99761999999998</v>
      </c>
      <c r="F20" s="72">
        <v>5.8429299679026849</v>
      </c>
      <c r="G20" s="72">
        <v>13.18216394410045</v>
      </c>
      <c r="H20" s="77">
        <v>3.576766621993356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412115.31665999995</v>
      </c>
      <c r="E22" s="78">
        <v>445988.41743999999</v>
      </c>
      <c r="F22" s="78">
        <v>33.08462715910111</v>
      </c>
      <c r="G22" s="78">
        <v>31.686430567228708</v>
      </c>
      <c r="H22" s="76">
        <v>8.2193258562980684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43945.308409999983</v>
      </c>
      <c r="E24" s="78">
        <v>41193.995549999992</v>
      </c>
      <c r="F24" s="78">
        <v>13.6379855156269</v>
      </c>
      <c r="G24" s="78">
        <v>13.453394583722975</v>
      </c>
      <c r="H24" s="76">
        <v>-6.2607658463352953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27914.775979999984</v>
      </c>
      <c r="E25" s="72">
        <v>29997.074159999993</v>
      </c>
      <c r="F25" s="72">
        <v>12.643704271371076</v>
      </c>
      <c r="G25" s="72">
        <v>15.370902338400022</v>
      </c>
      <c r="H25" s="77">
        <v>7.459483756888849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16030.532429999999</v>
      </c>
      <c r="E26" s="59">
        <v>11196.92139</v>
      </c>
      <c r="F26" s="59">
        <v>15.801844190415263</v>
      </c>
      <c r="G26" s="59">
        <v>10.083424274955773</v>
      </c>
      <c r="H26" s="77">
        <v>-30.152529624993875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15727.763129999999</v>
      </c>
      <c r="E27" s="59">
        <v>9921.69859</v>
      </c>
      <c r="F27" s="59">
        <v>17.964248676415963</v>
      </c>
      <c r="G27" s="59">
        <v>13.907087391500889</v>
      </c>
      <c r="H27" s="77">
        <v>-36.916022272265742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2443.9483100000002</v>
      </c>
      <c r="E28" s="72">
        <v>3149.989</v>
      </c>
      <c r="F28" s="72">
        <v>47.906446179968178</v>
      </c>
      <c r="G28" s="72">
        <v>41.099183897831502</v>
      </c>
      <c r="H28" s="77">
        <v>28.889346272630444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12568.68707</v>
      </c>
      <c r="E29" s="72">
        <v>6300.9302299999999</v>
      </c>
      <c r="F29" s="72">
        <v>16.275199972465234</v>
      </c>
      <c r="G29" s="72">
        <v>10.958822979812272</v>
      </c>
      <c r="H29" s="77">
        <v>-49.868031601808347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715.12774999999999</v>
      </c>
      <c r="E30" s="72">
        <v>470.77936</v>
      </c>
      <c r="F30" s="72">
        <v>13.692305379980715</v>
      </c>
      <c r="G30" s="72">
        <v>7.6153528232149688</v>
      </c>
      <c r="H30" s="77">
        <v>-34.168495069587216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494720.48337999993</v>
      </c>
      <c r="E33" s="142">
        <v>536011.00887000002</v>
      </c>
      <c r="F33" s="143">
        <v>28.81152503600477</v>
      </c>
      <c r="G33" s="143">
        <v>28.809933464798348</v>
      </c>
      <c r="H33" s="141">
        <v>8.3462332523402729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11609.676239999999</v>
      </c>
      <c r="E36" s="150">
        <v>6921.41518</v>
      </c>
      <c r="F36" s="150">
        <v>11.312679377594295</v>
      </c>
      <c r="G36" s="150">
        <v>14.529100203676487</v>
      </c>
      <c r="H36" s="128">
        <v>-40.382358328366266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91819.74066000001</v>
      </c>
      <c r="E37" s="150">
        <v>101272.19082999999</v>
      </c>
      <c r="F37" s="150">
        <v>35.390203070691953</v>
      </c>
      <c r="G37" s="150">
        <v>38.248099410457222</v>
      </c>
      <c r="H37" s="128">
        <v>10.294572933941874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N9" sqref="N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QUADRO VII - Despesa do Governo Regional, por classificação funcional (janeiro-maio)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2023</v>
      </c>
      <c r="E3" s="331">
        <v>2024</v>
      </c>
      <c r="F3" s="332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71964.455119999984</v>
      </c>
      <c r="E5" s="34">
        <v>86098.946919999958</v>
      </c>
      <c r="F5" s="34">
        <v>16.062906450654975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3623.3999900000013</v>
      </c>
      <c r="E7" s="34">
        <v>4283.284560000001</v>
      </c>
      <c r="F7" s="34">
        <v>0.79910384098824339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95237.646529999998</v>
      </c>
      <c r="E8" s="34">
        <v>99969.492619999932</v>
      </c>
      <c r="F8" s="34">
        <v>18.650641678190951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6078.4207799999995</v>
      </c>
      <c r="E9" s="34">
        <v>6677.7112799999995</v>
      </c>
      <c r="F9" s="34">
        <v>1.2458160689792037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25462.480439999992</v>
      </c>
      <c r="E10" s="34">
        <v>21448.999150000003</v>
      </c>
      <c r="F10" s="34">
        <v>4.0015967573535596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132178.46966</v>
      </c>
      <c r="E11" s="34">
        <v>143708.19072999997</v>
      </c>
      <c r="F11" s="34">
        <v>26.810678950971688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9885.7560099999992</v>
      </c>
      <c r="E12" s="34">
        <v>9924.4912000000004</v>
      </c>
      <c r="F12" s="34">
        <v>1.8515461503155466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143467.01144000056</v>
      </c>
      <c r="E13" s="34">
        <v>156033.4522899997</v>
      </c>
      <c r="F13" s="34">
        <v>29.110120819895879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6822.8434100000013</v>
      </c>
      <c r="E14" s="34">
        <v>7866.4401200000011</v>
      </c>
      <c r="F14" s="34">
        <v>1.4675892826499528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494720.48338000057</v>
      </c>
      <c r="E17" s="145">
        <v>536011.00886999955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11609.676239999999</v>
      </c>
      <c r="E20" s="152">
        <v>6921.41518</v>
      </c>
      <c r="F20" s="152">
        <v>1.2912822806739539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91819.74066000001</v>
      </c>
      <c r="E21" s="283">
        <v>101272.19082999999</v>
      </c>
      <c r="F21" s="283">
        <v>18.893677397316637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2024-06-28T15:45:55Z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