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Junho\"/>
    </mc:Choice>
  </mc:AlternateContent>
  <xr:revisionPtr revIDLastSave="0" documentId="13_ncr:1_{1214FC63-5915-48E6-99D3-421548464EBE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60"/>
  <c r="C2" i="9"/>
  <c r="C2" i="50"/>
  <c r="C2" i="10"/>
  <c r="C2" i="11"/>
  <c r="C2" i="12"/>
  <c r="C2" i="39"/>
  <c r="C2" i="13"/>
  <c r="C2" i="51"/>
  <c r="C2" i="61"/>
  <c r="C2" i="38"/>
  <c r="A15" i="54" s="1"/>
  <c r="C2" i="32"/>
  <c r="C2" i="8"/>
  <c r="D3" i="61" l="1"/>
  <c r="D42" i="38"/>
  <c r="C41" i="38"/>
  <c r="A18" i="54" s="1"/>
  <c r="D33" i="38"/>
  <c r="C32" i="38"/>
  <c r="A17" i="54" s="1"/>
  <c r="D24" i="38"/>
  <c r="C23" i="38"/>
  <c r="A16" i="54" s="1"/>
  <c r="D3" i="38"/>
  <c r="F3" i="50"/>
  <c r="G3" i="50"/>
  <c r="G3" i="9"/>
  <c r="F3" i="9"/>
  <c r="F3" i="11" l="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<sst xmlns="http://schemas.openxmlformats.org/spreadsheetml/2006/main" count="127" uniqueCount="108">
  <si>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</si>
  <si>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</si>
  <si>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</si>
  <si>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</si>
  <si>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</si>
  <si>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</si>
  <si>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</si>
  <si>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</si>
  <si>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</si>
  <si>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</si>
  <si>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</si>
  <si>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</si>
  <si>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</si>
  <si>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</si>
  <si>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</si>
  <si>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</si>
  <si>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</si>
  <si>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</si>
  <si>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</si>
  <si>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</si>
  <si>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</si>
  <si>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</si>
  <si>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</si>
  <si>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</si>
  <si>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</si>
  <si>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</si>
  <si>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</si>
  <si>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</si>
  <si>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</si>
  <si>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</si>
  <si>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</si>
  <si>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</si>
  <si>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</si>
  <si>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</si>
  <si>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</si>
  <si>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</si>
  <si>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</si>
  <si>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</si>
  <si>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</si>
  <si>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</si>
  <si>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</si>
  <si>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</si>
  <si>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</si>
  <si>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</si>
  <si>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</si>
  <si>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</si>
  <si>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</si>
  <si>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</si>
  <si>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</si>
  <si>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</si>
  <si>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</si>
  <si>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</si>
  <si>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</si>
  <si>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</si>
  <si>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</si>
  <si>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</si>
  <si>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</si>
  <si>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</si>
  <si>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</si>
  <si>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</si>
  <si>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</si>
  <si>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</si>
  <si>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</si>
  <si>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</si>
  <si>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</si>
  <si>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</si>
  <si>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</si>
  <si>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</si>
  <si>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</si>
  <si>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</si>
  <si>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</si>
  <si>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</si>
  <si>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</si>
  <si>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</si>
  <si>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</si>
  <si>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</si>
  <si>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</si>
  <si>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</si>
  <si>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</si>
  <si>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</si>
  <si>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</si>
  <si>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</si>
  <si>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</si>
  <si>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</si>
  <si>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</si>
  <si>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</si>
  <si>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</si>
  <si>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</si>
  <si>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</si>
  <si>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</si>
  <si>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</si>
  <si>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</si>
  <si>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</si>
  <si>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</si>
  <si>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</si>
  <si>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</si>
  <si>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Escola Básica dos 2º e 3º Ciclos do Caniço</t>
  </si>
  <si>
    <t>Direção Regional da Economia e Transportes</t>
  </si>
  <si>
    <t>Gabinete do Secretário Regional</t>
  </si>
  <si>
    <t>Direção Regional dos Assuntos Sociais</t>
  </si>
  <si>
    <t>Direção Regional de Pescas</t>
  </si>
  <si>
    <t>Direção Regional de Agricultura e Desenvolvimento Rural</t>
  </si>
  <si>
    <t>Instituto das Florestas e Conservação da Natureza, IP-RAM</t>
  </si>
  <si>
    <t>CARAM -Centro de Abate da Região Autónoma da Madeira, EPERAM</t>
  </si>
  <si>
    <t>Gabinete da Secretária Regional</t>
  </si>
  <si>
    <t>Gabinete do Secretário Regional de Agricultura e Desenvolvimento Rural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</si>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</sst>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9" fillId="0" borderId="0" xfId="0" applyFont="1" applyBorder="1"/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13" sqref="Q1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D2" sqref="D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(janeiro-junho)","TABLE VIII - Budget execution by organic and economic cross-classification (january-june)")</f>
        <v>TABLE VIII - Budget execution by organic and economic cross-classification (january-june)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7295</v>
      </c>
      <c r="E4" s="194">
        <v>1135.4663999999998</v>
      </c>
      <c r="F4" s="194">
        <v>213288.62652000011</v>
      </c>
      <c r="G4" s="194">
        <v>19325.09964</v>
      </c>
      <c r="H4" s="194">
        <v>97365.260420000006</v>
      </c>
      <c r="I4" s="194">
        <v>207067.88516000001</v>
      </c>
      <c r="J4" s="194">
        <v>11911.045690000003</v>
      </c>
      <c r="K4" s="194">
        <v>11033.57084</v>
      </c>
      <c r="L4" s="194">
        <v>8814.0156400000014</v>
      </c>
      <c r="M4" s="194">
        <v>2767.32629</v>
      </c>
      <c r="N4" s="194">
        <v>11543.677970000001</v>
      </c>
      <c r="O4" s="194">
        <v>52326.692109999996</v>
      </c>
      <c r="P4" s="194">
        <v>643873.66668000002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894.76650999999993</v>
      </c>
      <c r="F5" s="196">
        <v>169871.25124000007</v>
      </c>
      <c r="G5" s="196">
        <v>3463.3761199999999</v>
      </c>
      <c r="H5" s="196">
        <v>15441.275520000008</v>
      </c>
      <c r="I5" s="196">
        <v>2647.4954500000003</v>
      </c>
      <c r="J5" s="196">
        <v>6207.8130300000021</v>
      </c>
      <c r="K5" s="196">
        <v>2836.2268300000001</v>
      </c>
      <c r="L5" s="196">
        <v>2913.734300000001</v>
      </c>
      <c r="M5" s="196">
        <v>2364.7354299999997</v>
      </c>
      <c r="N5" s="196">
        <v>8460.3134800000007</v>
      </c>
      <c r="O5" s="196">
        <v>7992.777909999998</v>
      </c>
      <c r="P5" s="196">
        <v>223093.76582000006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735.29027999999983</v>
      </c>
      <c r="F6" s="198">
        <v>144199.91535000005</v>
      </c>
      <c r="G6" s="198">
        <v>2951.8346499999998</v>
      </c>
      <c r="H6" s="198">
        <v>12273.167600000008</v>
      </c>
      <c r="I6" s="198">
        <v>2180.3406300000006</v>
      </c>
      <c r="J6" s="198">
        <v>5292.6195700000017</v>
      </c>
      <c r="K6" s="198">
        <v>2349.5856200000003</v>
      </c>
      <c r="L6" s="198">
        <v>2495.7785600000007</v>
      </c>
      <c r="M6" s="198">
        <v>1968.8054999999995</v>
      </c>
      <c r="N6" s="198">
        <v>7072.0798800000002</v>
      </c>
      <c r="O6" s="198">
        <v>6772.3057999999983</v>
      </c>
      <c r="P6" s="198">
        <v>188291.72344000006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4.7878500000000006</v>
      </c>
      <c r="F7" s="198">
        <v>1050.6157099999998</v>
      </c>
      <c r="G7" s="198">
        <v>11.36825</v>
      </c>
      <c r="H7" s="198">
        <v>930.52376999999979</v>
      </c>
      <c r="I7" s="198">
        <v>59.365160000000003</v>
      </c>
      <c r="J7" s="198">
        <v>15.241019999999999</v>
      </c>
      <c r="K7" s="198">
        <v>84.094600000000014</v>
      </c>
      <c r="L7" s="198">
        <v>4.17821</v>
      </c>
      <c r="M7" s="198">
        <v>62.952610000000014</v>
      </c>
      <c r="N7" s="198">
        <v>136.08581999999998</v>
      </c>
      <c r="O7" s="198">
        <v>62.720480000000009</v>
      </c>
      <c r="P7" s="198">
        <v>2421.9334799999988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154.68838</v>
      </c>
      <c r="F8" s="198">
        <v>24620.720180000004</v>
      </c>
      <c r="G8" s="198">
        <v>500.17322000000007</v>
      </c>
      <c r="H8" s="198">
        <v>2237.5841500000001</v>
      </c>
      <c r="I8" s="198">
        <v>407.78965999999997</v>
      </c>
      <c r="J8" s="198">
        <v>899.95244000000002</v>
      </c>
      <c r="K8" s="198">
        <v>402.54661000000004</v>
      </c>
      <c r="L8" s="198">
        <v>413.77753000000007</v>
      </c>
      <c r="M8" s="198">
        <v>332.97732000000002</v>
      </c>
      <c r="N8" s="198">
        <v>1252.1477799999998</v>
      </c>
      <c r="O8" s="198">
        <v>1157.75163</v>
      </c>
      <c r="P8" s="198">
        <v>32380.108900000003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220.19988999999998</v>
      </c>
      <c r="F9" s="196">
        <v>8368.9355500000038</v>
      </c>
      <c r="G9" s="196">
        <v>291.34765999999996</v>
      </c>
      <c r="H9" s="196">
        <v>18488.516600000003</v>
      </c>
      <c r="I9" s="196">
        <v>252.76369000000005</v>
      </c>
      <c r="J9" s="196">
        <v>3855.7222400000001</v>
      </c>
      <c r="K9" s="196">
        <v>201.80363</v>
      </c>
      <c r="L9" s="196">
        <v>193.71591999999998</v>
      </c>
      <c r="M9" s="196">
        <v>280.14674999999988</v>
      </c>
      <c r="N9" s="196">
        <v>768.73525000000018</v>
      </c>
      <c r="O9" s="196">
        <v>43346.631959999999</v>
      </c>
      <c r="P9" s="196">
        <v>76268.519140000004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34.112160000000003</v>
      </c>
      <c r="F10" s="198">
        <v>4714.2040599999991</v>
      </c>
      <c r="G10" s="198">
        <v>29.112730000000003</v>
      </c>
      <c r="H10" s="198">
        <v>154.92993999999999</v>
      </c>
      <c r="I10" s="198">
        <v>26.473720000000007</v>
      </c>
      <c r="J10" s="198">
        <v>1455.7213300000001</v>
      </c>
      <c r="K10" s="198">
        <v>5.7358200000000004</v>
      </c>
      <c r="L10" s="198">
        <v>0.93713000000000002</v>
      </c>
      <c r="M10" s="198">
        <v>2.85745</v>
      </c>
      <c r="N10" s="198">
        <v>77.066649999999981</v>
      </c>
      <c r="O10" s="198">
        <v>724.11057000000005</v>
      </c>
      <c r="P10" s="198">
        <v>7225.261559999999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186.08772999999999</v>
      </c>
      <c r="F11" s="198">
        <v>3654.7314900000042</v>
      </c>
      <c r="G11" s="198">
        <v>262.23492999999996</v>
      </c>
      <c r="H11" s="198">
        <v>18333.586660000001</v>
      </c>
      <c r="I11" s="198">
        <v>226.28997000000004</v>
      </c>
      <c r="J11" s="198">
        <v>2400.0009100000002</v>
      </c>
      <c r="K11" s="198">
        <v>196.06781000000001</v>
      </c>
      <c r="L11" s="198">
        <v>192.77878999999999</v>
      </c>
      <c r="M11" s="198">
        <v>277.28929999999991</v>
      </c>
      <c r="N11" s="198">
        <v>691.6686000000002</v>
      </c>
      <c r="O11" s="198">
        <v>42622.521390000002</v>
      </c>
      <c r="P11" s="198">
        <v>69043.257580000005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5.5990799999999989</v>
      </c>
      <c r="G12" s="198">
        <v>1.4170000000000002E-2</v>
      </c>
      <c r="H12" s="198">
        <v>60392.533379999993</v>
      </c>
      <c r="I12" s="198">
        <v>8.9650000000000007E-2</v>
      </c>
      <c r="J12" s="198">
        <v>2.7699999999999999E-3</v>
      </c>
      <c r="K12" s="198">
        <v>0</v>
      </c>
      <c r="L12" s="198">
        <v>0</v>
      </c>
      <c r="M12" s="198">
        <v>1.438E-2</v>
      </c>
      <c r="N12" s="198">
        <v>0</v>
      </c>
      <c r="O12" s="198">
        <v>0</v>
      </c>
      <c r="P12" s="198">
        <v>60398.253429999997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7295</v>
      </c>
      <c r="E13" s="196">
        <v>20.5</v>
      </c>
      <c r="F13" s="196">
        <v>35013.993650000004</v>
      </c>
      <c r="G13" s="196">
        <v>4725.2210000000005</v>
      </c>
      <c r="H13" s="196">
        <v>2681.3613999999993</v>
      </c>
      <c r="I13" s="196">
        <v>204167.48150000002</v>
      </c>
      <c r="J13" s="196">
        <v>1844.9559600000009</v>
      </c>
      <c r="K13" s="196">
        <v>7995.5403800000004</v>
      </c>
      <c r="L13" s="196">
        <v>4456.8102499999995</v>
      </c>
      <c r="M13" s="196">
        <v>54.784289999999999</v>
      </c>
      <c r="N13" s="196">
        <v>2308.5921899999998</v>
      </c>
      <c r="O13" s="196">
        <v>978.34147000000007</v>
      </c>
      <c r="P13" s="196">
        <v>271542.58208999998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7295</v>
      </c>
      <c r="E14" s="200">
        <v>0</v>
      </c>
      <c r="F14" s="200">
        <v>10779.348310000001</v>
      </c>
      <c r="G14" s="200">
        <v>4196.4743600000002</v>
      </c>
      <c r="H14" s="200">
        <v>2601.3148299999993</v>
      </c>
      <c r="I14" s="200">
        <v>204012.84039000003</v>
      </c>
      <c r="J14" s="200">
        <v>0</v>
      </c>
      <c r="K14" s="200">
        <v>2620.8241199999998</v>
      </c>
      <c r="L14" s="200">
        <v>4455.5522499999997</v>
      </c>
      <c r="M14" s="200">
        <v>0</v>
      </c>
      <c r="N14" s="200">
        <v>2116.9336499999999</v>
      </c>
      <c r="O14" s="200">
        <v>962.92063000000007</v>
      </c>
      <c r="P14" s="200">
        <v>239041.20854000005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7295</v>
      </c>
      <c r="E16" s="198">
        <v>0</v>
      </c>
      <c r="F16" s="198">
        <v>10674.064310000002</v>
      </c>
      <c r="G16" s="198">
        <v>4196.4743600000002</v>
      </c>
      <c r="H16" s="198">
        <v>2601.3148299999993</v>
      </c>
      <c r="I16" s="198">
        <v>204012.84039000003</v>
      </c>
      <c r="J16" s="198">
        <v>0</v>
      </c>
      <c r="K16" s="198">
        <v>2620.8241199999998</v>
      </c>
      <c r="L16" s="198">
        <v>4455.5522499999997</v>
      </c>
      <c r="M16" s="198">
        <v>0</v>
      </c>
      <c r="N16" s="198">
        <v>2116.9336499999999</v>
      </c>
      <c r="O16" s="198">
        <v>962.92063000000007</v>
      </c>
      <c r="P16" s="198">
        <v>238935.92454000004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24234.645339999999</v>
      </c>
      <c r="G19" s="200">
        <v>528.74664000000007</v>
      </c>
      <c r="H19" s="200">
        <v>80.046570000000003</v>
      </c>
      <c r="I19" s="200">
        <v>154.64111</v>
      </c>
      <c r="J19" s="200">
        <v>1844.9559600000009</v>
      </c>
      <c r="K19" s="200">
        <v>5374.7162600000011</v>
      </c>
      <c r="L19" s="200">
        <v>1.258</v>
      </c>
      <c r="M19" s="200">
        <v>54.784289999999999</v>
      </c>
      <c r="N19" s="200">
        <v>191.65853999999999</v>
      </c>
      <c r="O19" s="200">
        <v>15.420839999999998</v>
      </c>
      <c r="P19" s="200">
        <v>32501.37355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7919.5162100000007</v>
      </c>
      <c r="G20" s="198">
        <v>98.15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2.3198000000000003</v>
      </c>
      <c r="O20" s="198">
        <v>1.9724200000000001</v>
      </c>
      <c r="P20" s="198">
        <v>8057.1334300000008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13137.968139999997</v>
      </c>
      <c r="G22" s="198">
        <v>421.13812999999999</v>
      </c>
      <c r="H22" s="198">
        <v>0</v>
      </c>
      <c r="I22" s="198">
        <v>143.25</v>
      </c>
      <c r="J22" s="198">
        <v>1635.8075600000009</v>
      </c>
      <c r="K22" s="198">
        <v>4819.5245000000014</v>
      </c>
      <c r="L22" s="198">
        <v>0</v>
      </c>
      <c r="M22" s="198">
        <v>49</v>
      </c>
      <c r="N22" s="198">
        <v>121.69999999999999</v>
      </c>
      <c r="O22" s="198">
        <v>0</v>
      </c>
      <c r="P22" s="198">
        <v>20348.888329999998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3177.1609899999999</v>
      </c>
      <c r="G23" s="198">
        <v>9.4585100000000004</v>
      </c>
      <c r="H23" s="198">
        <v>60.562570000000008</v>
      </c>
      <c r="I23" s="198">
        <v>11.391110000000001</v>
      </c>
      <c r="J23" s="198">
        <v>144.69497000000001</v>
      </c>
      <c r="K23" s="198">
        <v>555.19175999999993</v>
      </c>
      <c r="L23" s="198">
        <v>1.258</v>
      </c>
      <c r="M23" s="198">
        <v>5.7842900000000004</v>
      </c>
      <c r="N23" s="198">
        <v>67.638739999999999</v>
      </c>
      <c r="O23" s="198">
        <v>13.448419999999999</v>
      </c>
      <c r="P23" s="198">
        <v>4046.5893599999995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10844.39301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12124.10996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28.846999999999994</v>
      </c>
      <c r="G26" s="198">
        <v>0.74768000000000001</v>
      </c>
      <c r="H26" s="198">
        <v>361.57352000000003</v>
      </c>
      <c r="I26" s="198">
        <v>5.4869999999999995E-2</v>
      </c>
      <c r="J26" s="198">
        <v>2.5516900000000002</v>
      </c>
      <c r="K26" s="198">
        <v>0</v>
      </c>
      <c r="L26" s="198">
        <v>16.046170000000004</v>
      </c>
      <c r="M26" s="198">
        <v>21.63749</v>
      </c>
      <c r="N26" s="198">
        <v>6.0370499999999998</v>
      </c>
      <c r="O26" s="198">
        <v>8.9407700000000006</v>
      </c>
      <c r="P26" s="198">
        <v>446.43624000000005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3720.019679999999</v>
      </c>
      <c r="G27" s="32">
        <v>2312.4996899999996</v>
      </c>
      <c r="H27" s="32">
        <v>3212.9480199999998</v>
      </c>
      <c r="I27" s="32">
        <v>284.36386999999996</v>
      </c>
      <c r="J27" s="32">
        <v>289.37359000000004</v>
      </c>
      <c r="K27" s="32">
        <v>658.43272000000002</v>
      </c>
      <c r="L27" s="32">
        <v>678.64332000000002</v>
      </c>
      <c r="M27" s="32">
        <v>302.31491999999997</v>
      </c>
      <c r="N27" s="32">
        <v>4059.9425000000001</v>
      </c>
      <c r="O27" s="32">
        <v>32505.413359999999</v>
      </c>
      <c r="P27" s="32">
        <v>48033.951669999995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1885.4793399999992</v>
      </c>
      <c r="G28" s="198">
        <v>0</v>
      </c>
      <c r="H28" s="198">
        <v>1955.5783499999998</v>
      </c>
      <c r="I28" s="198">
        <v>10.17089</v>
      </c>
      <c r="J28" s="198">
        <v>182.83357000000001</v>
      </c>
      <c r="K28" s="198">
        <v>35.084240000000001</v>
      </c>
      <c r="L28" s="198">
        <v>121.19695999999999</v>
      </c>
      <c r="M28" s="198">
        <v>302.31491999999997</v>
      </c>
      <c r="N28" s="198">
        <v>790.65550000000007</v>
      </c>
      <c r="O28" s="198">
        <v>30725.843099999998</v>
      </c>
      <c r="P28" s="198">
        <v>36009.156869999999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1834.5403399999998</v>
      </c>
      <c r="G29" s="196">
        <v>2312.4996899999996</v>
      </c>
      <c r="H29" s="196">
        <v>1257.36967</v>
      </c>
      <c r="I29" s="196">
        <v>274.19297999999998</v>
      </c>
      <c r="J29" s="196">
        <v>106.54002</v>
      </c>
      <c r="K29" s="196">
        <v>623.34848</v>
      </c>
      <c r="L29" s="196">
        <v>557.44636000000003</v>
      </c>
      <c r="M29" s="196">
        <v>0</v>
      </c>
      <c r="N29" s="196">
        <v>3269.2870000000003</v>
      </c>
      <c r="O29" s="196">
        <v>1779.57026</v>
      </c>
      <c r="P29" s="196">
        <v>12024.7948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1739.3217699999998</v>
      </c>
      <c r="G30" s="200">
        <v>2312.4996899999996</v>
      </c>
      <c r="H30" s="200">
        <v>1229.7536300000002</v>
      </c>
      <c r="I30" s="200">
        <v>274.19297999999998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3269.2870000000003</v>
      </c>
      <c r="O30" s="200">
        <v>1779.57026</v>
      </c>
      <c r="P30" s="200">
        <v>10749.572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3269.2870000000003</v>
      </c>
      <c r="O31" s="198">
        <v>0</v>
      </c>
      <c r="P31" s="198">
        <v>3269.2870000000003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1739.3217699999998</v>
      </c>
      <c r="G32" s="198">
        <v>2312.4996899999996</v>
      </c>
      <c r="H32" s="198">
        <v>758.97427000000005</v>
      </c>
      <c r="I32" s="198">
        <v>274.19297999999998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0</v>
      </c>
      <c r="O32" s="198">
        <v>1779.57026</v>
      </c>
      <c r="P32" s="198">
        <v>7009.5056399999994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95.21857</v>
      </c>
      <c r="G35" s="200">
        <v>0</v>
      </c>
      <c r="H35" s="200">
        <v>27.616039999999998</v>
      </c>
      <c r="I35" s="200">
        <v>0</v>
      </c>
      <c r="J35" s="200">
        <v>106.54002</v>
      </c>
      <c r="K35" s="200">
        <v>623.34848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1275.2228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7305</v>
      </c>
      <c r="E38" s="204">
        <v>1135.4663999999998</v>
      </c>
      <c r="F38" s="204">
        <v>217008.6462000001</v>
      </c>
      <c r="G38" s="204">
        <v>21637.599330000001</v>
      </c>
      <c r="H38" s="204">
        <v>100578.20844</v>
      </c>
      <c r="I38" s="204">
        <v>207352.24903000001</v>
      </c>
      <c r="J38" s="204">
        <v>12200.419280000002</v>
      </c>
      <c r="K38" s="204">
        <v>11692.003560000001</v>
      </c>
      <c r="L38" s="204">
        <v>9492.6589600000007</v>
      </c>
      <c r="M38" s="204">
        <v>3069.6412099999998</v>
      </c>
      <c r="N38" s="204">
        <v>15603.620470000002</v>
      </c>
      <c r="O38" s="204">
        <v>84832.105469999995</v>
      </c>
      <c r="P38" s="204">
        <v>691907.61835000012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7502.0881900000004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484.03634</v>
      </c>
      <c r="P40" s="208">
        <v>8127.4985299999998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131262.83112000002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131262.83112000002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78027.962829999989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Source: Regional Finance Secretariat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2" sqref="D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(janeiro-junho)","TABLE IX - RPEs global balance (january-june)")</f>
        <v>TABLE IX - RPEs global balance (january-june)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140.61849999977858</v>
      </c>
      <c r="E5" s="82">
        <v>25074.486679999944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D2" sqref="D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(janeiro-junho)","TABLE X - ASFs and RPEs budget execution (january-june)")</f>
        <v>TABLE X - ASFs and RPEs budget execution (january-june)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7902.5827200000058</v>
      </c>
      <c r="E4" s="98">
        <v>25074.486679999944</v>
      </c>
      <c r="F4" s="98">
        <v>32977.069399999949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282733.38225999998</v>
      </c>
      <c r="E7" s="74">
        <v>192646.96127000006</v>
      </c>
      <c r="F7" s="74">
        <v>475380.34353000007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7915.8090100000054</v>
      </c>
      <c r="E8" s="74">
        <v>26051.659729999945</v>
      </c>
      <c r="F8" s="74">
        <v>33967.468739999953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6371.32210999995</v>
      </c>
      <c r="E9" s="74">
        <v>20473.682579999935</v>
      </c>
      <c r="F9" s="74">
        <v>26845.004689999856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1531.2606100000003</v>
      </c>
      <c r="E10" s="74">
        <v>4600.804100000003</v>
      </c>
      <c r="F10" s="74">
        <v>6132.0647100000024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D2" sqref="D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(janeiro-junho)","TABLE XI - ASFs and RPEs budget execution (january-june)")</f>
        <v>TABLE XI - ASFs and RPEs budget execution (january-june)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286056.61505999998</v>
      </c>
      <c r="E4" s="108">
        <v>203283.65224</v>
      </c>
      <c r="F4" s="108">
        <v>489340.26729999995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2234.0248999999994</v>
      </c>
      <c r="E8" s="74">
        <v>5145.2940200000003</v>
      </c>
      <c r="F8" s="74">
        <v>7379.3189199999997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280471.0796</v>
      </c>
      <c r="E9" s="74">
        <v>180562.63863</v>
      </c>
      <c r="F9" s="74">
        <v>461033.71823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18271.132289999998</v>
      </c>
      <c r="E10" s="74">
        <v>2629.9569499999998</v>
      </c>
      <c r="F10" s="74">
        <v>20901.089239999998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261435.47776000001</v>
      </c>
      <c r="E11" s="74">
        <v>177922.39103</v>
      </c>
      <c r="F11" s="74">
        <v>439357.86878999998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2827.9387600000005</v>
      </c>
      <c r="E12" s="74">
        <v>9378.7538100000002</v>
      </c>
      <c r="F12" s="74">
        <v>12206.692570000001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523.57179999999994</v>
      </c>
      <c r="E13" s="74">
        <v>8196.9657800000004</v>
      </c>
      <c r="F13" s="74">
        <v>8720.5375800000002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4592.5762100000002</v>
      </c>
      <c r="E14" s="83">
        <v>15414.968760000007</v>
      </c>
      <c r="F14" s="83">
        <v>20007.544970000006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235.07902999999999</v>
      </c>
      <c r="F15" s="34">
        <v>235.07902999999999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4558.8494200000005</v>
      </c>
      <c r="E16" s="34">
        <v>14550.178070000005</v>
      </c>
      <c r="F16" s="74">
        <v>19109.027490000008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3116.07881</v>
      </c>
      <c r="E17" s="34">
        <v>7748.9004199999999</v>
      </c>
      <c r="F17" s="74">
        <v>10864.979230000001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1442.7706100000005</v>
      </c>
      <c r="E18" s="74">
        <v>6801.2776500000055</v>
      </c>
      <c r="F18" s="74">
        <v>8244.0482600000068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290649.19127000001</v>
      </c>
      <c r="E20" s="83">
        <v>218698.62100000001</v>
      </c>
      <c r="F20" s="83">
        <v>509347.81226999999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279685.29295000003</v>
      </c>
      <c r="E22" s="83">
        <v>182809.96966000006</v>
      </c>
      <c r="F22" s="83">
        <v>462495.26261000009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27882.039470000011</v>
      </c>
      <c r="E23" s="74">
        <v>127538.49494000005</v>
      </c>
      <c r="F23" s="74">
        <v>155420.53441000005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56647.197960000027</v>
      </c>
      <c r="E24" s="74">
        <v>47072.890530000004</v>
      </c>
      <c r="F24" s="74">
        <v>103720.08849000002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13.226289999999999</v>
      </c>
      <c r="E25" s="74">
        <v>977.1730500000001</v>
      </c>
      <c r="F25" s="74">
        <v>990.39934000000005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192257.06637999997</v>
      </c>
      <c r="E26" s="74">
        <v>6562.908879999999</v>
      </c>
      <c r="F26" s="74">
        <v>198819.97525999998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1300.3715199999999</v>
      </c>
      <c r="E27" s="74">
        <v>0</v>
      </c>
      <c r="F27" s="59">
        <v>1300.3715199999999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190956.69485999999</v>
      </c>
      <c r="E28" s="74">
        <v>6562.908879999999</v>
      </c>
      <c r="F28" s="59">
        <v>197519.60373999999</v>
      </c>
    </row>
    <row r="29" spans="2:6" ht="11.25" customHeight="1">
      <c r="C29" s="104" t="str">
        <f>+IF(Índice!$D$2=1,"Subsídios","Subsidies")</f>
        <v>Subsidies</v>
      </c>
      <c r="D29" s="74">
        <v>2778.8680399999998</v>
      </c>
      <c r="E29" s="74">
        <v>0</v>
      </c>
      <c r="F29" s="74">
        <v>2778.8680399999998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106.89481000000001</v>
      </c>
      <c r="E30" s="74">
        <v>658.50226000000032</v>
      </c>
      <c r="F30" s="74">
        <v>765.39707000000033</v>
      </c>
    </row>
    <row r="31" spans="2:6" ht="11.25" customHeight="1">
      <c r="C31" s="110" t="str">
        <f>+IF(Índice!$D$2=1,"Despesa de capital","Capital expenditure")</f>
        <v>Capital expenditure</v>
      </c>
      <c r="D31" s="83">
        <v>3061.3155999999999</v>
      </c>
      <c r="E31" s="83">
        <v>10814.164660000004</v>
      </c>
      <c r="F31" s="83">
        <v>13875.480260000004</v>
      </c>
    </row>
    <row r="32" spans="2:6" ht="11.25" customHeight="1">
      <c r="C32" s="104" t="str">
        <f>+IF(Índice!$D$2=1,"Investimento","Investment")</f>
        <v>Investment</v>
      </c>
      <c r="D32" s="74">
        <v>1100.4154799999997</v>
      </c>
      <c r="E32" s="74">
        <v>10741.964660000003</v>
      </c>
      <c r="F32" s="74">
        <v>11842.380140000003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1960.90012</v>
      </c>
      <c r="E33" s="74">
        <v>72.2</v>
      </c>
      <c r="F33" s="74">
        <v>2033.1001200000001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282746.60855</v>
      </c>
      <c r="E36" s="83">
        <v>193624.13432000007</v>
      </c>
      <c r="F36" s="83">
        <v>476370.74287000007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2963.0199499999999</v>
      </c>
      <c r="E38" s="35">
        <v>442.55914000000001</v>
      </c>
      <c r="F38" s="35">
        <v>3405.5790899999997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7306.5807599999998</v>
      </c>
      <c r="F39" s="35">
        <v>7306.5807599999998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7902.5827200000058</v>
      </c>
      <c r="E44" s="114">
        <v>25074.486679999944</v>
      </c>
      <c r="F44" s="114">
        <v>32977.069399999949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(junho)","TABLE XII - ASFs and RPEs budget execution (june)")</f>
        <v>TABLE XII - ASFs and RPEs budget execution (june)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77904.567689999967</v>
      </c>
      <c r="E5" s="317">
        <v>48456.536539999994</v>
      </c>
      <c r="F5" s="317">
        <v>126361.10422999997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77904.567689999967</v>
      </c>
      <c r="E9" s="74">
        <v>48456.536539999994</v>
      </c>
      <c r="F9" s="74">
        <v>126361.10422999997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77011.308389999962</v>
      </c>
      <c r="E10" s="74">
        <v>45358.153479999986</v>
      </c>
      <c r="F10" s="74">
        <v>122369.46186999994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928.56305000000032</v>
      </c>
      <c r="E11" s="83">
        <v>5452.3348500000066</v>
      </c>
      <c r="F11" s="83">
        <v>6380.8979000000072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45.479030000000002</v>
      </c>
      <c r="F12" s="34">
        <v>45.479030000000002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920.58938000000035</v>
      </c>
      <c r="E13" s="34">
        <v>5403.1555700000063</v>
      </c>
      <c r="F13" s="74">
        <v>6323.7449500000066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78833.130739999964</v>
      </c>
      <c r="E15" s="83">
        <v>53908.87139</v>
      </c>
      <c r="F15" s="83">
        <v>132742.00212999998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74807.823590000015</v>
      </c>
      <c r="E17" s="83">
        <v>41958.981160000076</v>
      </c>
      <c r="F17" s="83">
        <v>116766.8047500001</v>
      </c>
    </row>
    <row r="18" spans="3:6" ht="11.25" customHeight="1">
      <c r="C18" s="104" t="str">
        <f>+IF(Índice!$D$2=1,"Consumo público","Public consumption")</f>
        <v>Public consumption</v>
      </c>
      <c r="D18" s="74">
        <v>23212.61214000003</v>
      </c>
      <c r="E18" s="74">
        <v>40624.998100000077</v>
      </c>
      <c r="F18" s="74">
        <v>63837.610240000111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6914.2953400000106</v>
      </c>
      <c r="E19" s="74">
        <v>30596.763500000121</v>
      </c>
      <c r="F19" s="74">
        <v>37511.058840000129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16298.316800000021</v>
      </c>
      <c r="E20" s="74">
        <v>10028.234599999956</v>
      </c>
      <c r="F20" s="74">
        <v>26326.551399999975</v>
      </c>
    </row>
    <row r="21" spans="3:6" ht="11.25" customHeight="1">
      <c r="C21" s="104" t="str">
        <f>+IF(Índice!$D$2=1,"Subsídios","Subsidies")</f>
        <v>Subsidies</v>
      </c>
      <c r="D21" s="74">
        <v>575.63066000000015</v>
      </c>
      <c r="E21" s="74">
        <v>0</v>
      </c>
      <c r="F21" s="74">
        <v>575.63066000000015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9.8280000000000658E-2</v>
      </c>
      <c r="E22" s="74">
        <v>230.51899</v>
      </c>
      <c r="F22" s="59">
        <v>230.61726999999999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51019.482509999987</v>
      </c>
      <c r="E23" s="74">
        <v>1103.4640700000011</v>
      </c>
      <c r="F23" s="59">
        <v>52122.946579999989</v>
      </c>
    </row>
    <row r="24" spans="3:6" ht="11.25" customHeight="1">
      <c r="C24" s="110" t="str">
        <f>+IF(Índice!$D$2=1,"Despesa de capital","Capital expenditure")</f>
        <v>Capital expenditure</v>
      </c>
      <c r="D24" s="83">
        <v>799.78998999999976</v>
      </c>
      <c r="E24" s="83">
        <v>1484.644780000003</v>
      </c>
      <c r="F24" s="83">
        <v>2284.4347700000026</v>
      </c>
    </row>
    <row r="25" spans="3:6" ht="11.25" customHeight="1">
      <c r="C25" s="104" t="str">
        <f>+IF(Índice!$D$2=1,"Investimento","Investment")</f>
        <v>Investment</v>
      </c>
      <c r="D25" s="74">
        <v>236.84109999999987</v>
      </c>
      <c r="E25" s="74">
        <v>1448.644780000003</v>
      </c>
      <c r="F25" s="74">
        <v>1685.4858800000029</v>
      </c>
    </row>
    <row r="26" spans="3:6" ht="11.25" customHeight="1">
      <c r="C26" s="104" t="str">
        <f>+IF(Índice!$D$2=1,"Transferências capital","Capital transfers")</f>
        <v>Capital transfers</v>
      </c>
      <c r="D26" s="74">
        <v>562.94888999999989</v>
      </c>
      <c r="E26" s="74">
        <v>36</v>
      </c>
      <c r="F26" s="74">
        <v>598.94888999999989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75607.613580000019</v>
      </c>
      <c r="E29" s="83">
        <v>43443.625940000078</v>
      </c>
      <c r="F29" s="83">
        <v>119051.23952000009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3225.5171599999449</v>
      </c>
      <c r="E31" s="319">
        <v>10465.245449999922</v>
      </c>
      <c r="F31" s="319">
        <v>13690.762609999867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4" zoomScale="120" zoomScaleNormal="120" zoomScaleSheetLayoutView="100" zoomScalePageLayoutView="150" workbookViewId="0">
      <selection activeCell="D2" sqref="D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junho de 2024 (valores acumulados)","Table XIII- Accounts payable of the Regional Administration, june (accumulated)")</f>
        <v>Table XIII- Accounts payable of the Regional Administration, june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6" t="s">
        <v>7</v>
      </c>
      <c r="D3" s="337" t="str">
        <f>+IF(Índice!$D$2=1,"maio 2024","may 2024")</f>
        <v>may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Change from period initial stock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Accumulated</v>
      </c>
      <c r="E4" s="340"/>
      <c r="F4" s="340"/>
      <c r="G4" s="341" t="str">
        <f>+IF(Índice!$D$2=1,"Passivo","Liabilities")</f>
        <v>Liabilities</v>
      </c>
      <c r="H4" s="341" t="str">
        <f>+IF(Índice!$D$2=1,"Contas a pagar","Accounts payable")</f>
        <v>Accounts payable</v>
      </c>
      <c r="I4" s="343" t="str">
        <f>+IF(Índice!$D$2=1,"Pagamentos em atraso","Late payments")</f>
        <v>Late payments</v>
      </c>
    </row>
    <row r="5" spans="2:11" ht="22.5">
      <c r="B5" s="29"/>
      <c r="C5" s="336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2"/>
      <c r="H5" s="342"/>
      <c r="I5" s="344"/>
    </row>
    <row r="6" spans="2:11">
      <c r="B6" s="29"/>
      <c r="C6" s="119" t="str">
        <f>+IF(Índice!$D$2=1,"Despesa corrente","Current expenditure")</f>
        <v>Current expenditure</v>
      </c>
      <c r="D6" s="162">
        <v>170240098.51000023</v>
      </c>
      <c r="E6" s="162">
        <v>154198571.76000023</v>
      </c>
      <c r="F6" s="162">
        <v>57484267.279999986</v>
      </c>
      <c r="G6" s="91">
        <v>1.2356305416557856E-2</v>
      </c>
      <c r="H6" s="91">
        <v>-2.76358039665906E-2</v>
      </c>
      <c r="I6" s="116">
        <v>0.53952498324807507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9606263.4600000009</v>
      </c>
      <c r="E7" s="165">
        <v>8864990.7999999989</v>
      </c>
      <c r="F7" s="165">
        <v>537.24</v>
      </c>
      <c r="G7" s="95">
        <v>6.5145828543465747</v>
      </c>
      <c r="H7" s="95">
        <v>11.270251143165742</v>
      </c>
      <c r="I7" s="121">
        <v>-6.8399452804378535E-3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98949756.680000246</v>
      </c>
      <c r="E8" s="165">
        <v>98329211.230000257</v>
      </c>
      <c r="F8" s="165">
        <v>46168926.889999993</v>
      </c>
      <c r="G8" s="95">
        <v>-2.3246380687457768E-2</v>
      </c>
      <c r="H8" s="95">
        <v>-2.3245331117682566E-2</v>
      </c>
      <c r="I8" s="121">
        <v>0.29118188992824501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26026518.77</v>
      </c>
      <c r="E9" s="165">
        <v>20838916.819999997</v>
      </c>
      <c r="F9" s="165">
        <v>1039768.9900000002</v>
      </c>
      <c r="G9" s="95">
        <v>1.4727830754447568</v>
      </c>
      <c r="H9" s="95">
        <v>2.9041705659661043</v>
      </c>
      <c r="I9" s="121">
        <v>2.2299705410942909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31467626.68</v>
      </c>
      <c r="E10" s="165">
        <v>21983228.869999997</v>
      </c>
      <c r="F10" s="165">
        <v>10274983.16</v>
      </c>
      <c r="G10" s="95">
        <v>-0.40840664558467998</v>
      </c>
      <c r="H10" s="95">
        <v>-0.56029721128443344</v>
      </c>
      <c r="I10" s="121">
        <v>7.1602895705935818</v>
      </c>
    </row>
    <row r="11" spans="2:11">
      <c r="B11" s="29"/>
      <c r="C11" s="120" t="str">
        <f>+IF(Índice!$D$2=1,"Subsídios","Subsidies")</f>
        <v>Subsidies</v>
      </c>
      <c r="D11" s="165">
        <v>4174478.859999998</v>
      </c>
      <c r="E11" s="165">
        <v>4174478.859999998</v>
      </c>
      <c r="F11" s="165">
        <v>0</v>
      </c>
      <c r="G11" s="95">
        <v>1.2568421683857993</v>
      </c>
      <c r="H11" s="95">
        <v>1.2568421683857993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15454.060000000001</v>
      </c>
      <c r="E12" s="165">
        <v>7745.18</v>
      </c>
      <c r="F12" s="165">
        <v>51</v>
      </c>
      <c r="G12" s="95">
        <v>0.19278711603502874</v>
      </c>
      <c r="H12" s="95">
        <v>0.21995929888229449</v>
      </c>
      <c r="I12" s="121">
        <v>-0.80384615384615388</v>
      </c>
    </row>
    <row r="13" spans="2:11">
      <c r="B13" s="29"/>
      <c r="C13" s="115" t="str">
        <f>+IF(Índice!$D$2=1,"Despesa de capital","Capital expenditure")</f>
        <v>Capital expenditure</v>
      </c>
      <c r="D13" s="163">
        <v>47644048.579999998</v>
      </c>
      <c r="E13" s="163">
        <v>32618444.309999999</v>
      </c>
      <c r="F13" s="163">
        <v>39480.44999999999</v>
      </c>
      <c r="G13" s="92">
        <v>2.1568444518974994E-2</v>
      </c>
      <c r="H13" s="92">
        <v>3.6327370500460976E-2</v>
      </c>
      <c r="I13" s="117">
        <v>-0.86310064082594729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27409788.189999998</v>
      </c>
      <c r="E14" s="165">
        <v>18478638.780000001</v>
      </c>
      <c r="F14" s="165">
        <v>39480.44999999999</v>
      </c>
      <c r="G14" s="95">
        <v>0.10717021717376274</v>
      </c>
      <c r="H14" s="95">
        <v>0.17087064810375319</v>
      </c>
      <c r="I14" s="121">
        <v>-0.86310064082594729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20234260.390000001</v>
      </c>
      <c r="E15" s="165">
        <v>14139805.529999997</v>
      </c>
      <c r="F15" s="165">
        <v>0</v>
      </c>
      <c r="G15" s="95">
        <v>-7.5280869869833844E-2</v>
      </c>
      <c r="H15" s="95">
        <v>-9.8977995682248521E-2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217884147.09000024</v>
      </c>
      <c r="E17" s="164">
        <v>186817016.07000023</v>
      </c>
      <c r="F17" s="164">
        <v>57523747.729999989</v>
      </c>
      <c r="G17" s="147">
        <v>1.4356474219337834E-2</v>
      </c>
      <c r="H17" s="147">
        <v>-1.7042915213037357E-2</v>
      </c>
      <c r="I17" s="148">
        <v>0.5287747281639168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142408082.69999996</v>
      </c>
      <c r="E19" s="164">
        <v>111353435.61999993</v>
      </c>
      <c r="F19" s="164">
        <v>12334599.809999993</v>
      </c>
      <c r="G19" s="147">
        <v>2.3825679441376701E-2</v>
      </c>
      <c r="H19" s="147">
        <v>-2.6310028505546423E-2</v>
      </c>
      <c r="I19" s="148">
        <v>1.9151657334115217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2024 (valores acumulados)","Table XIV - Accounts payable of the Regional Gov., may (accumulated)")</f>
        <v>Table XIV - Accounts payable of the Regional Gov., may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6" t="str">
        <f>+IF(Índice!$D$2=1,"Governo Regional","Regional Government")</f>
        <v>Regional Government</v>
      </c>
      <c r="D24" s="337" t="str">
        <f>+IF(Índice!$D$2=1,"maio 2024","may 2024")</f>
        <v>may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Change from january initial stock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Accumulated</v>
      </c>
      <c r="E25" s="340"/>
      <c r="F25" s="340"/>
      <c r="G25" s="341" t="str">
        <f>+IF(Índice!$D$2=1,"Passivo","Liabilities")</f>
        <v>Liabilities</v>
      </c>
      <c r="H25" s="341" t="str">
        <f>+IF(Índice!$D$2=1,"Contas a pagar","Accounts payable")</f>
        <v>Accounts payable</v>
      </c>
      <c r="I25" s="343" t="str">
        <f>+IF(Índice!$D$2=1,"Pagamentos em atraso","Late payments")</f>
        <v>Late payments</v>
      </c>
    </row>
    <row r="26" spans="2:9" ht="22.5">
      <c r="B26" s="29"/>
      <c r="C26" s="336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50574185.449999996</v>
      </c>
      <c r="E27" s="162">
        <v>42125823.229999989</v>
      </c>
      <c r="F27" s="162">
        <v>1052467.5299999998</v>
      </c>
      <c r="G27" s="91">
        <v>3.2126495768844476</v>
      </c>
      <c r="H27" s="91">
        <v>3.5447998425489846</v>
      </c>
      <c r="I27" s="116">
        <v>-2.1363947083514745E-3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35785257.369999997</v>
      </c>
      <c r="E28" s="163">
        <v>29476788.099999998</v>
      </c>
      <c r="F28" s="163">
        <v>630</v>
      </c>
      <c r="G28" s="92">
        <v>7.6852756898682761E-2</v>
      </c>
      <c r="H28" s="172">
        <v>0.10048070090739047</v>
      </c>
      <c r="I28" s="117">
        <v>0</v>
      </c>
    </row>
    <row r="29" spans="2:9" ht="20.100000000000001" customHeight="1">
      <c r="B29" s="29"/>
      <c r="C29" s="146" t="s">
        <v>7</v>
      </c>
      <c r="D29" s="164">
        <v>86359442.819999993</v>
      </c>
      <c r="E29" s="164">
        <v>71602611.329999983</v>
      </c>
      <c r="F29" s="164">
        <v>1053097.5299999998</v>
      </c>
      <c r="G29" s="147">
        <v>0.90905909193076639</v>
      </c>
      <c r="H29" s="147">
        <v>0.98596091306662625</v>
      </c>
      <c r="I29" s="148">
        <v>-2.1351193706836691E-3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2024 (valores acumulados)","Table XV - Accounts payable of the ASFs, may (accumulated)")</f>
        <v>Table XV - Accounts payable of the ASFs, may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5" t="str">
        <f>+IF(Índice!$D$2=1,"Serviços e Fundos Autónomos","Autonomous Services and Funds")</f>
        <v>Autonomous Services and Funds</v>
      </c>
      <c r="D33" s="337" t="str">
        <f>+IF(Índice!$D$2=1,"maio 2024","may 2024")</f>
        <v>may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Change from january initial stock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Accumulated</v>
      </c>
      <c r="E34" s="349"/>
      <c r="F34" s="350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43" t="str">
        <f>+IF(Índice!$D$2=1,"Pagamentos em atraso","Late payments")</f>
        <v>Late payments</v>
      </c>
    </row>
    <row r="35" spans="2:9" ht="22.5">
      <c r="C35" s="347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Current expenditure</v>
      </c>
      <c r="D36" s="162">
        <v>40573512.460000001</v>
      </c>
      <c r="E36" s="162">
        <v>37242381.230000004</v>
      </c>
      <c r="F36" s="162">
        <v>11281502.279999999</v>
      </c>
      <c r="G36" s="91">
        <v>-0.46317896392568703</v>
      </c>
      <c r="H36" s="91">
        <v>-0.48995249026064369</v>
      </c>
      <c r="I36" s="116">
        <v>2.6471919640611148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244896.51</v>
      </c>
      <c r="E37" s="163">
        <v>244896.51</v>
      </c>
      <c r="F37" s="163">
        <v>0</v>
      </c>
      <c r="G37" s="92">
        <v>-0.34649417816482386</v>
      </c>
      <c r="H37" s="92">
        <v>-0.34649417816482386</v>
      </c>
      <c r="I37" s="117">
        <v>-1</v>
      </c>
    </row>
    <row r="38" spans="2:9" ht="20.100000000000001" customHeight="1">
      <c r="C38" s="146" t="s">
        <v>7</v>
      </c>
      <c r="D38" s="164">
        <v>40818408.969999999</v>
      </c>
      <c r="E38" s="164">
        <v>37487277.740000002</v>
      </c>
      <c r="F38" s="164">
        <v>11281502.279999999</v>
      </c>
      <c r="G38" s="147">
        <v>-0.46260327707552484</v>
      </c>
      <c r="H38" s="147">
        <v>-0.48921998821511548</v>
      </c>
      <c r="I38" s="148">
        <v>2.552297959721241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maio de 2024 (valores acumulados)","Table XVI - Accounts payable of the RPEs, may (accumulated)")</f>
        <v>Table XVI - Accounts payable of the RPEs, may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5" t="str">
        <f>+IF(Índice!$D$2=1,"Entidades Públicas Reclassseicadas","Reclassseied Public Entities")</f>
        <v>Reclassseied Public Entities</v>
      </c>
      <c r="D42" s="337" t="str">
        <f>+IF(Índice!$D$2=1,"maio 2024","may 2024")</f>
        <v>may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Change from january initial stock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Accumulated</v>
      </c>
      <c r="E43" s="349"/>
      <c r="F43" s="350"/>
      <c r="G43" s="341" t="str">
        <f>+IF(Índice!$D$2=1,"Passivo","Liabilities")</f>
        <v>Liabilities</v>
      </c>
      <c r="H43" s="341" t="str">
        <f>+IF(Índice!$D$2=1,"Contas a pagar","Accounts payable")</f>
        <v>Accounts payable</v>
      </c>
      <c r="I43" s="343" t="str">
        <f>+IF(Índice!$D$2=1,"Pagamentos em atraso","Late payments")</f>
        <v>Late payments</v>
      </c>
    </row>
    <row r="44" spans="2:9" ht="22.5">
      <c r="C44" s="347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Current expenditure</v>
      </c>
      <c r="D45" s="162">
        <v>79092400.600000247</v>
      </c>
      <c r="E45" s="162">
        <v>74830367.30000025</v>
      </c>
      <c r="F45" s="162">
        <v>45150297.469999991</v>
      </c>
      <c r="G45" s="91">
        <v>-1.8410495471249066E-2</v>
      </c>
      <c r="H45" s="91">
        <v>-1.9191781935004371E-2</v>
      </c>
      <c r="I45" s="116">
        <v>0.36031581863757833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11613894.699999999</v>
      </c>
      <c r="E46" s="163">
        <v>2896759.7</v>
      </c>
      <c r="F46" s="163">
        <v>38850.44999999999</v>
      </c>
      <c r="G46" s="92">
        <v>-0.1088210216070129</v>
      </c>
      <c r="H46" s="92">
        <v>-0.32866454839400905</v>
      </c>
      <c r="I46" s="117">
        <v>-0.81060601813490973</v>
      </c>
    </row>
    <row r="47" spans="2:9" ht="20.100000000000001" customHeight="1">
      <c r="C47" s="146" t="s">
        <v>7</v>
      </c>
      <c r="D47" s="164">
        <v>90706295.30000025</v>
      </c>
      <c r="E47" s="164">
        <v>77727127.000000253</v>
      </c>
      <c r="F47" s="164">
        <v>45189147.919999994</v>
      </c>
      <c r="G47" s="147">
        <v>-3.0997414930085232E-2</v>
      </c>
      <c r="H47" s="147">
        <v>-3.5757451766260995E-2</v>
      </c>
      <c r="I47" s="148">
        <v>0.35312362933574937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3"/>
  <sheetViews>
    <sheetView showGridLines="0" topLeftCell="A59" zoomScale="85" zoomScaleNormal="85" workbookViewId="0">
      <selection activeCell="B84" sqref="B84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75</v>
      </c>
      <c r="D10" s="170"/>
      <c r="E10" s="169"/>
    </row>
    <row r="11" spans="2:5">
      <c r="B11" s="195"/>
      <c r="C11" s="170" t="s">
        <v>94</v>
      </c>
      <c r="D11" s="170"/>
      <c r="E11" s="169"/>
    </row>
    <row r="12" spans="2:5">
      <c r="B12" s="195"/>
      <c r="C12" s="170" t="s">
        <v>76</v>
      </c>
      <c r="D12" s="170"/>
      <c r="E12" s="169"/>
    </row>
    <row r="13" spans="2:5">
      <c r="B13" s="195"/>
      <c r="C13" s="170" t="s">
        <v>77</v>
      </c>
      <c r="D13" s="170"/>
      <c r="E13" s="169"/>
    </row>
    <row r="14" spans="2:5">
      <c r="B14" s="195"/>
      <c r="C14" s="170" t="s">
        <v>78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61</v>
      </c>
      <c r="D16" s="170"/>
      <c r="E16" s="169"/>
    </row>
    <row r="17" spans="2:5">
      <c r="B17" s="195"/>
      <c r="C17" s="170" t="s">
        <v>79</v>
      </c>
      <c r="D17" s="171"/>
      <c r="E17" s="169"/>
    </row>
    <row r="18" spans="2:5">
      <c r="B18" s="195"/>
      <c r="C18" s="170" t="s">
        <v>95</v>
      </c>
      <c r="D18" s="170"/>
      <c r="E18" s="169"/>
    </row>
    <row r="19" spans="2:5">
      <c r="B19" s="195"/>
      <c r="C19" s="170" t="s">
        <v>80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62</v>
      </c>
      <c r="D21" s="170"/>
      <c r="E21" s="169"/>
    </row>
    <row r="22" spans="2:5">
      <c r="B22" s="195"/>
      <c r="C22" s="170" t="s">
        <v>63</v>
      </c>
      <c r="D22" s="170"/>
      <c r="E22" s="169"/>
    </row>
    <row r="23" spans="2:5">
      <c r="B23" s="195"/>
      <c r="C23" s="170" t="s">
        <v>81</v>
      </c>
      <c r="D23" s="170"/>
      <c r="E23" s="169"/>
    </row>
    <row r="24" spans="2:5">
      <c r="B24" s="195"/>
      <c r="C24" s="170" t="s">
        <v>82</v>
      </c>
      <c r="D24" s="170"/>
      <c r="E24" s="169"/>
    </row>
    <row r="25" spans="2:5">
      <c r="B25" s="195"/>
      <c r="C25" s="170" t="s">
        <v>64</v>
      </c>
      <c r="D25" s="170"/>
      <c r="E25" s="169"/>
    </row>
    <row r="26" spans="2:5">
      <c r="B26" s="195"/>
      <c r="C26" s="170" t="s">
        <v>83</v>
      </c>
      <c r="D26" s="170"/>
      <c r="E26" s="169"/>
    </row>
    <row r="27" spans="2:5">
      <c r="B27" s="195"/>
      <c r="C27" s="170" t="s">
        <v>84</v>
      </c>
      <c r="D27" s="170"/>
      <c r="E27" s="169"/>
    </row>
    <row r="28" spans="2:5">
      <c r="B28" s="195"/>
      <c r="C28" s="170" t="s">
        <v>65</v>
      </c>
      <c r="D28" s="170"/>
      <c r="E28" s="169"/>
    </row>
    <row r="29" spans="2:5">
      <c r="B29" s="55"/>
      <c r="C29" s="170" t="s">
        <v>96</v>
      </c>
      <c r="D29" s="170"/>
      <c r="E29" s="169"/>
    </row>
    <row r="30" spans="2:5">
      <c r="B30" s="55"/>
      <c r="C30" s="170" t="s">
        <v>66</v>
      </c>
      <c r="D30" s="170"/>
      <c r="E30" s="169"/>
    </row>
    <row r="31" spans="2:5">
      <c r="B31" s="55"/>
      <c r="C31" s="170" t="s">
        <v>85</v>
      </c>
      <c r="D31" s="170"/>
      <c r="E31" s="169"/>
    </row>
    <row r="32" spans="2:5">
      <c r="B32" s="55"/>
      <c r="C32" s="170" t="s">
        <v>67</v>
      </c>
      <c r="D32" s="170"/>
      <c r="E32" s="169"/>
    </row>
    <row r="33" spans="2:5">
      <c r="B33" s="55"/>
      <c r="C33" s="170" t="s">
        <v>86</v>
      </c>
      <c r="D33" s="170"/>
      <c r="E33" s="169"/>
    </row>
    <row r="34" spans="2:5">
      <c r="B34" s="55"/>
      <c r="C34" s="170" t="s">
        <v>68</v>
      </c>
      <c r="D34" s="170"/>
      <c r="E34" s="169"/>
    </row>
    <row r="35" spans="2:5">
      <c r="B35" s="55"/>
      <c r="C35" s="170" t="s">
        <v>87</v>
      </c>
      <c r="D35" s="170"/>
      <c r="E35" s="169"/>
    </row>
    <row r="36" spans="2:5">
      <c r="B36" s="55"/>
      <c r="C36" s="170" t="s">
        <v>69</v>
      </c>
      <c r="D36" s="170"/>
      <c r="E36" s="169"/>
    </row>
    <row r="37" spans="2:5">
      <c r="B37" s="55"/>
      <c r="C37" s="170" t="s">
        <v>21</v>
      </c>
      <c r="D37" s="170"/>
      <c r="E37" s="169"/>
    </row>
    <row r="38" spans="2:5">
      <c r="B38" s="55"/>
      <c r="C38" s="171" t="s">
        <v>22</v>
      </c>
      <c r="D38" s="170"/>
      <c r="E38" s="169"/>
    </row>
    <row r="39" spans="2:5">
      <c r="B39" s="55"/>
      <c r="C39" s="170" t="s">
        <v>97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98</v>
      </c>
      <c r="D41" s="170"/>
      <c r="E41" s="169"/>
    </row>
    <row r="42" spans="2:5">
      <c r="B42" s="55"/>
      <c r="C42" s="171" t="s">
        <v>24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71</v>
      </c>
      <c r="D44" s="170"/>
      <c r="E44" s="169"/>
    </row>
    <row r="45" spans="2:5">
      <c r="B45" s="55"/>
      <c r="C45" s="170" t="s">
        <v>57</v>
      </c>
      <c r="D45" s="171"/>
      <c r="E45" s="169"/>
    </row>
    <row r="46" spans="2:5">
      <c r="B46" s="55"/>
      <c r="C46" s="170" t="s">
        <v>25</v>
      </c>
      <c r="D46" s="170"/>
      <c r="E46" s="169"/>
    </row>
    <row r="47" spans="2:5">
      <c r="B47" s="55"/>
      <c r="C47" s="170" t="s">
        <v>72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0" t="s">
        <v>27</v>
      </c>
      <c r="D49" s="170"/>
      <c r="E49" s="169"/>
    </row>
    <row r="50" spans="2:5">
      <c r="B50" s="55"/>
      <c r="C50" s="170" t="s">
        <v>58</v>
      </c>
      <c r="D50" s="171"/>
      <c r="E50" s="169"/>
    </row>
    <row r="51" spans="2:5">
      <c r="B51" s="55"/>
      <c r="C51" s="171" t="s">
        <v>28</v>
      </c>
      <c r="D51" s="170"/>
      <c r="E51" s="169"/>
    </row>
    <row r="52" spans="2:5">
      <c r="B52" s="55"/>
      <c r="C52" s="170" t="s">
        <v>73</v>
      </c>
      <c r="D52" s="170"/>
      <c r="E52" s="169"/>
    </row>
    <row r="53" spans="2:5">
      <c r="B53" s="55"/>
      <c r="C53" s="170" t="s">
        <v>29</v>
      </c>
      <c r="D53" s="170"/>
      <c r="E53" s="169"/>
    </row>
    <row r="54" spans="2:5">
      <c r="B54" s="55"/>
      <c r="C54" s="171" t="s">
        <v>30</v>
      </c>
      <c r="D54" s="171"/>
      <c r="E54" s="169"/>
    </row>
    <row r="55" spans="2:5">
      <c r="B55" s="55"/>
      <c r="C55" s="170" t="s">
        <v>31</v>
      </c>
    </row>
    <row r="56" spans="2:5">
      <c r="B56" s="55"/>
      <c r="C56" s="170" t="s">
        <v>88</v>
      </c>
    </row>
    <row r="57" spans="2:5">
      <c r="B57" s="55"/>
      <c r="C57" s="170" t="s">
        <v>32</v>
      </c>
    </row>
    <row r="58" spans="2:5">
      <c r="B58" s="55"/>
      <c r="C58" s="170" t="s">
        <v>33</v>
      </c>
    </row>
    <row r="59" spans="2:5">
      <c r="B59" s="55"/>
      <c r="C59" s="171" t="s">
        <v>34</v>
      </c>
    </row>
    <row r="60" spans="2:5">
      <c r="B60" s="55"/>
      <c r="C60" s="170" t="s">
        <v>104</v>
      </c>
    </row>
    <row r="61" spans="2:5">
      <c r="B61" s="55"/>
      <c r="C61" s="170" t="s">
        <v>99</v>
      </c>
    </row>
    <row r="62" spans="2:5">
      <c r="B62" s="55"/>
      <c r="C62" s="170" t="s">
        <v>35</v>
      </c>
    </row>
    <row r="63" spans="2:5">
      <c r="B63" s="55"/>
      <c r="C63" s="171" t="s">
        <v>51</v>
      </c>
    </row>
    <row r="64" spans="2:5">
      <c r="B64" s="55"/>
      <c r="C64" s="170" t="s">
        <v>104</v>
      </c>
    </row>
    <row r="65" spans="2:3">
      <c r="B65" s="55"/>
      <c r="C65" s="170" t="s">
        <v>60</v>
      </c>
    </row>
    <row r="66" spans="2:3">
      <c r="B66" s="55"/>
      <c r="C66" s="170" t="s">
        <v>59</v>
      </c>
    </row>
    <row r="67" spans="2:3">
      <c r="B67" s="55"/>
      <c r="C67" s="171" t="s">
        <v>89</v>
      </c>
    </row>
    <row r="68" spans="2:3">
      <c r="B68" s="55"/>
      <c r="C68" s="170" t="s">
        <v>90</v>
      </c>
    </row>
    <row r="69" spans="2:3">
      <c r="B69" s="55"/>
      <c r="C69" s="170" t="s">
        <v>100</v>
      </c>
    </row>
    <row r="70" spans="2:3">
      <c r="B70" s="55"/>
      <c r="C70" s="170" t="s">
        <v>91</v>
      </c>
    </row>
    <row r="71" spans="2:3">
      <c r="B71" s="55"/>
      <c r="C71" s="171" t="s">
        <v>36</v>
      </c>
    </row>
    <row r="72" spans="2:3">
      <c r="B72" s="55"/>
      <c r="C72" s="170" t="s">
        <v>105</v>
      </c>
    </row>
    <row r="73" spans="2:3">
      <c r="B73" s="55"/>
      <c r="C73" s="170" t="s">
        <v>101</v>
      </c>
    </row>
    <row r="74" spans="2:3" ht="13.5" customHeight="1">
      <c r="B74" s="55"/>
      <c r="C74" s="171" t="s">
        <v>37</v>
      </c>
    </row>
    <row r="75" spans="2:3" ht="13.5" customHeight="1">
      <c r="B75" s="55"/>
      <c r="C75" s="170" t="s">
        <v>92</v>
      </c>
    </row>
    <row r="76" spans="2:3" ht="13.5" customHeight="1">
      <c r="B76" s="55"/>
      <c r="C76" s="170" t="s">
        <v>38</v>
      </c>
    </row>
    <row r="77" spans="2:3" ht="13.5" customHeight="1">
      <c r="B77" s="55"/>
      <c r="C77" s="170" t="s">
        <v>39</v>
      </c>
    </row>
    <row r="78" spans="2:3" ht="13.5" customHeight="1">
      <c r="B78" s="55"/>
      <c r="C78" s="170" t="s">
        <v>40</v>
      </c>
    </row>
    <row r="79" spans="2:3">
      <c r="B79" s="55"/>
      <c r="C79" s="170" t="s">
        <v>41</v>
      </c>
    </row>
    <row r="80" spans="2:3">
      <c r="B80" s="55"/>
      <c r="C80" s="275"/>
    </row>
    <row r="81" spans="2:3">
      <c r="B81" s="55"/>
      <c r="C81" s="352"/>
    </row>
    <row r="82" spans="2:3">
      <c r="B82" s="55"/>
      <c r="C82" s="35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171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42</v>
      </c>
    </row>
    <row r="89" spans="2:3">
      <c r="B89" s="55"/>
      <c r="C89" s="170" t="s">
        <v>43</v>
      </c>
    </row>
    <row r="90" spans="2:3">
      <c r="B90" s="55"/>
      <c r="C90" s="170" t="s">
        <v>44</v>
      </c>
    </row>
    <row r="91" spans="2:3">
      <c r="B91" s="55"/>
      <c r="C91" s="171" t="s">
        <v>22</v>
      </c>
    </row>
    <row r="92" spans="2:3">
      <c r="B92" s="55"/>
      <c r="C92" s="170" t="s">
        <v>45</v>
      </c>
    </row>
    <row r="93" spans="2:3">
      <c r="B93" s="55"/>
      <c r="C93" s="170" t="s">
        <v>46</v>
      </c>
    </row>
    <row r="94" spans="2:3">
      <c r="B94" s="55"/>
      <c r="C94" s="171" t="s">
        <v>24</v>
      </c>
    </row>
    <row r="95" spans="2:3">
      <c r="B95" s="55"/>
      <c r="C95" s="170" t="s">
        <v>47</v>
      </c>
    </row>
    <row r="96" spans="2:3">
      <c r="B96" s="55"/>
      <c r="C96" s="170" t="s">
        <v>48</v>
      </c>
    </row>
    <row r="97" spans="2:3">
      <c r="B97" s="55"/>
      <c r="C97" s="170" t="s">
        <v>74</v>
      </c>
    </row>
    <row r="98" spans="2:3">
      <c r="B98" s="55"/>
      <c r="C98" s="171" t="s">
        <v>28</v>
      </c>
    </row>
    <row r="99" spans="2:3">
      <c r="B99" s="55"/>
      <c r="C99" s="170" t="s">
        <v>49</v>
      </c>
    </row>
    <row r="100" spans="2:3">
      <c r="B100" s="55"/>
      <c r="C100" s="171" t="s">
        <v>34</v>
      </c>
    </row>
    <row r="101" spans="2:3">
      <c r="B101" s="55"/>
      <c r="C101" s="170" t="s">
        <v>50</v>
      </c>
    </row>
    <row r="102" spans="2:3">
      <c r="B102" s="55"/>
      <c r="C102" s="171" t="s">
        <v>51</v>
      </c>
    </row>
    <row r="103" spans="2:3">
      <c r="B103" s="55"/>
      <c r="C103" s="170" t="s">
        <v>102</v>
      </c>
    </row>
    <row r="104" spans="2:3">
      <c r="B104" s="55"/>
      <c r="C104" s="171" t="s">
        <v>36</v>
      </c>
    </row>
    <row r="105" spans="2:3">
      <c r="B105" s="55"/>
      <c r="C105" s="170" t="s">
        <v>93</v>
      </c>
    </row>
    <row r="106" spans="2:3">
      <c r="B106" s="55"/>
      <c r="C106" s="170" t="s">
        <v>103</v>
      </c>
    </row>
    <row r="107" spans="2:3">
      <c r="B107" s="55"/>
      <c r="C107" s="171" t="s">
        <v>37</v>
      </c>
    </row>
    <row r="108" spans="2:3">
      <c r="B108" s="55"/>
      <c r="C108" s="170" t="s">
        <v>52</v>
      </c>
    </row>
    <row r="109" spans="2:3">
      <c r="B109" s="55"/>
      <c r="C109" s="170" t="s">
        <v>53</v>
      </c>
    </row>
    <row r="110" spans="2:3">
      <c r="B110" s="55"/>
      <c r="C110" s="170" t="s">
        <v>54</v>
      </c>
    </row>
    <row r="111" spans="2:3">
      <c r="B111" s="55"/>
      <c r="C111" s="170" t="s">
        <v>55</v>
      </c>
    </row>
    <row r="112" spans="2:3">
      <c r="B112" s="55"/>
      <c r="C112" s="170" t="s">
        <v>56</v>
      </c>
    </row>
    <row r="113" spans="2:3">
      <c r="B113" s="55"/>
      <c r="C113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14" sqref="D1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(january-june)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(january-june)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(june)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(january-june)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(january-june)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(january-june)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(january-june)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(january-june)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(january-june)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(january-june)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(january-june)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(june)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june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may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may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may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2" sqref="D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(janeiro-junho)","TABLE I - Consolidated budget execution (january-june)")</f>
        <v>TABLE I - Consolidated budget execution (january-june)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628329.27284000011</v>
      </c>
      <c r="E5" s="57">
        <v>286056.61505999998</v>
      </c>
      <c r="F5" s="57">
        <v>203283.65224</v>
      </c>
      <c r="G5" s="57">
        <v>704809.88430000003</v>
      </c>
      <c r="H5" s="57">
        <v>8.9115767682660607</v>
      </c>
    </row>
    <row r="6" spans="1:10" ht="11.25" customHeight="1">
      <c r="C6" s="68" t="str">
        <f>+IF(Índice!$D$2=1,"Impostos diretos","Direct taxes")</f>
        <v>Direct taxes</v>
      </c>
      <c r="D6" s="56">
        <v>136730.39155</v>
      </c>
      <c r="E6" s="56">
        <v>0</v>
      </c>
      <c r="F6" s="56">
        <v>0</v>
      </c>
      <c r="G6" s="56">
        <v>136730.39155</v>
      </c>
      <c r="H6" s="56">
        <v>-5.6223417984532791</v>
      </c>
    </row>
    <row r="7" spans="1:10">
      <c r="C7" s="68" t="str">
        <f>+IF(Índice!$D$2=1,"Impostos indiretos","Indirect taxes")</f>
        <v>Indirect taxes</v>
      </c>
      <c r="D7" s="56">
        <v>353601.07682000013</v>
      </c>
      <c r="E7" s="56">
        <v>0</v>
      </c>
      <c r="F7" s="56">
        <v>0</v>
      </c>
      <c r="G7" s="56">
        <v>353601.07682000013</v>
      </c>
      <c r="H7" s="56">
        <v>10.212071196000583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137997.80446999997</v>
      </c>
      <c r="E9" s="56">
        <v>286056.61505999998</v>
      </c>
      <c r="F9" s="56">
        <v>203283.65224</v>
      </c>
      <c r="G9" s="56">
        <v>187984.47866999998</v>
      </c>
      <c r="H9" s="56">
        <v>11.04687437456484</v>
      </c>
    </row>
    <row r="10" spans="1:10">
      <c r="C10" s="69" t="str">
        <f>+IF(Índice!$D$2=1,"Transferências correntes","Current transfers")</f>
        <v>Current transfers</v>
      </c>
      <c r="D10" s="56">
        <v>107264.59849999998</v>
      </c>
      <c r="E10" s="56">
        <v>280471.0796</v>
      </c>
      <c r="F10" s="56">
        <v>180562.63863</v>
      </c>
      <c r="G10" s="56">
        <v>128944.72363000002</v>
      </c>
      <c r="H10" s="56">
        <v>8.8179254541861383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105315.16</v>
      </c>
      <c r="E11" s="56">
        <v>764.46955000000014</v>
      </c>
      <c r="F11" s="56">
        <v>10.290649999999999</v>
      </c>
      <c r="G11" s="56">
        <v>106089.92020000001</v>
      </c>
      <c r="H11" s="56">
        <v>7.4879446857643917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261433.90206999995</v>
      </c>
      <c r="F12" s="56">
        <v>177919.69102999999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26493.937259999861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62326.990360000011</v>
      </c>
      <c r="E14" s="57">
        <v>4592.5762100000002</v>
      </c>
      <c r="F14" s="57">
        <v>15414.968760000007</v>
      </c>
      <c r="G14" s="57">
        <v>75325.02969000001</v>
      </c>
      <c r="H14" s="57">
        <v>43.744235759423944</v>
      </c>
    </row>
    <row r="15" spans="1:10">
      <c r="C15" s="68" t="str">
        <f>+IF(Índice!$D$2=1,"Venda de bens de investimento","Sale of investment goods")</f>
        <v>Sale of investment goods</v>
      </c>
      <c r="D15" s="56">
        <v>866.71383000000003</v>
      </c>
      <c r="E15" s="56">
        <v>0</v>
      </c>
      <c r="F15" s="56">
        <v>235.07902999999999</v>
      </c>
      <c r="G15" s="56">
        <v>1101.79286</v>
      </c>
      <c r="H15" s="56">
        <v>-85.496180028698632</v>
      </c>
    </row>
    <row r="16" spans="1:10" ht="11.25" customHeight="1">
      <c r="C16" s="68" t="str">
        <f>+IF(Índice!$D$2=1,"Transferências capital","Capital transfers")</f>
        <v>Capital transfers</v>
      </c>
      <c r="D16" s="56">
        <v>58341.229150000006</v>
      </c>
      <c r="E16" s="56">
        <v>4558.8494200000005</v>
      </c>
      <c r="F16" s="56">
        <v>14550.178070000005</v>
      </c>
      <c r="G16" s="56">
        <v>69247.259740000009</v>
      </c>
      <c r="H16" s="56">
        <v>62.812117637509822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54155.858</v>
      </c>
      <c r="E17" s="56">
        <v>41.051360000000003</v>
      </c>
      <c r="F17" s="56">
        <v>0</v>
      </c>
      <c r="G17" s="56">
        <v>54196.909359999998</v>
      </c>
      <c r="H17" s="56">
        <v>137.70221345042458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1401.7192500000001</v>
      </c>
      <c r="F18" s="56">
        <v>6801.2776499999991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1193.4912599999989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690656.26320000016</v>
      </c>
      <c r="E20" s="57">
        <v>290649.19127000001</v>
      </c>
      <c r="F20" s="57">
        <v>218698.62100000001</v>
      </c>
      <c r="G20" s="57">
        <v>780134.91399000003</v>
      </c>
      <c r="H20" s="57">
        <v>11.520864142012721</v>
      </c>
    </row>
    <row r="21" spans="3:8" ht="20.25" customHeight="1">
      <c r="C21" s="220" t="str">
        <f>+IF(Índice!$D$2=1,"Despesa corrente","Current expenditure")</f>
        <v>Current expenditure</v>
      </c>
      <c r="D21" s="220">
        <v>643873.66668000049</v>
      </c>
      <c r="E21" s="220">
        <v>279685.29295000003</v>
      </c>
      <c r="F21" s="220">
        <v>182809.96966000006</v>
      </c>
      <c r="G21" s="220">
        <v>693509.27345000044</v>
      </c>
      <c r="H21" s="220">
        <v>5.566701372423033</v>
      </c>
    </row>
    <row r="22" spans="3:8" ht="10.5" customHeight="1">
      <c r="C22" s="68" t="str">
        <f>+IF(Índice!$D$2=1,"Consumo público","Public consumption")</f>
        <v>Public consumption</v>
      </c>
      <c r="D22" s="56">
        <v>299808.72120000061</v>
      </c>
      <c r="E22" s="56">
        <v>84636.132240000035</v>
      </c>
      <c r="F22" s="56">
        <v>175269.88773000005</v>
      </c>
      <c r="G22" s="56">
        <v>559714.74117000063</v>
      </c>
      <c r="H22" s="56">
        <v>5.9193530072937151</v>
      </c>
    </row>
    <row r="23" spans="3:8">
      <c r="C23" s="69" t="str">
        <f>+IF(Índice!$D$2=1,"Despesas com o pessoal","Compensation of employees")</f>
        <v>Compensation of employees</v>
      </c>
      <c r="D23" s="56">
        <v>223093.76582000061</v>
      </c>
      <c r="E23" s="56">
        <v>27882.039470000011</v>
      </c>
      <c r="F23" s="56">
        <v>127538.49494000005</v>
      </c>
      <c r="G23" s="56">
        <v>378514.30023000063</v>
      </c>
      <c r="H23" s="56">
        <v>5.2881917441463422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76714.955379999999</v>
      </c>
      <c r="E24" s="56">
        <v>56754.092770000025</v>
      </c>
      <c r="F24" s="56">
        <v>47731.392790000005</v>
      </c>
      <c r="G24" s="56">
        <v>181200.44094000003</v>
      </c>
      <c r="H24" s="56">
        <v>7.2625253129471989</v>
      </c>
    </row>
    <row r="25" spans="3:8">
      <c r="C25" s="68" t="str">
        <f>+IF(Índice!$D$2=1,"Subsídios","Subsidies")</f>
        <v>Subsidies</v>
      </c>
      <c r="D25" s="56">
        <v>12124.10996</v>
      </c>
      <c r="E25" s="56">
        <v>2778.8680399999998</v>
      </c>
      <c r="F25" s="56">
        <v>0</v>
      </c>
      <c r="G25" s="56">
        <v>14902.977999999999</v>
      </c>
      <c r="H25" s="56">
        <v>4.3108053235187516</v>
      </c>
    </row>
    <row r="26" spans="3:8">
      <c r="C26" s="68" t="str">
        <f>+IF(Índice!$D$2=1,"Juros e outros encargos","Interests and other charges")</f>
        <v>Interests and other charges</v>
      </c>
      <c r="D26" s="56">
        <v>60398.253429999975</v>
      </c>
      <c r="E26" s="56">
        <v>13.226289999999999</v>
      </c>
      <c r="F26" s="56">
        <v>977.1730500000001</v>
      </c>
      <c r="G26" s="56">
        <v>61388.652769999979</v>
      </c>
      <c r="H26" s="56">
        <v>9.6799031566840341</v>
      </c>
    </row>
    <row r="27" spans="3:8">
      <c r="C27" s="68" t="str">
        <f>+IF(Índice!$D$2=1,"Transferências correntes","Current transfers")</f>
        <v>Current transfers</v>
      </c>
      <c r="D27" s="56">
        <v>271542.58208999998</v>
      </c>
      <c r="E27" s="56">
        <v>192257.06637999997</v>
      </c>
      <c r="F27" s="56">
        <v>6562.908879999999</v>
      </c>
      <c r="G27" s="56">
        <v>57502.90150999988</v>
      </c>
      <c r="H27" s="56">
        <v>-1.2770986733431577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105.28400000000001</v>
      </c>
      <c r="E28" s="56">
        <v>1300.3715199999999</v>
      </c>
      <c r="F28" s="56">
        <v>0</v>
      </c>
      <c r="G28" s="56">
        <v>1405.65552</v>
      </c>
      <c r="H28" s="56">
        <v>59.492879876162341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238935.92454000007</v>
      </c>
      <c r="E29" s="56">
        <v>173923.73130000001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48033.951669999937</v>
      </c>
      <c r="E31" s="57">
        <v>3061.3155999999999</v>
      </c>
      <c r="F31" s="57">
        <v>10814.164660000004</v>
      </c>
      <c r="G31" s="57">
        <v>54899.926289999945</v>
      </c>
      <c r="H31" s="57">
        <v>-20.466143508568692</v>
      </c>
    </row>
    <row r="32" spans="3:8">
      <c r="C32" s="68" t="str">
        <f>+IF(Índice!$D$2=1,"Investimento","Investment")</f>
        <v>Investment</v>
      </c>
      <c r="D32" s="56">
        <v>36009.156869999933</v>
      </c>
      <c r="E32" s="56">
        <v>1100.4154799999997</v>
      </c>
      <c r="F32" s="56">
        <v>10741.964660000003</v>
      </c>
      <c r="G32" s="56">
        <v>47851.537009999935</v>
      </c>
      <c r="H32" s="56">
        <v>-4.8209803297979299</v>
      </c>
    </row>
    <row r="33" spans="3:8">
      <c r="C33" s="68" t="str">
        <f>+IF(Índice!$D$2=1,"Transferências capital","Capital transfers")</f>
        <v>Capital transfers</v>
      </c>
      <c r="D33" s="56">
        <v>12024.794800000003</v>
      </c>
      <c r="E33" s="56">
        <v>1960.90012</v>
      </c>
      <c r="F33" s="56">
        <v>72.2</v>
      </c>
      <c r="G33" s="56">
        <v>7048.3892800000031</v>
      </c>
      <c r="H33" s="56">
        <v>-60.157035401532369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3740.0663599999998</v>
      </c>
      <c r="E34" s="56">
        <v>0.83492000000000011</v>
      </c>
      <c r="F34" s="56">
        <v>0</v>
      </c>
      <c r="G34" s="56">
        <v>3740.9012799999996</v>
      </c>
      <c r="H34" s="56">
        <v>-3.1653541727059475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7009.5056399999994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691907.61835000047</v>
      </c>
      <c r="E38" s="86">
        <v>282746.60855</v>
      </c>
      <c r="F38" s="86">
        <v>193624.13432000007</v>
      </c>
      <c r="G38" s="86">
        <v>748409.19974000042</v>
      </c>
      <c r="H38" s="86">
        <v>3.091418990490391</v>
      </c>
    </row>
    <row r="39" spans="3:8" ht="17.25" customHeight="1">
      <c r="C39" s="138" t="str">
        <f>+IF(Índice!$D$2=1,"Saldo global","Overall balance")</f>
        <v>Overall balance</v>
      </c>
      <c r="D39" s="139">
        <v>-1251.3551500003086</v>
      </c>
      <c r="E39" s="139">
        <v>7902.5827200000058</v>
      </c>
      <c r="F39" s="139">
        <v>25074.486679999944</v>
      </c>
      <c r="G39" s="139">
        <v>31725.714249999612</v>
      </c>
      <c r="H39" s="139">
        <v>220.06008631165716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-15544.393840000383</v>
      </c>
      <c r="E41" s="19">
        <v>6371.32210999995</v>
      </c>
      <c r="F41" s="19">
        <v>20473.682579999935</v>
      </c>
      <c r="G41" s="19">
        <v>11300.61084999959</v>
      </c>
      <c r="H41" s="19">
        <v>215.31387269567142</v>
      </c>
    </row>
    <row r="42" spans="3:8">
      <c r="C42" s="68" t="str">
        <f>+IF(Índice!$D$2=1,"Despesa corrente primária","Primary current expenditure")</f>
        <v>Primary current expenditure</v>
      </c>
      <c r="D42" s="19">
        <v>583475.41325000057</v>
      </c>
      <c r="E42" s="19">
        <v>279672.06666000001</v>
      </c>
      <c r="F42" s="19">
        <v>181832.79661000005</v>
      </c>
      <c r="G42" s="19">
        <v>632120.62068000052</v>
      </c>
      <c r="H42" s="19">
        <v>5.1836215990204826</v>
      </c>
    </row>
    <row r="43" spans="3:8">
      <c r="C43" s="68" t="str">
        <f>+IF(Índice!$D$2=1,"Saldo corrente primário","Primary current balance")</f>
        <v>Primary current balance</v>
      </c>
      <c r="D43" s="19">
        <v>44853.859589999542</v>
      </c>
      <c r="E43" s="19">
        <v>6384.5483999999706</v>
      </c>
      <c r="F43" s="19">
        <v>21450.855629999947</v>
      </c>
      <c r="G43" s="19">
        <v>72689.263619999518</v>
      </c>
      <c r="H43" s="19">
        <v>57.435340181308177</v>
      </c>
    </row>
    <row r="44" spans="3:8">
      <c r="C44" s="68" t="str">
        <f>+IF(Índice!$D$2=1,"Saldo de capital","Capital balance")</f>
        <v>Capital balance</v>
      </c>
      <c r="D44" s="19">
        <v>14293.038690000074</v>
      </c>
      <c r="E44" s="19">
        <v>1531.2606100000003</v>
      </c>
      <c r="F44" s="19">
        <v>4600.804100000003</v>
      </c>
      <c r="G44" s="19">
        <v>20425.103400000065</v>
      </c>
      <c r="H44" s="19">
        <v>222.85781875862202</v>
      </c>
    </row>
    <row r="45" spans="3:8">
      <c r="C45" s="68" t="str">
        <f t="array" ref="C45">+IF(Índice!$D$2=1,"Despesa primária","Primary expenditure")</f>
        <v>Primary expenditure</v>
      </c>
      <c r="D45" s="19">
        <v>631509.36492000055</v>
      </c>
      <c r="E45" s="19">
        <v>282733.38225999998</v>
      </c>
      <c r="F45" s="19">
        <v>192646.96127000006</v>
      </c>
      <c r="G45" s="19">
        <v>687020.54697000049</v>
      </c>
      <c r="H45" s="19">
        <v>2.5410239968049586</v>
      </c>
    </row>
    <row r="46" spans="3:8">
      <c r="C46" s="221" t="str">
        <f>+IF(Índice!$D$2=1,"Saldo primário","Primary balance")</f>
        <v>Primary balance</v>
      </c>
      <c r="D46" s="132">
        <v>59146.898279999616</v>
      </c>
      <c r="E46" s="132">
        <v>7915.8090100000263</v>
      </c>
      <c r="F46" s="132">
        <v>26051.659729999956</v>
      </c>
      <c r="G46" s="132">
        <v>93114.367019999539</v>
      </c>
      <c r="H46" s="132">
        <v>215.15182757167483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D2" sqref="D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(janeiro-junho)","TABLE II - Regional Gov. budget execution (january-june)")</f>
        <v>TABLE II - Regional Gov. budget execution (january-june)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588727.67711000005</v>
      </c>
      <c r="E5" s="225">
        <v>628329.27284000011</v>
      </c>
      <c r="F5" s="225">
        <v>6.7266407321632915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465712.78083</v>
      </c>
      <c r="E6" s="231">
        <v>490331.46837000013</v>
      </c>
      <c r="F6" s="231">
        <v>5.2862383325886775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144875.80446000001</v>
      </c>
      <c r="E7" s="231">
        <v>136730.39155</v>
      </c>
      <c r="F7" s="231">
        <v>-5.6223417984532791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320836.97636999999</v>
      </c>
      <c r="E8" s="231">
        <v>353601.07682000013</v>
      </c>
      <c r="F8" s="231">
        <v>10.21207119600065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123014.89628</v>
      </c>
      <c r="E9" s="231">
        <v>137997.80446999997</v>
      </c>
      <c r="F9" s="231">
        <v>12.179751105830849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38473.86275</v>
      </c>
      <c r="E10" s="232">
        <v>62326.990360000003</v>
      </c>
      <c r="F10" s="232">
        <v>61.998265588760006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627201.53986000002</v>
      </c>
      <c r="E12" s="232">
        <v>690656.26320000016</v>
      </c>
      <c r="F12" s="232">
        <v>10.117118550787385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608576.08899999969</v>
      </c>
      <c r="E14" s="232">
        <v>643873.66668000037</v>
      </c>
      <c r="F14" s="232">
        <v>5.8000270332672743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211636.75334999961</v>
      </c>
      <c r="E15" s="231">
        <v>223093.76582000038</v>
      </c>
      <c r="F15" s="231">
        <v>5.4135268513845647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75982.532190000027</v>
      </c>
      <c r="E16" s="231">
        <v>76268.519140000004</v>
      </c>
      <c r="F16" s="231">
        <v>0.37638512662996337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51833.100589999995</v>
      </c>
      <c r="E17" s="231">
        <v>60398.253429999975</v>
      </c>
      <c r="F17" s="231">
        <v>16.524484822450368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257001.07276000004</v>
      </c>
      <c r="E18" s="231">
        <v>271542.5820900001</v>
      </c>
      <c r="F18" s="231">
        <v>5.6581512185280403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220130.94297000003</v>
      </c>
      <c r="E19" s="231">
        <v>239041.20854000008</v>
      </c>
      <c r="F19" s="231">
        <v>8.5904622561750354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36870.129789999999</v>
      </c>
      <c r="E20" s="231">
        <v>32501.37355</v>
      </c>
      <c r="F20" s="231">
        <v>-11.849039493169622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11718.367489999999</v>
      </c>
      <c r="E21" s="231">
        <v>12124.10996</v>
      </c>
      <c r="F21" s="231">
        <v>3.4624487612822108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404.26261999999991</v>
      </c>
      <c r="E22" s="231">
        <v>446.43624000000011</v>
      </c>
      <c r="F22" s="231">
        <v>10.432233383338829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57525.319939999972</v>
      </c>
      <c r="E23" s="232">
        <v>48033.951669999937</v>
      </c>
      <c r="F23" s="232">
        <v>-16.499461941106485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35426.538939999977</v>
      </c>
      <c r="E24" s="231">
        <v>36009.156869999933</v>
      </c>
      <c r="F24" s="231">
        <v>1.6445804400669894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22098.780999999999</v>
      </c>
      <c r="E25" s="231">
        <v>12024.7948</v>
      </c>
      <c r="F25" s="231">
        <v>-45.586162422262113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21293.899949999999</v>
      </c>
      <c r="E26" s="231">
        <v>10749.572</v>
      </c>
      <c r="F26" s="231">
        <v>-49.518068436308205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804.88104999999996</v>
      </c>
      <c r="E27" s="231">
        <v>1275.2228</v>
      </c>
      <c r="F27" s="231">
        <v>58.436181346299556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666101.40893999964</v>
      </c>
      <c r="E29" s="235">
        <v>691907.61835000035</v>
      </c>
      <c r="F29" s="235">
        <v>3.8742163075540459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-38899.869079999611</v>
      </c>
      <c r="E31" s="139">
        <v>-1251.3551500001995</v>
      </c>
      <c r="F31" s="139">
        <v>96.783137888133453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-19848.411889999639</v>
      </c>
      <c r="E33" s="19">
        <v>-15544.393840000266</v>
      </c>
      <c r="F33" s="19">
        <v>21.684445455144431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-19051.457189999972</v>
      </c>
      <c r="E34" s="19">
        <v>14293.038690000067</v>
      </c>
      <c r="F34" s="19">
        <v>175.02333573466717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12933.231510000383</v>
      </c>
      <c r="E35" s="19">
        <v>59146.898279999776</v>
      </c>
      <c r="F35" s="19">
        <v>357.32497894486403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16417.376259999997</v>
      </c>
      <c r="E36" s="106">
        <v>8127.4985299999998</v>
      </c>
      <c r="F36" s="106">
        <v>-50.494534563344409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D2" sqref="D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(junho)","TABLE III - Regional Gov. budget execution (june)")</f>
        <v>TABLE III - Regional Gov. budget execution (june)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113431.23371000023</v>
      </c>
      <c r="E5" s="225">
        <v>77188.726060000045</v>
      </c>
      <c r="F5" s="225">
        <v>-31.951083017097616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99929.498980000237</v>
      </c>
      <c r="E6" s="231">
        <v>59850.431710000041</v>
      </c>
      <c r="F6" s="231">
        <v>-40.107343356161095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44939.056280000004</v>
      </c>
      <c r="E7" s="231">
        <v>0</v>
      </c>
      <c r="F7" s="231">
        <v>-100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54990.442700000225</v>
      </c>
      <c r="E8" s="231">
        <v>59850.431710000041</v>
      </c>
      <c r="F8" s="231">
        <v>8.837879404814819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13501.734729999993</v>
      </c>
      <c r="E9" s="231">
        <v>17338.294349999996</v>
      </c>
      <c r="F9" s="231">
        <v>28.415308823061181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7524.8201399999971</v>
      </c>
      <c r="E10" s="232">
        <v>2044.1655200000023</v>
      </c>
      <c r="F10" s="232">
        <v>-72.834360397084481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120956.05385000023</v>
      </c>
      <c r="E12" s="232">
        <v>79232.891580000054</v>
      </c>
      <c r="F12" s="232">
        <v>-34.494480385199907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157800.91402999958</v>
      </c>
      <c r="E14" s="232">
        <v>149056.65336000072</v>
      </c>
      <c r="F14" s="232">
        <v>-5.5413244744174754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55318.895119999557</v>
      </c>
      <c r="E15" s="231">
        <v>58183.657310000744</v>
      </c>
      <c r="F15" s="231">
        <v>5.1786323349135133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10653.402900000117</v>
      </c>
      <c r="E16" s="231">
        <v>4597.2523200000378</v>
      </c>
      <c r="F16" s="231">
        <v>-56.847099812586762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13173.24228</v>
      </c>
      <c r="E17" s="231">
        <v>11569.657549999989</v>
      </c>
      <c r="F17" s="231">
        <v>-12.173045146483187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75167.959889999896</v>
      </c>
      <c r="E18" s="231">
        <v>74645.647559999969</v>
      </c>
      <c r="F18" s="231">
        <v>-0.69486032448435875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3455.8193699999974</v>
      </c>
      <c r="E19" s="231">
        <v>0</v>
      </c>
      <c r="F19" s="231">
        <v>-100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31.59447000000009</v>
      </c>
      <c r="E20" s="231">
        <v>60.438620000000114</v>
      </c>
      <c r="F20" s="231">
        <v>91.294932309356483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13580.011529999989</v>
      </c>
      <c r="E21" s="232">
        <v>6839.9561199999362</v>
      </c>
      <c r="F21" s="232">
        <v>-49.632177374153216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7511.76295999999</v>
      </c>
      <c r="E22" s="231">
        <v>6012.0827099999378</v>
      </c>
      <c r="F22" s="231">
        <v>-19.964424569649285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6068.2485699999988</v>
      </c>
      <c r="E23" s="231">
        <v>827.87340999999833</v>
      </c>
      <c r="F23" s="231">
        <v>-86.357292380987644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171380.92555999957</v>
      </c>
      <c r="E25" s="300">
        <v>155896.60948000065</v>
      </c>
      <c r="F25" s="300">
        <v>-9.0350288571512838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-50424.871709999337</v>
      </c>
      <c r="E27" s="287">
        <v>-76663.7179000006</v>
      </c>
      <c r="F27" s="287">
        <v>-52.035523939266781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-44369.680319999345</v>
      </c>
      <c r="E29" s="19">
        <v>-71867.92730000068</v>
      </c>
      <c r="F29" s="19">
        <v>-61.975310125474749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-6055.1913899999918</v>
      </c>
      <c r="E30" s="19">
        <v>-4795.7905999999339</v>
      </c>
      <c r="F30" s="19">
        <v>20.798695018623668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-37251.629429999339</v>
      </c>
      <c r="E31" s="19">
        <v>-65094.060350000611</v>
      </c>
      <c r="F31" s="19">
        <v>-74.741511568831712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D2" sqref="D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(janeiro-junho)","TABLE IV - Regional Gov. tax revenue budget execution (january-june)")</f>
        <v>TABLE IV - Regional Gov. tax revenue budget execution (january-june)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465712.78083</v>
      </c>
      <c r="E5" s="33">
        <v>490331.46837000013</v>
      </c>
      <c r="F5" s="270">
        <v>0.45729398714831393</v>
      </c>
      <c r="G5" s="270">
        <v>5.2862383325886775E-2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144875.80446000001</v>
      </c>
      <c r="E7" s="70">
        <v>136730.39155</v>
      </c>
      <c r="F7" s="271">
        <v>0.36074427726671399</v>
      </c>
      <c r="G7" s="271">
        <v>-5.6223417984532786E-2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82791.932550000012</v>
      </c>
      <c r="E8" s="70">
        <v>84634.890920000005</v>
      </c>
      <c r="F8" s="271">
        <v>0.35227557607952897</v>
      </c>
      <c r="G8" s="271">
        <v>2.226012019814827E-2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62083.871909999994</v>
      </c>
      <c r="E9" s="70">
        <v>52095.500630000002</v>
      </c>
      <c r="F9" s="271">
        <v>0.37540598965940281</v>
      </c>
      <c r="G9" s="271">
        <v>-0.16088512157359736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320836.97636999999</v>
      </c>
      <c r="E11" s="70">
        <v>353601.07682000013</v>
      </c>
      <c r="F11" s="271">
        <v>0.51008304205975752</v>
      </c>
      <c r="G11" s="271">
        <v>0.10212071196000649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14398.37198</v>
      </c>
      <c r="E12" s="70">
        <v>15995.47277</v>
      </c>
      <c r="F12" s="271">
        <v>0.31056758251786271</v>
      </c>
      <c r="G12" s="271">
        <v>0.11092231762163429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257005.04204999999</v>
      </c>
      <c r="E13" s="70">
        <v>287253.45306000003</v>
      </c>
      <c r="F13" s="271">
        <v>0.54448463636076783</v>
      </c>
      <c r="G13" s="271">
        <v>0.11769578825661808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3223.5707200000002</v>
      </c>
      <c r="E14" s="70">
        <v>2718.1512599999996</v>
      </c>
      <c r="F14" s="271">
        <v>0.53099262746630194</v>
      </c>
      <c r="G14" s="271">
        <v>-0.15678869920992478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14789.68045</v>
      </c>
      <c r="E15" s="70">
        <v>14830.523009999999</v>
      </c>
      <c r="F15" s="271">
        <v>0.39548061359999997</v>
      </c>
      <c r="G15" s="271">
        <v>2.7615579753785813E-3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3815.0122099999999</v>
      </c>
      <c r="E16" s="70">
        <v>4591.7401499999996</v>
      </c>
      <c r="F16" s="271">
        <v>0.41591849184782603</v>
      </c>
      <c r="G16" s="271">
        <v>0.20359775991385343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27605.29896</v>
      </c>
      <c r="E17" s="70">
        <v>28211.736569999997</v>
      </c>
      <c r="F17" s="271">
        <v>0.46638576635937912</v>
      </c>
      <c r="G17" s="271">
        <v>2.1968159478320537E-2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15702.176359999999</v>
      </c>
      <c r="E18" s="70">
        <v>15767.651680000001</v>
      </c>
      <c r="F18" s="271">
        <v>0.46254536758560189</v>
      </c>
      <c r="G18" s="271">
        <v>4.1698245197903105E-3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2017.91083</v>
      </c>
      <c r="E19" s="70">
        <v>2976.5396299999998</v>
      </c>
      <c r="F19" s="271">
        <v>0.38933158418763214</v>
      </c>
      <c r="G19" s="271">
        <v>0.47506004019018011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161488.75903000002</v>
      </c>
      <c r="E21" s="33">
        <v>200324.79482999997</v>
      </c>
      <c r="F21" s="270">
        <v>0.33307430270555199</v>
      </c>
      <c r="G21" s="270">
        <v>0.24048754868928879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627201.53986000002</v>
      </c>
      <c r="E23" s="139">
        <v>690656.26320000016</v>
      </c>
      <c r="F23" s="274">
        <v>0.41265547988847046</v>
      </c>
      <c r="G23" s="274">
        <v>0.10117118550787385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D2" sqref="D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(janeiro-junho)","TABLE V - Regional Gov. non-tax revenue budget execution (january-june)")</f>
        <v>TABLE V - Regional Gov. non-tax revenue budget execution (january-june)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465712.78083</v>
      </c>
      <c r="E5" s="41">
        <v>490331.46837000013</v>
      </c>
      <c r="F5" s="276">
        <v>0.45729398714831393</v>
      </c>
      <c r="G5" s="42">
        <v>5.2862383325886775E-2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161488.75903000002</v>
      </c>
      <c r="E7" s="41">
        <v>200324.79482999997</v>
      </c>
      <c r="F7" s="276">
        <v>0.33307430270555199</v>
      </c>
      <c r="G7" s="42">
        <v>0.24048754868928879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123014.89628</v>
      </c>
      <c r="E8" s="41">
        <v>137997.80446999997</v>
      </c>
      <c r="F8" s="276">
        <v>0.50857399924330338</v>
      </c>
      <c r="G8" s="42">
        <v>0.12179751105830849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9360.6082699999988</v>
      </c>
      <c r="E10" s="71">
        <v>13352.033709999998</v>
      </c>
      <c r="F10" s="278">
        <v>0.55286493455138319</v>
      </c>
      <c r="G10" s="43">
        <v>0.42640663137161705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6019.9244100000005</v>
      </c>
      <c r="E11" s="71">
        <v>4829.7787400000007</v>
      </c>
      <c r="F11" s="278">
        <v>0.55764342945868484</v>
      </c>
      <c r="G11" s="43">
        <v>-0.19770109870864638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97501.542560000002</v>
      </c>
      <c r="E12" s="71">
        <v>107264.59849999998</v>
      </c>
      <c r="F12" s="278">
        <v>0.54820377433821244</v>
      </c>
      <c r="G12" s="43">
        <v>0.10013232287060525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5189.4137799999999</v>
      </c>
      <c r="E13" s="47">
        <v>5371.8887400000003</v>
      </c>
      <c r="F13" s="278">
        <v>0.5379442014532605</v>
      </c>
      <c r="G13" s="43">
        <v>3.5162923547021663E-2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4943.407259999999</v>
      </c>
      <c r="E14" s="71">
        <v>7179.5047799999993</v>
      </c>
      <c r="F14" s="278">
        <v>0.21835855366105797</v>
      </c>
      <c r="G14" s="43">
        <v>0.45233932840079216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38473.86275</v>
      </c>
      <c r="E17" s="41">
        <v>62326.990360000003</v>
      </c>
      <c r="F17" s="276">
        <v>0.18881294720391484</v>
      </c>
      <c r="G17" s="42">
        <v>0.61998265588760004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7562.0000199999995</v>
      </c>
      <c r="E18" s="71">
        <v>866.71383000000003</v>
      </c>
      <c r="F18" s="278">
        <v>3.1926777342185166E-2</v>
      </c>
      <c r="G18" s="43">
        <v>-0.88538563505584333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28699.593079999999</v>
      </c>
      <c r="E19" s="44">
        <v>58341.229149999999</v>
      </c>
      <c r="F19" s="278">
        <v>0.19841160926419041</v>
      </c>
      <c r="G19" s="43">
        <v>1.0328242629564142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2.4432</v>
      </c>
      <c r="E20" s="71">
        <v>16.498419999999999</v>
      </c>
      <c r="F20" s="278">
        <v>7.9702512077294685</v>
      </c>
      <c r="G20" s="43">
        <v>5.7527914210870987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2209.82645</v>
      </c>
      <c r="E21" s="47">
        <v>3102.5489599999996</v>
      </c>
      <c r="F21" s="278">
        <v>0.34825939948791801</v>
      </c>
      <c r="G21" s="43">
        <v>0.40397856130285681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627201.53986000002</v>
      </c>
      <c r="E23" s="287">
        <v>690656.26320000016</v>
      </c>
      <c r="F23" s="288">
        <v>0.41265547988847046</v>
      </c>
      <c r="G23" s="288">
        <v>0.10117118550787385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D2" sqref="D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(janeiro-junho)","TABLE VI - Regional Gov. expenditure budget execution (january-june)")</f>
        <v>TABLE VI - Regional Gov. expenditure budget execution (january-june)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2023</v>
      </c>
      <c r="E3" s="328">
        <v>2024</v>
      </c>
      <c r="F3" s="153">
        <v>2023</v>
      </c>
      <c r="G3" s="153">
        <v>2024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608576.08899999969</v>
      </c>
      <c r="E5" s="253">
        <v>643873.66668000037</v>
      </c>
      <c r="F5" s="253">
        <v>43.617251165872879</v>
      </c>
      <c r="G5" s="253">
        <v>41.422761208347715</v>
      </c>
      <c r="H5" s="253">
        <v>5.8000270332672734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211636.75334999961</v>
      </c>
      <c r="E6" s="74">
        <v>223093.76582000038</v>
      </c>
      <c r="F6" s="74">
        <v>47.566179625851561</v>
      </c>
      <c r="G6" s="74">
        <v>46.251895475233972</v>
      </c>
      <c r="H6" s="254">
        <v>5.4135268513845753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178718.33145999964</v>
      </c>
      <c r="E7" s="75">
        <v>188291.72344000035</v>
      </c>
      <c r="F7" s="75">
        <v>50.480164269501557</v>
      </c>
      <c r="G7" s="75">
        <v>48.486925740788635</v>
      </c>
      <c r="H7" s="254">
        <v>5.3566927923918142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2217.6932199999992</v>
      </c>
      <c r="E8" s="75">
        <v>2421.9334799999992</v>
      </c>
      <c r="F8" s="75">
        <v>29.009772073041475</v>
      </c>
      <c r="G8" s="75">
        <v>30.496361175479386</v>
      </c>
      <c r="H8" s="254">
        <v>9.2095812963706543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30700.72867</v>
      </c>
      <c r="E9" s="75">
        <v>32380.10890000001</v>
      </c>
      <c r="F9" s="75">
        <v>36.877854926874996</v>
      </c>
      <c r="G9" s="75">
        <v>37.621377798507559</v>
      </c>
      <c r="H9" s="254">
        <v>5.4701640734705395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75982.532190000027</v>
      </c>
      <c r="E10" s="75">
        <v>76268.519140000004</v>
      </c>
      <c r="F10" s="75">
        <v>38.094483478931011</v>
      </c>
      <c r="G10" s="75">
        <v>35.634662099074298</v>
      </c>
      <c r="H10" s="254">
        <v>0.37638512662995349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51833.100589999995</v>
      </c>
      <c r="E11" s="75">
        <v>60398.253429999975</v>
      </c>
      <c r="F11" s="75">
        <v>34.734767490743899</v>
      </c>
      <c r="G11" s="75">
        <v>41.142096082569267</v>
      </c>
      <c r="H11" s="254">
        <v>16.524484822450365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257001.07276000004</v>
      </c>
      <c r="E12" s="74">
        <v>271542.5820900001</v>
      </c>
      <c r="F12" s="74">
        <v>44.880721007414934</v>
      </c>
      <c r="G12" s="74">
        <v>40.897870068699319</v>
      </c>
      <c r="H12" s="254">
        <v>5.6581512185280332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220130.94297000003</v>
      </c>
      <c r="E13" s="74">
        <v>239041.20854000008</v>
      </c>
      <c r="F13" s="74">
        <v>48.126568053252242</v>
      </c>
      <c r="G13" s="74">
        <v>43.248659958245547</v>
      </c>
      <c r="H13" s="254">
        <v>8.5904622561750354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220130.94297000003</v>
      </c>
      <c r="E15" s="75">
        <v>238935.92454000007</v>
      </c>
      <c r="F15" s="75">
        <v>48.153624829245736</v>
      </c>
      <c r="G15" s="75">
        <v>43.267192259204677</v>
      </c>
      <c r="H15" s="254">
        <v>8.5426343594788587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36870.129789999999</v>
      </c>
      <c r="E18" s="75">
        <v>32501.37355</v>
      </c>
      <c r="F18" s="72">
        <v>31.996629136178928</v>
      </c>
      <c r="G18" s="72">
        <v>29.217525569131325</v>
      </c>
      <c r="H18" s="77">
        <v>-11.849039493169625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11718.367489999999</v>
      </c>
      <c r="E19" s="72">
        <v>12124.10996</v>
      </c>
      <c r="F19" s="72">
        <v>49.663421947424872</v>
      </c>
      <c r="G19" s="72">
        <v>27.345611997207815</v>
      </c>
      <c r="H19" s="77">
        <v>3.4624487612822006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404.26261999999991</v>
      </c>
      <c r="E20" s="72">
        <v>446.43624000000011</v>
      </c>
      <c r="F20" s="72">
        <v>7.4544851734595783</v>
      </c>
      <c r="G20" s="72">
        <v>15.246191664315953</v>
      </c>
      <c r="H20" s="77">
        <v>10.432233383338833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556742.98840999964</v>
      </c>
      <c r="E22" s="78">
        <v>583475.41325000045</v>
      </c>
      <c r="F22" s="78">
        <v>44.681015660725862</v>
      </c>
      <c r="G22" s="78">
        <v>41.452033026174497</v>
      </c>
      <c r="H22" s="76">
        <v>4.8015736877703388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57525.319939999972</v>
      </c>
      <c r="E24" s="78">
        <v>48033.951669999937</v>
      </c>
      <c r="F24" s="78">
        <v>17.84448348484479</v>
      </c>
      <c r="G24" s="78">
        <v>15.690126064772697</v>
      </c>
      <c r="H24" s="76">
        <v>-16.499461941106485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35426.538939999977</v>
      </c>
      <c r="E25" s="72">
        <v>36009.156869999933</v>
      </c>
      <c r="F25" s="72">
        <v>16.062169589057316</v>
      </c>
      <c r="G25" s="72">
        <v>18.482852367046657</v>
      </c>
      <c r="H25" s="77">
        <v>1.6445804400669943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22098.780999999999</v>
      </c>
      <c r="E26" s="59">
        <v>12024.7948</v>
      </c>
      <c r="F26" s="59">
        <v>21.705592227861416</v>
      </c>
      <c r="G26" s="59">
        <v>10.802337574111476</v>
      </c>
      <c r="H26" s="77">
        <v>-45.586162422262113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21293.899949999999</v>
      </c>
      <c r="E27" s="59">
        <v>10749.572</v>
      </c>
      <c r="F27" s="59">
        <v>24.180101965018949</v>
      </c>
      <c r="G27" s="59">
        <v>15.004671873146153</v>
      </c>
      <c r="H27" s="77">
        <v>-49.518068436308212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3124.1743099999994</v>
      </c>
      <c r="E28" s="72">
        <v>3269.2869999999998</v>
      </c>
      <c r="F28" s="72">
        <v>61.300364642258529</v>
      </c>
      <c r="G28" s="72">
        <v>42.65571328274158</v>
      </c>
      <c r="H28" s="77">
        <v>4.6448333415813927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17430.715189999999</v>
      </c>
      <c r="E29" s="72">
        <v>7009.5056399999994</v>
      </c>
      <c r="F29" s="72">
        <v>22.420545470904425</v>
      </c>
      <c r="G29" s="72">
        <v>12.128187126521519</v>
      </c>
      <c r="H29" s="77">
        <v>-59.786471389186872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470.77936</v>
      </c>
      <c r="F30" s="72">
        <v>14.149579233076848</v>
      </c>
      <c r="G30" s="72">
        <v>7.6153528232149688</v>
      </c>
      <c r="H30" s="77">
        <v>-36.295980659001515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666101.40893999964</v>
      </c>
      <c r="E33" s="142">
        <v>691907.61835000035</v>
      </c>
      <c r="F33" s="143">
        <v>38.780149189590631</v>
      </c>
      <c r="G33" s="143">
        <v>37.188595852919661</v>
      </c>
      <c r="H33" s="141">
        <v>3.8742163075540432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16417.376259999997</v>
      </c>
      <c r="E36" s="150">
        <v>8127.4985299999998</v>
      </c>
      <c r="F36" s="150">
        <v>15.997389592210382</v>
      </c>
      <c r="G36" s="150">
        <v>17.060852076728526</v>
      </c>
      <c r="H36" s="128">
        <v>-50.494534563344395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124808.87878</v>
      </c>
      <c r="E37" s="150">
        <v>131262.83112000002</v>
      </c>
      <c r="F37" s="150">
        <v>48.105249843880081</v>
      </c>
      <c r="G37" s="150">
        <v>49.574851421981606</v>
      </c>
      <c r="H37" s="128">
        <v>5.1710682790255396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D2" sqref="D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(janeiro-junho)","TABLE VII - Regional Gov. expenditure by functional classification (january-june)")</f>
        <v>TABLE VII - Regional Gov. expenditure by functional classification (january-june)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2023</v>
      </c>
      <c r="E3" s="331">
        <v>2024</v>
      </c>
      <c r="F3" s="332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96079.301410000029</v>
      </c>
      <c r="E5" s="34">
        <v>106323.54191999993</v>
      </c>
      <c r="F5" s="34">
        <v>15.366725137894981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5419.1936899999992</v>
      </c>
      <c r="E7" s="34">
        <v>5518.7666600000011</v>
      </c>
      <c r="F7" s="34">
        <v>0.79761611429581702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118352.23654000003</v>
      </c>
      <c r="E8" s="34">
        <v>113069.78887999999</v>
      </c>
      <c r="F8" s="34">
        <v>16.341746481942028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8116.7924899999953</v>
      </c>
      <c r="E9" s="34">
        <v>8873.2659299999996</v>
      </c>
      <c r="F9" s="34">
        <v>1.282435067149597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35473.8851</v>
      </c>
      <c r="E10" s="34">
        <v>24024.920500000004</v>
      </c>
      <c r="F10" s="34">
        <v>3.4722728674808501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187877.36648999999</v>
      </c>
      <c r="E11" s="34">
        <v>205401.42347000001</v>
      </c>
      <c r="F11" s="34">
        <v>29.686249727936676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14136.790470000014</v>
      </c>
      <c r="E12" s="34">
        <v>12155.85647000001</v>
      </c>
      <c r="F12" s="34">
        <v>1.7568611975957455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192092.9388000005</v>
      </c>
      <c r="E13" s="34">
        <v>206542.6693900002</v>
      </c>
      <c r="F13" s="34">
        <v>29.851191678239481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8552.9039500000054</v>
      </c>
      <c r="E14" s="34">
        <v>9997.3851300000024</v>
      </c>
      <c r="F14" s="34">
        <v>1.4449017274648428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666101.40894000046</v>
      </c>
      <c r="E17" s="145">
        <v>691907.61835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16417.376259999997</v>
      </c>
      <c r="E20" s="152">
        <v>8127.4985299999998</v>
      </c>
      <c r="F20" s="152">
        <v>1.1746508225161241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124808.87878</v>
      </c>
      <c r="E21" s="283">
        <v>131262.83112000002</v>
      </c>
      <c r="F21" s="283">
        <v>18.971149852782947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2024-07-26T15:20:12Z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