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Agosto\"/>
    </mc:Choice>
  </mc:AlternateContent>
  <xr:revisionPtr revIDLastSave="0" documentId="13_ncr:1_{4DA5D7F8-5D4F-4BB8-840B-A3F9EF28ACB8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C2" i="38"/>
  <c r="A15" i="54" s="1"/>
  <c r="D42" i="38"/>
  <c r="C41" i="38"/>
  <c r="D33" i="38"/>
  <c r="C32" i="38"/>
  <c r="D24" i="38"/>
  <c r="C23" i="38"/>
  <c r="D3" i="38"/>
  <c r="C2" i="32"/>
  <c r="C2" i="8"/>
  <c r="C2" i="60"/>
  <c r="C2" i="9"/>
  <c r="C2" i="50"/>
  <c r="E2" i="53"/>
  <c r="D3" i="61" l="1"/>
  <c r="A18" i="54"/>
  <c r="A17" i="54"/>
  <c r="A16" i="54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<sst xmlns="http://schemas.openxmlformats.org/spreadsheetml/2006/main" count="123" uniqueCount="104">
  <si>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</si>
  <si>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</si>
  <si>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</si>
  <si>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</si>
  <si>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</si>
  <si>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</si>
  <si>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</si>
  <si>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</si>
  <si>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</si>
  <si>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</si>
  <si>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</si>
  <si>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</si>
  <si>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</si>
  <si>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</si>
  <si>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</si>
  <si>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</si>
  <si>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</si>
  <si>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</si>
  <si>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</si>
  <si>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</si>
  <si>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</si>
  <si>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</si>
  <si>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</si>
  <si>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</si>
  <si>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</si>
  <si>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</si>
  <si>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</si>
  <si>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</si>
  <si>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</si>
  <si>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</si>
  <si>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</si>
  <si>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</si>
  <si>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</si>
  <si>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</si>
  <si>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</si>
  <si>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</si>
  <si>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</si>
  <si>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</si>
  <si>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</si>
  <si>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</si>
  <si>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</si>
  <si>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</si>
  <si>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</si>
  <si>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</si>
  <si>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</si>
  <si>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</si>
  <si>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</si>
  <si>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</si>
  <si>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</si>
  <si>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</si>
  <si>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</si>
  <si>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</si>
  <si>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</si>
  <si>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</si>
  <si>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</si>
  <si>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</si>
  <si>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</si>
  <si>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</si>
  <si>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</si>
  <si>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</si>
  <si>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</si>
  <si>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</si>
  <si>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</si>
  <si>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</si>
  <si>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</si>
  <si>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</si>
  <si>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</si>
  <si>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</si>
  <si>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</si>
  <si>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</si>
  <si>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</si>
  <si>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</si>
  <si>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</si>
  <si>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</si>
  <si>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</si>
  <si>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</si>
  <si>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</si>
  <si>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</si>
  <si>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</si>
  <si>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</si>
  <si>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</si>
  <si>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</si>
  <si>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</si>
  <si>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</si>
  <si>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</si>
  <si>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</si>
  <si>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</si>
  <si>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</si>
  <si>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</si>
  <si>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Direção Regional de Planeamento, Recursos e Infraestruturas</t>
  </si>
  <si>
    <t>Direção Regional da Economia e Transportes</t>
  </si>
  <si>
    <t>Direção Regional dos Assuntos Sociais</t>
  </si>
  <si>
    <t>Direção Regional de Pescas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</si>
  <si>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</si>
  <si>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</si>
  <si>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</si>
  <si>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</si>
  <si>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</si>
  <si>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</si>
  <si>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</si>
  <si>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Gabinete do Secretário Regional</t>
  </si>
  <si>
    <t>Direção Regional da Saúde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</si>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</sst>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T15" sqref="T1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(janeiro-agosto)","TABLE VIII - Budget execution by organic and economic cross-classification (january-august)")</f>
        <v>QUADRO VIII - Execução orçamental por classificação cruzada orgânica e económica (janeiro-agosto)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9671.9</v>
      </c>
      <c r="E4" s="194">
        <v>1510.6803400000001</v>
      </c>
      <c r="F4" s="194">
        <v>285819.07093000005</v>
      </c>
      <c r="G4" s="194">
        <v>27555.77288</v>
      </c>
      <c r="H4" s="194">
        <v>138125.78164999996</v>
      </c>
      <c r="I4" s="194">
        <v>280659.72875999997</v>
      </c>
      <c r="J4" s="194">
        <v>22626.266530000004</v>
      </c>
      <c r="K4" s="194">
        <v>14081.82466</v>
      </c>
      <c r="L4" s="194">
        <v>11153.822620000003</v>
      </c>
      <c r="M4" s="194">
        <v>3724.4654499999997</v>
      </c>
      <c r="N4" s="194">
        <v>15265.116660000002</v>
      </c>
      <c r="O4" s="194">
        <v>86549.052209999994</v>
      </c>
      <c r="P4" s="194">
        <v>896743.48268999998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1196.9423000000002</v>
      </c>
      <c r="F5" s="196">
        <v>226332.44294000004</v>
      </c>
      <c r="G5" s="196">
        <v>4470.4913799999986</v>
      </c>
      <c r="H5" s="196">
        <v>20382.049699999992</v>
      </c>
      <c r="I5" s="196">
        <v>3516.0382700000018</v>
      </c>
      <c r="J5" s="196">
        <v>8321.2310900000048</v>
      </c>
      <c r="K5" s="196">
        <v>3770.0485899999994</v>
      </c>
      <c r="L5" s="196">
        <v>3884.2230100000015</v>
      </c>
      <c r="M5" s="196">
        <v>3151.2019499999997</v>
      </c>
      <c r="N5" s="196">
        <v>11161.25554</v>
      </c>
      <c r="O5" s="196">
        <v>10632.377150000002</v>
      </c>
      <c r="P5" s="196">
        <v>296818.30192000006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954.14642000000003</v>
      </c>
      <c r="F6" s="198">
        <v>186066.33813000005</v>
      </c>
      <c r="G6" s="198">
        <v>3675.4308699999992</v>
      </c>
      <c r="H6" s="198">
        <v>15856.237269999994</v>
      </c>
      <c r="I6" s="198">
        <v>2825.7318000000014</v>
      </c>
      <c r="J6" s="198">
        <v>6866.7321200000033</v>
      </c>
      <c r="K6" s="198">
        <v>3029.3059499999995</v>
      </c>
      <c r="L6" s="198">
        <v>3218.1412500000015</v>
      </c>
      <c r="M6" s="198">
        <v>2539.5707099999995</v>
      </c>
      <c r="N6" s="198">
        <v>9068.5469099999991</v>
      </c>
      <c r="O6" s="198">
        <v>8723.9706400000014</v>
      </c>
      <c r="P6" s="198">
        <v>242824.1520700001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6.5104799999999994</v>
      </c>
      <c r="F7" s="198">
        <v>1323.3234800000005</v>
      </c>
      <c r="G7" s="198">
        <v>14.893439999999998</v>
      </c>
      <c r="H7" s="198">
        <v>1065.6830599999998</v>
      </c>
      <c r="I7" s="198">
        <v>68.559150000000002</v>
      </c>
      <c r="J7" s="198">
        <v>25.168150000000004</v>
      </c>
      <c r="K7" s="198">
        <v>111.07142</v>
      </c>
      <c r="L7" s="198">
        <v>7.6250999999999998</v>
      </c>
      <c r="M7" s="198">
        <v>86.187979999999996</v>
      </c>
      <c r="N7" s="198">
        <v>142.97882999999999</v>
      </c>
      <c r="O7" s="198">
        <v>87.977029999999999</v>
      </c>
      <c r="P7" s="198">
        <v>2939.9781200000007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236.28539999999998</v>
      </c>
      <c r="F8" s="198">
        <v>38942.781330000005</v>
      </c>
      <c r="G8" s="198">
        <v>780.16706999999985</v>
      </c>
      <c r="H8" s="198">
        <v>3460.1293699999987</v>
      </c>
      <c r="I8" s="198">
        <v>621.74732000000017</v>
      </c>
      <c r="J8" s="198">
        <v>1429.3308200000001</v>
      </c>
      <c r="K8" s="198">
        <v>629.67121999999995</v>
      </c>
      <c r="L8" s="198">
        <v>658.45665999999994</v>
      </c>
      <c r="M8" s="198">
        <v>525.44326000000001</v>
      </c>
      <c r="N8" s="198">
        <v>1949.7298000000003</v>
      </c>
      <c r="O8" s="198">
        <v>1820.42948</v>
      </c>
      <c r="P8" s="198">
        <v>51054.171730000016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293.23803999999996</v>
      </c>
      <c r="F9" s="196">
        <v>11881.16210000001</v>
      </c>
      <c r="G9" s="196">
        <v>463.90407999999996</v>
      </c>
      <c r="H9" s="196">
        <v>23946.309669999999</v>
      </c>
      <c r="I9" s="196">
        <v>352.84481999999991</v>
      </c>
      <c r="J9" s="196">
        <v>4608.8085300000002</v>
      </c>
      <c r="K9" s="196">
        <v>232.41563000000002</v>
      </c>
      <c r="L9" s="196">
        <v>366.43558000000002</v>
      </c>
      <c r="M9" s="196">
        <v>419.35355999999996</v>
      </c>
      <c r="N9" s="196">
        <v>1025.4791099999998</v>
      </c>
      <c r="O9" s="196">
        <v>72042.531139999992</v>
      </c>
      <c r="P9" s="196">
        <v>115632.48226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46.953540000000004</v>
      </c>
      <c r="F10" s="198">
        <v>6873.6726100000042</v>
      </c>
      <c r="G10" s="198">
        <v>109.97337</v>
      </c>
      <c r="H10" s="198">
        <v>307.10304000000002</v>
      </c>
      <c r="I10" s="198">
        <v>38.089730000000003</v>
      </c>
      <c r="J10" s="198">
        <v>1478.6093200000003</v>
      </c>
      <c r="K10" s="198">
        <v>7.3101400000000005</v>
      </c>
      <c r="L10" s="198">
        <v>1.1084700000000001</v>
      </c>
      <c r="M10" s="198">
        <v>7.9517199999999999</v>
      </c>
      <c r="N10" s="198">
        <v>169.03693000000001</v>
      </c>
      <c r="O10" s="198">
        <v>1086.8967100000002</v>
      </c>
      <c r="P10" s="198">
        <v>10126.705580000003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246.28449999999998</v>
      </c>
      <c r="F11" s="198">
        <v>5007.4894900000063</v>
      </c>
      <c r="G11" s="198">
        <v>353.93070999999998</v>
      </c>
      <c r="H11" s="198">
        <v>23639.206629999997</v>
      </c>
      <c r="I11" s="198">
        <v>314.75508999999994</v>
      </c>
      <c r="J11" s="198">
        <v>3130.1992099999998</v>
      </c>
      <c r="K11" s="198">
        <v>225.10549000000003</v>
      </c>
      <c r="L11" s="198">
        <v>365.32711</v>
      </c>
      <c r="M11" s="198">
        <v>411.40183999999994</v>
      </c>
      <c r="N11" s="198">
        <v>856.44217999999978</v>
      </c>
      <c r="O11" s="198">
        <v>70955.634429999991</v>
      </c>
      <c r="P11" s="198">
        <v>105505.77667999998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14.213949999999997</v>
      </c>
      <c r="G12" s="198">
        <v>1.4170000000000002E-2</v>
      </c>
      <c r="H12" s="198">
        <v>89089.784469999984</v>
      </c>
      <c r="I12" s="198">
        <v>8.9650000000000007E-2</v>
      </c>
      <c r="J12" s="198">
        <v>8.8199999999999997E-3</v>
      </c>
      <c r="K12" s="198">
        <v>0</v>
      </c>
      <c r="L12" s="198">
        <v>0</v>
      </c>
      <c r="M12" s="198">
        <v>1.542E-2</v>
      </c>
      <c r="N12" s="198">
        <v>0</v>
      </c>
      <c r="O12" s="198">
        <v>0</v>
      </c>
      <c r="P12" s="198">
        <v>89104.126479999977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9671.9</v>
      </c>
      <c r="E13" s="196">
        <v>20.5</v>
      </c>
      <c r="F13" s="196">
        <v>47555.739520000003</v>
      </c>
      <c r="G13" s="196">
        <v>5129.7173699999994</v>
      </c>
      <c r="H13" s="196">
        <v>4260.014180000001</v>
      </c>
      <c r="I13" s="196">
        <v>276790.70114999998</v>
      </c>
      <c r="J13" s="196">
        <v>9693.0433600000015</v>
      </c>
      <c r="K13" s="196">
        <v>10079.36044</v>
      </c>
      <c r="L13" s="196">
        <v>5643.9933800000008</v>
      </c>
      <c r="M13" s="196">
        <v>76.510760000000005</v>
      </c>
      <c r="N13" s="196">
        <v>3072.3449600000004</v>
      </c>
      <c r="O13" s="196">
        <v>3865.2031499999998</v>
      </c>
      <c r="P13" s="196">
        <v>375859.02827000001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9671.9</v>
      </c>
      <c r="E14" s="200">
        <v>0</v>
      </c>
      <c r="F14" s="200">
        <v>13574.547780000003</v>
      </c>
      <c r="G14" s="200">
        <v>4499.3327299999992</v>
      </c>
      <c r="H14" s="200">
        <v>4121.3051300000006</v>
      </c>
      <c r="I14" s="200">
        <v>276490.13390999998</v>
      </c>
      <c r="J14" s="200">
        <v>0</v>
      </c>
      <c r="K14" s="200">
        <v>3256.8040599999999</v>
      </c>
      <c r="L14" s="200">
        <v>5642.5553800000007</v>
      </c>
      <c r="M14" s="200">
        <v>0</v>
      </c>
      <c r="N14" s="200">
        <v>2853.0539600000002</v>
      </c>
      <c r="O14" s="200">
        <v>3844.4344099999998</v>
      </c>
      <c r="P14" s="200">
        <v>323954.06735999993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9671.9</v>
      </c>
      <c r="E16" s="198">
        <v>0</v>
      </c>
      <c r="F16" s="198">
        <v>13469.263780000003</v>
      </c>
      <c r="G16" s="198">
        <v>4499.3327299999992</v>
      </c>
      <c r="H16" s="198">
        <v>4121.3051300000006</v>
      </c>
      <c r="I16" s="198">
        <v>276490.13390999998</v>
      </c>
      <c r="J16" s="198">
        <v>0</v>
      </c>
      <c r="K16" s="198">
        <v>3256.8040599999999</v>
      </c>
      <c r="L16" s="198">
        <v>5642.5553800000007</v>
      </c>
      <c r="M16" s="198">
        <v>0</v>
      </c>
      <c r="N16" s="198">
        <v>2853.0539600000002</v>
      </c>
      <c r="O16" s="198">
        <v>3844.4344099999998</v>
      </c>
      <c r="P16" s="198">
        <v>323848.78335999994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33981.191740000002</v>
      </c>
      <c r="G19" s="200">
        <v>630.38463999999999</v>
      </c>
      <c r="H19" s="200">
        <v>138.70905000000002</v>
      </c>
      <c r="I19" s="200">
        <v>300.56724000000003</v>
      </c>
      <c r="J19" s="200">
        <v>9693.0433600000015</v>
      </c>
      <c r="K19" s="200">
        <v>6822.5563800000009</v>
      </c>
      <c r="L19" s="200">
        <v>1.4379999999999999</v>
      </c>
      <c r="M19" s="200">
        <v>76.510760000000005</v>
      </c>
      <c r="N19" s="200">
        <v>219.29099999999997</v>
      </c>
      <c r="O19" s="200">
        <v>20.768739999999998</v>
      </c>
      <c r="P19" s="200">
        <v>51904.960909999994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10184.666530000002</v>
      </c>
      <c r="G20" s="198">
        <v>196.05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10420.18375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19139.913239999998</v>
      </c>
      <c r="G22" s="198">
        <v>421.13812999999999</v>
      </c>
      <c r="H22" s="198">
        <v>34.362970000000004</v>
      </c>
      <c r="I22" s="198">
        <v>285.75</v>
      </c>
      <c r="J22" s="198">
        <v>9447.2853100000011</v>
      </c>
      <c r="K22" s="198">
        <v>5674.0543400000006</v>
      </c>
      <c r="L22" s="198">
        <v>0</v>
      </c>
      <c r="M22" s="198">
        <v>70</v>
      </c>
      <c r="N22" s="198">
        <v>141.69999999999999</v>
      </c>
      <c r="O22" s="198">
        <v>0</v>
      </c>
      <c r="P22" s="198">
        <v>35234.703989999995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4656.611969999999</v>
      </c>
      <c r="G23" s="198">
        <v>13.19651</v>
      </c>
      <c r="H23" s="198">
        <v>84.862080000000006</v>
      </c>
      <c r="I23" s="198">
        <v>14.81724</v>
      </c>
      <c r="J23" s="198">
        <v>181.30462</v>
      </c>
      <c r="K23" s="198">
        <v>1148.5020400000001</v>
      </c>
      <c r="L23" s="198">
        <v>1.4379999999999999</v>
      </c>
      <c r="M23" s="198">
        <v>6.5107599999999994</v>
      </c>
      <c r="N23" s="198">
        <v>75.271199999999993</v>
      </c>
      <c r="O23" s="198">
        <v>18.796319999999998</v>
      </c>
      <c r="P23" s="198">
        <v>6201.3107399999999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17491.475200000001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46.077949999999994</v>
      </c>
      <c r="N25" s="198">
        <v>0</v>
      </c>
      <c r="O25" s="198">
        <v>0</v>
      </c>
      <c r="P25" s="198">
        <v>18771.262149999999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35.512419999999999</v>
      </c>
      <c r="G26" s="198">
        <v>0.17068</v>
      </c>
      <c r="H26" s="198">
        <v>447.62362999999999</v>
      </c>
      <c r="I26" s="198">
        <v>5.4869999999999995E-2</v>
      </c>
      <c r="J26" s="198">
        <v>3.1747299999999998</v>
      </c>
      <c r="K26" s="198">
        <v>0</v>
      </c>
      <c r="L26" s="198">
        <v>25.461649999999999</v>
      </c>
      <c r="M26" s="198">
        <v>31.305809999999997</v>
      </c>
      <c r="N26" s="198">
        <v>6.0370499999999998</v>
      </c>
      <c r="O26" s="198">
        <v>8.9407700000000006</v>
      </c>
      <c r="P26" s="198">
        <v>558.28161000000011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5436.7425999999996</v>
      </c>
      <c r="G27" s="32">
        <v>2908.68788</v>
      </c>
      <c r="H27" s="32">
        <v>8056.2878000000001</v>
      </c>
      <c r="I27" s="32">
        <v>361.95067999999998</v>
      </c>
      <c r="J27" s="32">
        <v>321.20686999999998</v>
      </c>
      <c r="K27" s="32">
        <v>1691.5015500000002</v>
      </c>
      <c r="L27" s="32">
        <v>678.64332000000002</v>
      </c>
      <c r="M27" s="32">
        <v>533.15589</v>
      </c>
      <c r="N27" s="32">
        <v>7188.2436500000003</v>
      </c>
      <c r="O27" s="32">
        <v>52584.3194</v>
      </c>
      <c r="P27" s="32">
        <v>79770.73964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1988.0716299999995</v>
      </c>
      <c r="G28" s="198">
        <v>0</v>
      </c>
      <c r="H28" s="198">
        <v>6490.8294500000002</v>
      </c>
      <c r="I28" s="198">
        <v>12.517569999999999</v>
      </c>
      <c r="J28" s="198">
        <v>213.47125</v>
      </c>
      <c r="K28" s="198">
        <v>48.070389999999996</v>
      </c>
      <c r="L28" s="198">
        <v>121.19695999999999</v>
      </c>
      <c r="M28" s="198">
        <v>533.15589</v>
      </c>
      <c r="N28" s="198">
        <v>791.76200000000017</v>
      </c>
      <c r="O28" s="198">
        <v>47845.607889999999</v>
      </c>
      <c r="P28" s="198">
        <v>58044.68303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3448.6709700000001</v>
      </c>
      <c r="G29" s="196">
        <v>2908.68788</v>
      </c>
      <c r="H29" s="196">
        <v>1565.4583499999999</v>
      </c>
      <c r="I29" s="196">
        <v>349.43311</v>
      </c>
      <c r="J29" s="196">
        <v>107.73562000000001</v>
      </c>
      <c r="K29" s="196">
        <v>1643.4311600000001</v>
      </c>
      <c r="L29" s="196">
        <v>557.44636000000003</v>
      </c>
      <c r="M29" s="196">
        <v>0</v>
      </c>
      <c r="N29" s="196">
        <v>6396.4816499999997</v>
      </c>
      <c r="O29" s="196">
        <v>4738.7115100000001</v>
      </c>
      <c r="P29" s="196">
        <v>21726.05661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2908.68788</v>
      </c>
      <c r="H30" s="200">
        <v>1536.84231</v>
      </c>
      <c r="I30" s="200">
        <v>349.43311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6396.4816499999997</v>
      </c>
      <c r="O30" s="200">
        <v>4738.7115100000001</v>
      </c>
      <c r="P30" s="200">
        <v>17814.424900000002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6394.6112499999999</v>
      </c>
      <c r="O31" s="198">
        <v>0</v>
      </c>
      <c r="P31" s="198">
        <v>6394.6112499999999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2908.68788</v>
      </c>
      <c r="H32" s="198">
        <v>1066.06295</v>
      </c>
      <c r="I32" s="198">
        <v>349.43311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1.8704000000000001</v>
      </c>
      <c r="O32" s="198">
        <v>4738.7115100000001</v>
      </c>
      <c r="P32" s="198">
        <v>10949.03429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1709.3492000000001</v>
      </c>
      <c r="G35" s="200">
        <v>0</v>
      </c>
      <c r="H35" s="200">
        <v>28.616039999999998</v>
      </c>
      <c r="I35" s="200">
        <v>0</v>
      </c>
      <c r="J35" s="200">
        <v>107.73562000000001</v>
      </c>
      <c r="K35" s="200">
        <v>1643.4311600000001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3911.6317100000001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9681.9</v>
      </c>
      <c r="E38" s="204">
        <v>1510.6803400000001</v>
      </c>
      <c r="F38" s="204">
        <v>291255.81353000004</v>
      </c>
      <c r="G38" s="204">
        <v>30464.460760000002</v>
      </c>
      <c r="H38" s="204">
        <v>146182.06944999995</v>
      </c>
      <c r="I38" s="204">
        <v>281021.67943999998</v>
      </c>
      <c r="J38" s="204">
        <v>22947.473400000003</v>
      </c>
      <c r="K38" s="204">
        <v>15773.326210000001</v>
      </c>
      <c r="L38" s="204">
        <v>11832.465940000002</v>
      </c>
      <c r="M38" s="204">
        <v>4257.6213399999997</v>
      </c>
      <c r="N38" s="204">
        <v>22453.360310000004</v>
      </c>
      <c r="O38" s="204">
        <v>139133.37161</v>
      </c>
      <c r="P38" s="204">
        <v>976514.2223299999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733.95301000000006</v>
      </c>
      <c r="P40" s="208">
        <v>8377.4151999999995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181199.22270999997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181199.22270999997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31747.618459999998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Fonte: Secretaria Regional das Finanças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(janeiro-agosto)","TABLE IX - RPEs global balance (january-august)")</f>
        <v>QUADRO IX - Saldo Global do Subsetor - EPR (janeiro-agosto)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9079.2542100001883</v>
      </c>
      <c r="E5" s="82">
        <v>28891.820729999919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(janeiro-agosto)","TABLE X - ASFs and RPEs budget execution (january-august)")</f>
        <v>QUADRO X - Execução orçamental dos Serviços e Fundos Autónomos e EPR (janeiro-agosto)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11040.400100000144</v>
      </c>
      <c r="E4" s="98">
        <v>28891.820729999919</v>
      </c>
      <c r="F4" s="98">
        <v>39932.220830000064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370905.84731999994</v>
      </c>
      <c r="E7" s="74">
        <v>261728.97006000005</v>
      </c>
      <c r="F7" s="74">
        <v>632634.81737999991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11057.394050000144</v>
      </c>
      <c r="E8" s="74">
        <v>29927.700769999919</v>
      </c>
      <c r="F8" s="74">
        <v>40985.094820000064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8416.5187800001586</v>
      </c>
      <c r="E9" s="74">
        <v>23669.979109999898</v>
      </c>
      <c r="F9" s="74">
        <v>32086.497890000115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2623.8813200000004</v>
      </c>
      <c r="E10" s="74">
        <v>5221.8416200000065</v>
      </c>
      <c r="F10" s="74">
        <v>7845.7229400000069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(janeiro-agosto)","TABLE XI - ASFs and RPEs budget execution (january-august)")</f>
        <v>QUADRO XI - Execução orçamental dos Serviços e Fundos Autónomos e EPR (janeiro-agosto)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375878.05419000005</v>
      </c>
      <c r="E4" s="108">
        <v>269064.80256999994</v>
      </c>
      <c r="F4" s="108">
        <v>644942.85676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2917.5576299999993</v>
      </c>
      <c r="E8" s="74">
        <v>6342.2427400000006</v>
      </c>
      <c r="F8" s="74">
        <v>9259.8003700000008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368577.97449000005</v>
      </c>
      <c r="E9" s="74">
        <v>236056.69467999999</v>
      </c>
      <c r="F9" s="74">
        <v>604634.66917000001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24521.486079999999</v>
      </c>
      <c r="E10" s="74">
        <v>2756.3118999999992</v>
      </c>
      <c r="F10" s="74">
        <v>27277.797979999999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343262.71456000005</v>
      </c>
      <c r="E11" s="74">
        <v>233290.09212999998</v>
      </c>
      <c r="F11" s="74">
        <v>576552.80669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3767.5757399999998</v>
      </c>
      <c r="E12" s="74">
        <v>11916.332549999999</v>
      </c>
      <c r="F12" s="74">
        <v>15683.908289999999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614.94632999999999</v>
      </c>
      <c r="E13" s="74">
        <v>14749.532600000002</v>
      </c>
      <c r="F13" s="74">
        <v>15364.478930000003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6085.1871800000008</v>
      </c>
      <c r="E14" s="83">
        <v>22591.86826000001</v>
      </c>
      <c r="F14" s="83">
        <v>28677.055440000011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235.87903</v>
      </c>
      <c r="F15" s="34">
        <v>235.87903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6046.8498000000009</v>
      </c>
      <c r="E16" s="34">
        <v>21662.24528000001</v>
      </c>
      <c r="F16" s="74">
        <v>27709.09508000001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4295.1201099999998</v>
      </c>
      <c r="E17" s="34">
        <v>11352.588660000001</v>
      </c>
      <c r="F17" s="74">
        <v>15647.708770000001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1751.729690000001</v>
      </c>
      <c r="E18" s="74">
        <v>10309.656620000009</v>
      </c>
      <c r="F18" s="74">
        <v>12061.386310000009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381963.24137000006</v>
      </c>
      <c r="E20" s="83">
        <v>291656.67082999996</v>
      </c>
      <c r="F20" s="83">
        <v>673619.91220000002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367461.53540999989</v>
      </c>
      <c r="E22" s="83">
        <v>245394.82346000004</v>
      </c>
      <c r="F22" s="83">
        <v>612856.35886999988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36620.382670000006</v>
      </c>
      <c r="E23" s="74">
        <v>167623.28058000005</v>
      </c>
      <c r="F23" s="74">
        <v>204243.66325000004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76169.099019999936</v>
      </c>
      <c r="E24" s="74">
        <v>67070.822870000004</v>
      </c>
      <c r="F24" s="74">
        <v>143239.92188999994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16.993950000000002</v>
      </c>
      <c r="E25" s="74">
        <v>1035.8800400000002</v>
      </c>
      <c r="F25" s="74">
        <v>1052.8739900000003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250508.31123999995</v>
      </c>
      <c r="E26" s="74">
        <v>8687.8866799999996</v>
      </c>
      <c r="F26" s="74">
        <v>259196.19791999995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1686.4974999999999</v>
      </c>
      <c r="E27" s="74">
        <v>0</v>
      </c>
      <c r="F27" s="59">
        <v>1686.4974999999999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248821.81373999995</v>
      </c>
      <c r="E28" s="74">
        <v>8687.8866799999996</v>
      </c>
      <c r="F28" s="59">
        <v>257509.70041999995</v>
      </c>
    </row>
    <row r="29" spans="2:6" ht="11.25" customHeight="1">
      <c r="C29" s="104" t="str">
        <f>+IF(Índice!$D$2=1,"Subsídios","Subsidies")</f>
        <v>Subsídios</v>
      </c>
      <c r="D29" s="74">
        <v>4016.4771599999995</v>
      </c>
      <c r="E29" s="74">
        <v>0</v>
      </c>
      <c r="F29" s="74">
        <v>4016.4771599999995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130.27137000000002</v>
      </c>
      <c r="E30" s="74">
        <v>976.95329000000027</v>
      </c>
      <c r="F30" s="74">
        <v>1107.2246600000003</v>
      </c>
    </row>
    <row r="31" spans="2:6" ht="11.25" customHeight="1">
      <c r="C31" s="110" t="str">
        <f>+IF(Índice!$D$2=1,"Despesa de capital","Capital expenditure")</f>
        <v>Despesa de capital</v>
      </c>
      <c r="D31" s="83">
        <v>3461.3058600000004</v>
      </c>
      <c r="E31" s="83">
        <v>17370.026640000004</v>
      </c>
      <c r="F31" s="83">
        <v>20831.332500000004</v>
      </c>
    </row>
    <row r="32" spans="2:6" ht="11.25" customHeight="1">
      <c r="C32" s="104" t="str">
        <f>+IF(Índice!$D$2=1,"Investimento","Investment")</f>
        <v>Investimento</v>
      </c>
      <c r="D32" s="74">
        <v>1192.3898200000001</v>
      </c>
      <c r="E32" s="74">
        <v>17261.826640000003</v>
      </c>
      <c r="F32" s="74">
        <v>18454.216460000003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2268.9160400000001</v>
      </c>
      <c r="E33" s="74">
        <v>108.2</v>
      </c>
      <c r="F33" s="74">
        <v>2377.1160399999999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370922.84126999992</v>
      </c>
      <c r="E36" s="83">
        <v>262764.85010000004</v>
      </c>
      <c r="F36" s="83">
        <v>633687.6913699999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3792.5404299999996</v>
      </c>
      <c r="E38" s="35">
        <v>473.39629000000002</v>
      </c>
      <c r="F38" s="35">
        <v>4265.9367199999997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7417.4648999999999</v>
      </c>
      <c r="F39" s="35">
        <v>7417.4648999999999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11040.400100000144</v>
      </c>
      <c r="E44" s="114">
        <v>28891.820729999919</v>
      </c>
      <c r="F44" s="114">
        <v>39932.220830000064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(agosto)","TABLE XII - ASFs and RPEs budget execution (august)")</f>
        <v>QUADRO XII - Execução orçamental dos Serviços e Fundos Autónomos e EPR (agosto)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89821.439130000042</v>
      </c>
      <c r="E5" s="317">
        <v>65781.150329999975</v>
      </c>
      <c r="F5" s="317">
        <v>155602.58946000002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89821.439130000042</v>
      </c>
      <c r="E9" s="74">
        <v>65781.150329999975</v>
      </c>
      <c r="F9" s="74">
        <v>155602.58946000002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88106.89489000004</v>
      </c>
      <c r="E10" s="74">
        <v>55494.056049999985</v>
      </c>
      <c r="F10" s="74">
        <v>143600.95094000001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1492.61097</v>
      </c>
      <c r="E11" s="83">
        <v>7176.8995000000032</v>
      </c>
      <c r="F11" s="83">
        <v>8669.5104700000029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0.8</v>
      </c>
      <c r="F12" s="34">
        <v>0.8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1488.00038</v>
      </c>
      <c r="E13" s="34">
        <v>7112.0672100000029</v>
      </c>
      <c r="F13" s="74">
        <v>8600.0675900000024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91314.050100000037</v>
      </c>
      <c r="E15" s="83">
        <v>72958.049829999974</v>
      </c>
      <c r="F15" s="83">
        <v>164272.09993000003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87776.242459999892</v>
      </c>
      <c r="E17" s="83">
        <v>62584.853799999997</v>
      </c>
      <c r="F17" s="83">
        <v>150361.0962599999</v>
      </c>
    </row>
    <row r="18" spans="3:6" ht="11.25" customHeight="1">
      <c r="C18" s="104" t="str">
        <f>+IF(Índice!$D$2=1,"Consumo público","Public consumption")</f>
        <v>Consumo público</v>
      </c>
      <c r="D18" s="74">
        <v>28283.620819999913</v>
      </c>
      <c r="E18" s="74">
        <v>60401.169009999998</v>
      </c>
      <c r="F18" s="74">
        <v>88684.789829999907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8738.3431999999993</v>
      </c>
      <c r="E19" s="74">
        <v>40084.785640000002</v>
      </c>
      <c r="F19" s="74">
        <v>48823.128840000005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19545.277619999913</v>
      </c>
      <c r="E20" s="74">
        <v>20316.383369999996</v>
      </c>
      <c r="F20" s="74">
        <v>39861.660989999909</v>
      </c>
    </row>
    <row r="21" spans="3:6" ht="11.25" customHeight="1">
      <c r="C21" s="104" t="str">
        <f>+IF(Índice!$D$2=1,"Subsídios","Subsidies")</f>
        <v>Subsídios</v>
      </c>
      <c r="D21" s="74">
        <v>1237.6091199999996</v>
      </c>
      <c r="E21" s="74">
        <v>0</v>
      </c>
      <c r="F21" s="74">
        <v>1237.6091199999996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3.7676600000000016</v>
      </c>
      <c r="E22" s="74">
        <v>58.706990000000104</v>
      </c>
      <c r="F22" s="59">
        <v>62.474650000000103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58251.244859999984</v>
      </c>
      <c r="E23" s="74">
        <v>2124.9778000000006</v>
      </c>
      <c r="F23" s="59">
        <v>60376.222659999985</v>
      </c>
    </row>
    <row r="24" spans="3:6" ht="11.25" customHeight="1">
      <c r="C24" s="110" t="str">
        <f>+IF(Índice!$D$2=1,"Despesa de capital","Capital expenditure")</f>
        <v>Despesa de capital</v>
      </c>
      <c r="D24" s="83">
        <v>399.99026000000026</v>
      </c>
      <c r="E24" s="83">
        <v>6555.8619800000006</v>
      </c>
      <c r="F24" s="83">
        <v>6955.8522400000011</v>
      </c>
    </row>
    <row r="25" spans="3:6" ht="11.25" customHeight="1">
      <c r="C25" s="104" t="str">
        <f>+IF(Índice!$D$2=1,"Investimento","Investment")</f>
        <v>Investimento</v>
      </c>
      <c r="D25" s="74">
        <v>91.974340000000311</v>
      </c>
      <c r="E25" s="74">
        <v>6519.8619800000006</v>
      </c>
      <c r="F25" s="74">
        <v>6611.8363200000013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308.01591999999994</v>
      </c>
      <c r="E26" s="74">
        <v>36</v>
      </c>
      <c r="F26" s="74">
        <v>344.01591999999994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88176.232719999898</v>
      </c>
      <c r="E29" s="83">
        <v>69140.715779999999</v>
      </c>
      <c r="F29" s="83">
        <v>157316.94849999988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3137.8173800001387</v>
      </c>
      <c r="E31" s="319">
        <v>3817.3340499999758</v>
      </c>
      <c r="F31" s="319">
        <v>6955.1514300001145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8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agosto de 2024 (valores acumulados)","Table XIII- Accounts payable of the Regional Administration, august (accumulated)")</f>
        <v>QUADRO XIII - Contas a pagar, da Administração Regional, no final de agosto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0" t="s">
        <v>7</v>
      </c>
      <c r="D3" s="337" t="str">
        <f>+IF(Índice!$D$2=1,"agosto 2024","august 2024")</f>
        <v>agosto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Variação face ao stock inicial de janeiro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Stock final do período</v>
      </c>
      <c r="E4" s="352"/>
      <c r="F4" s="352"/>
      <c r="G4" s="349" t="str">
        <f>+IF(Índice!$D$2=1,"Passivo","Liabilities")</f>
        <v>Passivo</v>
      </c>
      <c r="H4" s="349" t="str">
        <f>+IF(Índice!$D$2=1,"Contas a pagar","Accounts payable")</f>
        <v>Contas a pagar</v>
      </c>
      <c r="I4" s="338" t="str">
        <f>+IF(Índice!$D$2=1,"Pagamentos em atraso","Late payments")</f>
        <v>Pagamentos em atraso</v>
      </c>
    </row>
    <row r="5" spans="2:11" ht="22.5">
      <c r="B5" s="29"/>
      <c r="C5" s="340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0"/>
      <c r="H5" s="350"/>
      <c r="I5" s="339"/>
    </row>
    <row r="6" spans="2:11">
      <c r="B6" s="29"/>
      <c r="C6" s="119" t="str">
        <f>+IF(Índice!$D$2=1,"Despesa corrente","Current expenditure")</f>
        <v>Despesa corrente</v>
      </c>
      <c r="D6" s="162">
        <v>144380066.88999999</v>
      </c>
      <c r="E6" s="162">
        <v>128665114.49999999</v>
      </c>
      <c r="F6" s="162">
        <v>47881721.339999989</v>
      </c>
      <c r="G6" s="91">
        <v>-0.14142395139668029</v>
      </c>
      <c r="H6" s="91">
        <v>-0.18864779880670102</v>
      </c>
      <c r="I6" s="116">
        <v>0.28235271547941543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7805513.54</v>
      </c>
      <c r="E7" s="165">
        <v>7048290.0699999994</v>
      </c>
      <c r="F7" s="165">
        <v>999.31</v>
      </c>
      <c r="G7" s="95">
        <v>5.1059306213379694</v>
      </c>
      <c r="H7" s="95">
        <v>8.7557111157725345</v>
      </c>
      <c r="I7" s="121">
        <v>0.84735830221466313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97440944.949999958</v>
      </c>
      <c r="E8" s="165">
        <v>97305968.539999977</v>
      </c>
      <c r="F8" s="165">
        <v>36564194.309999995</v>
      </c>
      <c r="G8" s="95">
        <v>-3.8140174948165351E-2</v>
      </c>
      <c r="H8" s="95">
        <v>-3.3409727458864058E-2</v>
      </c>
      <c r="I8" s="121">
        <v>2.2571428297916363E-2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11561782.289999999</v>
      </c>
      <c r="E9" s="165">
        <v>6374168.8699999992</v>
      </c>
      <c r="F9" s="165">
        <v>1034404.81</v>
      </c>
      <c r="G9" s="95">
        <v>9.8486502222629779E-2</v>
      </c>
      <c r="H9" s="95">
        <v>0.19420038477563373</v>
      </c>
      <c r="I9" s="121">
        <v>2.213307086477196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23644265.709999997</v>
      </c>
      <c r="E10" s="165">
        <v>14015734.279999999</v>
      </c>
      <c r="F10" s="165">
        <v>10271969.630000001</v>
      </c>
      <c r="G10" s="95">
        <v>-0.55548632229845607</v>
      </c>
      <c r="H10" s="95">
        <v>-0.71966095220786541</v>
      </c>
      <c r="I10" s="121">
        <v>7.1578962549991196</v>
      </c>
    </row>
    <row r="11" spans="2:11">
      <c r="B11" s="29"/>
      <c r="C11" s="120" t="str">
        <f>+IF(Índice!$D$2=1,"Subsídios","Subsidies")</f>
        <v>Subsídios</v>
      </c>
      <c r="D11" s="165">
        <v>3823729.65</v>
      </c>
      <c r="E11" s="165">
        <v>3823729.65</v>
      </c>
      <c r="F11" s="165">
        <v>0</v>
      </c>
      <c r="G11" s="95">
        <v>1.0672171554911354</v>
      </c>
      <c r="H11" s="95">
        <v>1.0672171554911354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103830.75</v>
      </c>
      <c r="E12" s="165">
        <v>97223.090000000011</v>
      </c>
      <c r="F12" s="165">
        <v>10153.280000000001</v>
      </c>
      <c r="G12" s="95">
        <v>7.0139446105589105</v>
      </c>
      <c r="H12" s="95">
        <v>14.313809712824003</v>
      </c>
      <c r="I12" s="121">
        <v>38.051076923076927</v>
      </c>
    </row>
    <row r="13" spans="2:11">
      <c r="B13" s="29"/>
      <c r="C13" s="115" t="str">
        <f>+IF(Índice!$D$2=1,"Despesa de capital","Capital expenditure")</f>
        <v>Despesa de capital</v>
      </c>
      <c r="D13" s="163">
        <v>47409604.430000007</v>
      </c>
      <c r="E13" s="163">
        <v>32168306.739999995</v>
      </c>
      <c r="F13" s="163">
        <v>636213.71</v>
      </c>
      <c r="G13" s="92">
        <v>1.6541568072068635E-2</v>
      </c>
      <c r="H13" s="92">
        <v>2.202595625004089E-2</v>
      </c>
      <c r="I13" s="117">
        <v>1.2060855232588943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28171078.090000004</v>
      </c>
      <c r="E14" s="165">
        <v>18968876.829999998</v>
      </c>
      <c r="F14" s="165">
        <v>33121.349999999991</v>
      </c>
      <c r="G14" s="95">
        <v>0.13792118460454006</v>
      </c>
      <c r="H14" s="95">
        <v>0.2019338313913599</v>
      </c>
      <c r="I14" s="121">
        <v>-0.88515096484514466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19238526.34</v>
      </c>
      <c r="E15" s="165">
        <v>13199429.91</v>
      </c>
      <c r="F15" s="165">
        <v>603092.36</v>
      </c>
      <c r="G15" s="95">
        <v>-0.12078657686429584</v>
      </c>
      <c r="H15" s="95">
        <v>-0.15890096450570634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191789671.31999999</v>
      </c>
      <c r="E17" s="164">
        <v>160833421.23999998</v>
      </c>
      <c r="F17" s="164">
        <v>48517935.049999997</v>
      </c>
      <c r="G17" s="147">
        <v>-0.10712597777257293</v>
      </c>
      <c r="H17" s="147">
        <v>-0.15375829137990937</v>
      </c>
      <c r="I17" s="148">
        <v>0.28943255427801962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116696459.25999999</v>
      </c>
      <c r="E19" s="164">
        <v>85756296.829999983</v>
      </c>
      <c r="F19" s="164">
        <v>13042401.130000001</v>
      </c>
      <c r="G19" s="147">
        <v>-0.16102492621879483</v>
      </c>
      <c r="H19" s="147">
        <v>-0.2501349801112438</v>
      </c>
      <c r="I19" s="148">
        <v>2.0824478654556153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agosto de 2024 (valores acumulados)","Table XIV - Accounts payable of the Regional Gov., august (accumulated)")</f>
        <v>QUADRO XIV - Contas a pagar, do Governo Regional, no final de agosto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0" t="str">
        <f>+IF(Índice!$D$2=1,"Governo Regional","Regional Government")</f>
        <v>Governo Regional</v>
      </c>
      <c r="D24" s="337" t="str">
        <f>+IF(Índice!$D$2=1,"agosto 2024","august 2024")</f>
        <v>agosto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Variação face ao stock inicial de janeiro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Stock final do período</v>
      </c>
      <c r="E25" s="352"/>
      <c r="F25" s="352"/>
      <c r="G25" s="349" t="str">
        <f>+IF(Índice!$D$2=1,"Passivo","Liabilities")</f>
        <v>Passivo</v>
      </c>
      <c r="H25" s="349" t="str">
        <f>+IF(Índice!$D$2=1,"Contas a pagar","Accounts payable")</f>
        <v>Contas a pagar</v>
      </c>
      <c r="I25" s="338" t="str">
        <f>+IF(Índice!$D$2=1,"Pagamentos em atraso","Late payments")</f>
        <v>Pagamentos em atraso</v>
      </c>
    </row>
    <row r="26" spans="2:9" ht="22.5">
      <c r="B26" s="29"/>
      <c r="C26" s="340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30560497.949999999</v>
      </c>
      <c r="E27" s="162">
        <v>21836199.719999999</v>
      </c>
      <c r="F27" s="162">
        <v>1069644.79</v>
      </c>
      <c r="G27" s="91">
        <v>1.545580667546778</v>
      </c>
      <c r="H27" s="91">
        <v>1.3558271255017131</v>
      </c>
      <c r="I27" s="116">
        <v>1.4149677882061118E-2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34629329.590000004</v>
      </c>
      <c r="E28" s="163">
        <v>28105166.899999999</v>
      </c>
      <c r="F28" s="163">
        <v>603722.36</v>
      </c>
      <c r="G28" s="92">
        <v>4.2068487952435341E-2</v>
      </c>
      <c r="H28" s="172">
        <v>4.9272860540432895E-2</v>
      </c>
      <c r="I28" s="117">
        <v>957.28946031746034</v>
      </c>
    </row>
    <row r="29" spans="2:9" ht="20.100000000000001" customHeight="1">
      <c r="B29" s="29"/>
      <c r="C29" s="146" t="s">
        <v>7</v>
      </c>
      <c r="D29" s="164">
        <v>65189827.540000007</v>
      </c>
      <c r="E29" s="164">
        <v>49941366.619999997</v>
      </c>
      <c r="F29" s="164">
        <v>1673367.15</v>
      </c>
      <c r="G29" s="147">
        <v>0.44108425092587566</v>
      </c>
      <c r="H29" s="147">
        <v>0.38516738719688748</v>
      </c>
      <c r="I29" s="148">
        <v>0.58560272321953843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2024 (valores acumulados)","Table XV - Accounts payable of the ASFs, august (accumulated)")</f>
        <v>QUADRO XV - Contas a pagar, dos Serviços e Fundos Autónomos, no final de agosto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1" t="str">
        <f>+IF(Índice!$D$2=1,"Serviços e Fundos Autónomos","Autonomous Services and Funds")</f>
        <v>Serviços e Fundos Autónomos</v>
      </c>
      <c r="D33" s="337" t="str">
        <f>+IF(Índice!$D$2=1,"agosto 2024","august 2024")</f>
        <v>agosto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Variação face ao stock inicial de janeiro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Stock final do período</v>
      </c>
      <c r="E34" s="347"/>
      <c r="F34" s="348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38" t="str">
        <f>+IF(Índice!$D$2=1,"Pagamentos em atraso","Late payments")</f>
        <v>Pagamentos em atraso</v>
      </c>
    </row>
    <row r="35" spans="2:9" ht="22.5">
      <c r="C35" s="343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Despesa corrente</v>
      </c>
      <c r="D36" s="162">
        <v>35530968.799999975</v>
      </c>
      <c r="E36" s="162">
        <v>32824950.619999975</v>
      </c>
      <c r="F36" s="162">
        <v>11369033.98</v>
      </c>
      <c r="G36" s="91">
        <v>-0.52989597578606884</v>
      </c>
      <c r="H36" s="91">
        <v>-0.55045075615192274</v>
      </c>
      <c r="I36" s="116">
        <v>2.6754900492732743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538151.99</v>
      </c>
      <c r="E37" s="163">
        <v>538151.99</v>
      </c>
      <c r="F37" s="163">
        <v>0</v>
      </c>
      <c r="G37" s="92">
        <v>0.43605745340015445</v>
      </c>
      <c r="H37" s="92">
        <v>0.43605745340015445</v>
      </c>
      <c r="I37" s="117">
        <v>-1</v>
      </c>
    </row>
    <row r="38" spans="2:9" ht="20.100000000000001" customHeight="1">
      <c r="C38" s="146" t="s">
        <v>7</v>
      </c>
      <c r="D38" s="164">
        <v>36069120.789999977</v>
      </c>
      <c r="E38" s="164">
        <v>33363102.609999973</v>
      </c>
      <c r="F38" s="164">
        <v>11369033.98</v>
      </c>
      <c r="G38" s="147">
        <v>-0.52513025861544149</v>
      </c>
      <c r="H38" s="147">
        <v>-0.54541361838785529</v>
      </c>
      <c r="I38" s="148">
        <v>2.5798597747706578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2024 (valores acumulados)","Table XVI - Accounts payable of the RPEs, august (accumulated)")</f>
        <v>QUADRO XVI - Contas a pagar, das Entidades Públicas Reclassseicadas, no final de agosto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1" t="str">
        <f>+IF(Índice!$D$2=1,"Entidades Públicas Reclassseicadas","Reclassseied Public Entities")</f>
        <v>Entidades Públicas Reclassseicadas</v>
      </c>
      <c r="D42" s="337" t="str">
        <f>+IF(Índice!$D$2=1,"agosto 2024","august 2024")</f>
        <v>agosto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Variação face ao stock inicial de janeiro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Stock final do período</v>
      </c>
      <c r="E43" s="347"/>
      <c r="F43" s="348"/>
      <c r="G43" s="349" t="str">
        <f>+IF(Índice!$D$2=1,"Passivo","Liabilities")</f>
        <v>Passivo</v>
      </c>
      <c r="H43" s="349" t="str">
        <f>+IF(Índice!$D$2=1,"Contas a pagar","Accounts payable")</f>
        <v>Contas a pagar</v>
      </c>
      <c r="I43" s="338" t="str">
        <f>+IF(Índice!$D$2=1,"Pagamentos em atraso","Late payments")</f>
        <v>Pagamentos em atraso</v>
      </c>
    </row>
    <row r="44" spans="2:9" ht="22.5">
      <c r="C44" s="343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Despesa corrente</v>
      </c>
      <c r="D45" s="162">
        <v>78288600.140000001</v>
      </c>
      <c r="E45" s="162">
        <v>74003964.160000011</v>
      </c>
      <c r="F45" s="162">
        <v>35443042.569999993</v>
      </c>
      <c r="G45" s="91">
        <v>-2.8386195908790546E-2</v>
      </c>
      <c r="H45" s="91">
        <v>-3.0023520711555229E-2</v>
      </c>
      <c r="I45" s="116">
        <v>6.7849696907347656E-2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12242122.85</v>
      </c>
      <c r="E46" s="163">
        <v>3524987.8499999996</v>
      </c>
      <c r="F46" s="163">
        <v>32491.349999999988</v>
      </c>
      <c r="G46" s="92">
        <v>-6.0614650240935708E-2</v>
      </c>
      <c r="H46" s="92">
        <v>-0.1830702042059682</v>
      </c>
      <c r="I46" s="117">
        <v>-0.84160630951064141</v>
      </c>
    </row>
    <row r="47" spans="2:9" ht="20.100000000000001" customHeight="1">
      <c r="C47" s="146" t="s">
        <v>7</v>
      </c>
      <c r="D47" s="164">
        <v>90530722.989999995</v>
      </c>
      <c r="E47" s="164">
        <v>77528952.010000005</v>
      </c>
      <c r="F47" s="164">
        <v>35475533.919999994</v>
      </c>
      <c r="G47" s="147">
        <v>-3.2873029204643078E-2</v>
      </c>
      <c r="H47" s="147">
        <v>-3.8215908224506712E-2</v>
      </c>
      <c r="I47" s="148">
        <v>6.2263517237257204E-2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72</v>
      </c>
      <c r="D10" s="170"/>
      <c r="E10" s="169"/>
    </row>
    <row r="11" spans="2:5">
      <c r="B11" s="195"/>
      <c r="C11" s="170" t="s">
        <v>89</v>
      </c>
      <c r="D11" s="170"/>
      <c r="E11" s="169"/>
    </row>
    <row r="12" spans="2:5">
      <c r="B12" s="195"/>
      <c r="C12" s="170" t="s">
        <v>73</v>
      </c>
      <c r="D12" s="170"/>
      <c r="E12" s="169"/>
    </row>
    <row r="13" spans="2:5">
      <c r="B13" s="195"/>
      <c r="C13" s="170" t="s">
        <v>74</v>
      </c>
      <c r="D13" s="170"/>
      <c r="E13" s="169"/>
    </row>
    <row r="14" spans="2:5">
      <c r="B14" s="195"/>
      <c r="C14" s="170" t="s">
        <v>75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60</v>
      </c>
      <c r="D16" s="170"/>
      <c r="E16" s="169"/>
    </row>
    <row r="17" spans="2:5">
      <c r="B17" s="195"/>
      <c r="C17" s="170" t="s">
        <v>76</v>
      </c>
      <c r="D17" s="171"/>
      <c r="E17" s="169"/>
    </row>
    <row r="18" spans="2:5">
      <c r="B18" s="195"/>
      <c r="C18" s="170" t="s">
        <v>98</v>
      </c>
      <c r="D18" s="170"/>
      <c r="E18" s="169"/>
    </row>
    <row r="19" spans="2:5">
      <c r="B19" s="195"/>
      <c r="C19" s="170" t="s">
        <v>20</v>
      </c>
      <c r="D19" s="170"/>
      <c r="E19" s="169"/>
    </row>
    <row r="20" spans="2:5">
      <c r="B20" s="195"/>
      <c r="C20" s="170" t="s">
        <v>61</v>
      </c>
      <c r="D20" s="170"/>
      <c r="E20" s="169"/>
    </row>
    <row r="21" spans="2:5">
      <c r="B21" s="195"/>
      <c r="C21" s="170" t="s">
        <v>77</v>
      </c>
      <c r="D21" s="170"/>
      <c r="E21" s="169"/>
    </row>
    <row r="22" spans="2:5">
      <c r="B22" s="195"/>
      <c r="C22" s="170" t="s">
        <v>78</v>
      </c>
      <c r="D22" s="170"/>
      <c r="E22" s="169"/>
    </row>
    <row r="23" spans="2:5">
      <c r="B23" s="195"/>
      <c r="C23" s="170" t="s">
        <v>79</v>
      </c>
      <c r="D23" s="170"/>
      <c r="E23" s="169"/>
    </row>
    <row r="24" spans="2:5">
      <c r="B24" s="195"/>
      <c r="C24" s="170" t="s">
        <v>80</v>
      </c>
      <c r="D24" s="170"/>
      <c r="E24" s="169"/>
    </row>
    <row r="25" spans="2:5">
      <c r="B25" s="195"/>
      <c r="C25" s="170" t="s">
        <v>62</v>
      </c>
      <c r="D25" s="170"/>
      <c r="E25" s="169"/>
    </row>
    <row r="26" spans="2:5">
      <c r="B26" s="195"/>
      <c r="C26" s="170" t="s">
        <v>99</v>
      </c>
      <c r="D26" s="170"/>
      <c r="E26" s="169"/>
    </row>
    <row r="27" spans="2:5">
      <c r="B27" s="195"/>
      <c r="C27" s="170" t="s">
        <v>63</v>
      </c>
      <c r="D27" s="170"/>
      <c r="E27" s="169"/>
    </row>
    <row r="28" spans="2:5">
      <c r="B28" s="195"/>
      <c r="C28" s="170" t="s">
        <v>81</v>
      </c>
      <c r="D28" s="170"/>
      <c r="E28" s="169"/>
    </row>
    <row r="29" spans="2:5">
      <c r="B29" s="55"/>
      <c r="C29" s="170" t="s">
        <v>64</v>
      </c>
      <c r="D29" s="170"/>
      <c r="E29" s="169"/>
    </row>
    <row r="30" spans="2:5">
      <c r="B30" s="55"/>
      <c r="C30" s="170" t="s">
        <v>82</v>
      </c>
      <c r="D30" s="170"/>
      <c r="E30" s="169"/>
    </row>
    <row r="31" spans="2:5">
      <c r="B31" s="55"/>
      <c r="C31" s="170" t="s">
        <v>65</v>
      </c>
      <c r="D31" s="170"/>
      <c r="E31" s="169"/>
    </row>
    <row r="32" spans="2:5">
      <c r="B32" s="55"/>
      <c r="C32" s="170" t="s">
        <v>83</v>
      </c>
      <c r="D32" s="170"/>
      <c r="E32" s="169"/>
    </row>
    <row r="33" spans="2:5">
      <c r="B33" s="55"/>
      <c r="C33" s="170" t="s">
        <v>66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90</v>
      </c>
      <c r="D36" s="170"/>
      <c r="E36" s="169"/>
    </row>
    <row r="37" spans="2:5">
      <c r="B37" s="55"/>
      <c r="C37" s="170" t="s">
        <v>23</v>
      </c>
      <c r="D37" s="170"/>
      <c r="E37" s="169"/>
    </row>
    <row r="38" spans="2:5">
      <c r="B38" s="55"/>
      <c r="C38" s="170" t="s">
        <v>100</v>
      </c>
      <c r="D38" s="170"/>
      <c r="E38" s="169"/>
    </row>
    <row r="39" spans="2:5">
      <c r="B39" s="55"/>
      <c r="C39" s="171" t="s">
        <v>24</v>
      </c>
      <c r="D39" s="170"/>
      <c r="E39" s="169"/>
    </row>
    <row r="40" spans="2:5">
      <c r="B40" s="55"/>
      <c r="C40" s="170" t="s">
        <v>67</v>
      </c>
      <c r="D40" s="170"/>
      <c r="E40" s="169"/>
    </row>
    <row r="41" spans="2:5">
      <c r="B41" s="55"/>
      <c r="C41" s="170" t="s">
        <v>68</v>
      </c>
      <c r="D41" s="170"/>
      <c r="E41" s="169"/>
    </row>
    <row r="42" spans="2:5">
      <c r="B42" s="55"/>
      <c r="C42" s="170" t="s">
        <v>56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69</v>
      </c>
      <c r="D44" s="170"/>
      <c r="E44" s="169"/>
    </row>
    <row r="45" spans="2:5">
      <c r="B45" s="55"/>
      <c r="C45" s="170" t="s">
        <v>26</v>
      </c>
      <c r="D45" s="171"/>
      <c r="E45" s="169"/>
    </row>
    <row r="46" spans="2:5">
      <c r="B46" s="55"/>
      <c r="C46" s="170" t="s">
        <v>27</v>
      </c>
      <c r="D46" s="170"/>
      <c r="E46" s="169"/>
    </row>
    <row r="47" spans="2:5">
      <c r="B47" s="55"/>
      <c r="C47" s="170" t="s">
        <v>57</v>
      </c>
      <c r="D47" s="170"/>
      <c r="E47" s="169"/>
    </row>
    <row r="48" spans="2:5">
      <c r="B48" s="55"/>
      <c r="C48" s="171" t="s">
        <v>28</v>
      </c>
      <c r="D48" s="170"/>
      <c r="E48" s="169"/>
    </row>
    <row r="49" spans="2:5">
      <c r="B49" s="55"/>
      <c r="C49" s="170" t="s">
        <v>70</v>
      </c>
      <c r="D49" s="170"/>
      <c r="E49" s="169"/>
    </row>
    <row r="50" spans="2:5">
      <c r="B50" s="55"/>
      <c r="C50" s="170" t="s">
        <v>101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1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84</v>
      </c>
      <c r="D54" s="171"/>
      <c r="E54" s="169"/>
    </row>
    <row r="55" spans="2:5">
      <c r="B55" s="55"/>
      <c r="C55" s="170" t="s">
        <v>32</v>
      </c>
    </row>
    <row r="56" spans="2:5">
      <c r="B56" s="55"/>
      <c r="C56" s="170" t="s">
        <v>33</v>
      </c>
    </row>
    <row r="57" spans="2:5">
      <c r="B57" s="55"/>
      <c r="C57" s="171" t="s">
        <v>34</v>
      </c>
    </row>
    <row r="58" spans="2:5">
      <c r="B58" s="55"/>
      <c r="C58" s="170" t="s">
        <v>95</v>
      </c>
    </row>
    <row r="59" spans="2:5">
      <c r="B59" s="55"/>
      <c r="C59" s="170" t="s">
        <v>91</v>
      </c>
    </row>
    <row r="60" spans="2:5">
      <c r="B60" s="55"/>
      <c r="C60" s="170" t="s">
        <v>35</v>
      </c>
    </row>
    <row r="61" spans="2:5">
      <c r="B61" s="55"/>
      <c r="C61" s="171" t="s">
        <v>50</v>
      </c>
    </row>
    <row r="62" spans="2:5">
      <c r="B62" s="55"/>
      <c r="C62" s="170" t="s">
        <v>95</v>
      </c>
    </row>
    <row r="63" spans="2:5">
      <c r="B63" s="55"/>
      <c r="C63" s="170" t="s">
        <v>59</v>
      </c>
    </row>
    <row r="64" spans="2:5">
      <c r="B64" s="55"/>
      <c r="C64" s="170" t="s">
        <v>58</v>
      </c>
    </row>
    <row r="65" spans="2:3">
      <c r="B65" s="55"/>
      <c r="C65" s="171" t="s">
        <v>85</v>
      </c>
    </row>
    <row r="66" spans="2:3">
      <c r="B66" s="55"/>
      <c r="C66" s="170" t="s">
        <v>86</v>
      </c>
    </row>
    <row r="67" spans="2:3">
      <c r="B67" s="55"/>
      <c r="C67" s="170" t="s">
        <v>92</v>
      </c>
    </row>
    <row r="68" spans="2:3">
      <c r="B68" s="55"/>
      <c r="C68" s="170" t="s">
        <v>87</v>
      </c>
    </row>
    <row r="69" spans="2:3">
      <c r="B69" s="55"/>
      <c r="C69" s="171" t="s">
        <v>36</v>
      </c>
    </row>
    <row r="70" spans="2:3">
      <c r="B70" s="55"/>
      <c r="C70" s="170" t="s">
        <v>96</v>
      </c>
    </row>
    <row r="71" spans="2:3">
      <c r="B71" s="55"/>
      <c r="C71" s="171" t="s">
        <v>37</v>
      </c>
    </row>
    <row r="72" spans="2:3">
      <c r="B72" s="55"/>
      <c r="C72" s="170" t="s">
        <v>88</v>
      </c>
    </row>
    <row r="73" spans="2:3">
      <c r="B73" s="55"/>
      <c r="C73" s="170" t="s">
        <v>38</v>
      </c>
    </row>
    <row r="74" spans="2:3" ht="13.5" customHeight="1">
      <c r="B74" s="55"/>
      <c r="C74" s="170" t="s">
        <v>39</v>
      </c>
    </row>
    <row r="75" spans="2:3" ht="13.5" customHeight="1">
      <c r="B75" s="55"/>
      <c r="C75" s="170" t="s">
        <v>40</v>
      </c>
    </row>
    <row r="76" spans="2:3" ht="13.5" customHeight="1">
      <c r="B76" s="55"/>
      <c r="C76" s="170" t="s">
        <v>41</v>
      </c>
    </row>
    <row r="77" spans="2:3" ht="13.5" customHeight="1">
      <c r="B77" s="55"/>
      <c r="C77" s="275"/>
    </row>
    <row r="78" spans="2:3" ht="13.5" customHeight="1">
      <c r="B78" s="55"/>
      <c r="C78" s="170"/>
    </row>
    <row r="79" spans="2:3">
      <c r="B79" s="55"/>
      <c r="C79" s="170"/>
    </row>
    <row r="80" spans="2:3">
      <c r="B80" s="55"/>
      <c r="C80" s="322"/>
    </row>
    <row r="81" spans="2:3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97</v>
      </c>
    </row>
    <row r="91" spans="2:3">
      <c r="B91" s="55"/>
      <c r="C91" s="171" t="s">
        <v>22</v>
      </c>
    </row>
    <row r="92" spans="2:3">
      <c r="B92" s="55"/>
      <c r="C92" s="170" t="s">
        <v>44</v>
      </c>
    </row>
    <row r="93" spans="2:3">
      <c r="B93" s="55"/>
      <c r="C93" s="170" t="s">
        <v>45</v>
      </c>
    </row>
    <row r="94" spans="2:3">
      <c r="B94" s="55"/>
      <c r="C94" s="171" t="s">
        <v>24</v>
      </c>
    </row>
    <row r="95" spans="2:3">
      <c r="B95" s="55"/>
      <c r="C95" s="170" t="s">
        <v>46</v>
      </c>
    </row>
    <row r="96" spans="2:3">
      <c r="B96" s="55"/>
      <c r="C96" s="170" t="s">
        <v>47</v>
      </c>
    </row>
    <row r="97" spans="2:3">
      <c r="B97" s="55"/>
      <c r="C97" s="170" t="s">
        <v>71</v>
      </c>
    </row>
    <row r="98" spans="2:3">
      <c r="B98" s="55"/>
      <c r="C98" s="171" t="s">
        <v>28</v>
      </c>
    </row>
    <row r="99" spans="2:3">
      <c r="B99" s="55"/>
      <c r="C99" s="170" t="s">
        <v>48</v>
      </c>
    </row>
    <row r="100" spans="2:3">
      <c r="B100" s="55"/>
      <c r="C100" s="171" t="s">
        <v>34</v>
      </c>
    </row>
    <row r="101" spans="2:3">
      <c r="B101" s="55"/>
      <c r="C101" s="170" t="s">
        <v>49</v>
      </c>
    </row>
    <row r="102" spans="2:3">
      <c r="B102" s="55"/>
      <c r="C102" s="171" t="s">
        <v>50</v>
      </c>
    </row>
    <row r="103" spans="2:3">
      <c r="B103" s="55"/>
      <c r="C103" s="170" t="s">
        <v>93</v>
      </c>
    </row>
    <row r="104" spans="2:3">
      <c r="B104" s="55"/>
      <c r="C104" s="171" t="s">
        <v>36</v>
      </c>
    </row>
    <row r="105" spans="2:3">
      <c r="B105" s="55"/>
      <c r="C105" s="170" t="s">
        <v>94</v>
      </c>
    </row>
    <row r="106" spans="2:3">
      <c r="B106" s="55"/>
      <c r="C106" s="171" t="s">
        <v>37</v>
      </c>
    </row>
    <row r="107" spans="2:3">
      <c r="B107" s="55"/>
      <c r="C107" s="170" t="s">
        <v>51</v>
      </c>
    </row>
    <row r="108" spans="2:3">
      <c r="B108" s="55"/>
      <c r="C108" s="170" t="s">
        <v>52</v>
      </c>
    </row>
    <row r="109" spans="2:3">
      <c r="B109" s="55"/>
      <c r="C109" s="170" t="s">
        <v>53</v>
      </c>
    </row>
    <row r="110" spans="2:3">
      <c r="B110" s="55"/>
      <c r="C110" s="170" t="s">
        <v>54</v>
      </c>
    </row>
    <row r="111" spans="2:3">
      <c r="B111" s="55"/>
      <c r="C111" s="170" t="s">
        <v>55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7" sqref="D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(janeiro-agosto)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(janeiro-agosto)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(agosto)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(janeiro-agosto)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(janeiro-agosto)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(janeiro-agosto)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(janeiro-agosto)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(janeiro-agosto)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(janeiro-agosto)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(janeiro-agosto)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(janeiro-agosto)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(agosto)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agosto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agosto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agosto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agosto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:E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(janeiro-agosto)","TABLE I - Consolidated budget execution (january-august)")</f>
        <v>QUADRO I - Execução orçamental consolidada (janeiro-agosto)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1001473.45469</v>
      </c>
      <c r="E5" s="57">
        <v>375878.05419000005</v>
      </c>
      <c r="F5" s="57">
        <v>269064.80256999994</v>
      </c>
      <c r="G5" s="57">
        <v>1096121.8428200001</v>
      </c>
      <c r="H5" s="57">
        <v>16.383843778662065</v>
      </c>
    </row>
    <row r="6" spans="1:10" ht="11.25" customHeight="1">
      <c r="C6" s="68" t="str">
        <f>+IF(Índice!$D$2=1,"Impostos diretos","Direct taxes")</f>
        <v>Impostos diretos</v>
      </c>
      <c r="D6" s="56">
        <v>314606.755</v>
      </c>
      <c r="E6" s="56">
        <v>0</v>
      </c>
      <c r="F6" s="56">
        <v>0</v>
      </c>
      <c r="G6" s="56">
        <v>314606.755</v>
      </c>
      <c r="H6" s="56">
        <v>28.68819024952376</v>
      </c>
    </row>
    <row r="7" spans="1:10">
      <c r="C7" s="68" t="str">
        <f>+IF(Índice!$D$2=1,"Impostos indiretos","Indirect taxes")</f>
        <v>Impostos indiretos</v>
      </c>
      <c r="D7" s="56">
        <v>496775.88044000004</v>
      </c>
      <c r="E7" s="56">
        <v>0</v>
      </c>
      <c r="F7" s="56">
        <v>0</v>
      </c>
      <c r="G7" s="56">
        <v>496775.88044000004</v>
      </c>
      <c r="H7" s="56">
        <v>10.676367763412099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190090.81925</v>
      </c>
      <c r="E9" s="56">
        <v>375878.05419000005</v>
      </c>
      <c r="F9" s="56">
        <v>269064.80256999994</v>
      </c>
      <c r="G9" s="56">
        <v>258482.98353000009</v>
      </c>
      <c r="H9" s="56">
        <v>9.3408511278221482</v>
      </c>
    </row>
    <row r="10" spans="1:10">
      <c r="C10" s="69" t="str">
        <f>+IF(Índice!$D$2=1,"Transferências correntes","Current transfers")</f>
        <v>Transferências correntes</v>
      </c>
      <c r="D10" s="56">
        <v>157129.72606000002</v>
      </c>
      <c r="E10" s="56">
        <v>368577.97449000005</v>
      </c>
      <c r="F10" s="56">
        <v>236056.69467999999</v>
      </c>
      <c r="G10" s="56">
        <v>185215.86423000006</v>
      </c>
      <c r="H10" s="56">
        <v>9.3610861508480081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154493.21300000002</v>
      </c>
      <c r="E11" s="56">
        <v>793.77385000000015</v>
      </c>
      <c r="F11" s="56">
        <v>10.290649999999999</v>
      </c>
      <c r="G11" s="56">
        <v>155297.27750000003</v>
      </c>
      <c r="H11" s="56">
        <v>7.6083938609066593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343261.13887000002</v>
      </c>
      <c r="F12" s="56">
        <v>233287.39212999999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26256.223849999922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92650.574229999984</v>
      </c>
      <c r="E14" s="57">
        <v>6085.1871800000008</v>
      </c>
      <c r="F14" s="57">
        <v>22591.86826000001</v>
      </c>
      <c r="G14" s="57">
        <v>110378.59537999998</v>
      </c>
      <c r="H14" s="57">
        <v>51.904080396406485</v>
      </c>
    </row>
    <row r="15" spans="1:10">
      <c r="C15" s="68" t="str">
        <f>+IF(Índice!$D$2=1,"Venda de bens de investimento","Sale of investment goods")</f>
        <v>Venda de bens de investimento</v>
      </c>
      <c r="D15" s="56">
        <v>871.65354000000002</v>
      </c>
      <c r="E15" s="56">
        <v>0</v>
      </c>
      <c r="F15" s="56">
        <v>235.87903</v>
      </c>
      <c r="G15" s="56">
        <v>1107.5325700000001</v>
      </c>
      <c r="H15" s="56">
        <v>-85.695733594059149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87996.386909999987</v>
      </c>
      <c r="E16" s="56">
        <v>6046.8498000000009</v>
      </c>
      <c r="F16" s="56">
        <v>21662.24528000001</v>
      </c>
      <c r="G16" s="56">
        <v>103685.14704</v>
      </c>
      <c r="H16" s="56">
        <v>66.090388816400079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138.06208924397288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1710.6783299999997</v>
      </c>
      <c r="F18" s="56">
        <v>10309.65662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1071.300659999999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1094124.02892</v>
      </c>
      <c r="E20" s="57">
        <v>381963.24137000006</v>
      </c>
      <c r="F20" s="57">
        <v>291656.67082999996</v>
      </c>
      <c r="G20" s="57">
        <v>1206500.4382000002</v>
      </c>
      <c r="H20" s="57">
        <v>18.928024721340144</v>
      </c>
    </row>
    <row r="21" spans="3:8" ht="20.25" customHeight="1">
      <c r="C21" s="220" t="str">
        <f>+IF(Índice!$D$2=1,"Despesa corrente","Current expenditure")</f>
        <v>Despesa corrente</v>
      </c>
      <c r="D21" s="220">
        <v>896743.48269000067</v>
      </c>
      <c r="E21" s="220">
        <v>367461.53540999989</v>
      </c>
      <c r="F21" s="220">
        <v>245394.82346000004</v>
      </c>
      <c r="G21" s="220">
        <v>959305.37293000054</v>
      </c>
      <c r="H21" s="220">
        <v>6.7414708000267165</v>
      </c>
    </row>
    <row r="22" spans="3:8" ht="10.5" customHeight="1">
      <c r="C22" s="68" t="str">
        <f>+IF(Índice!$D$2=1,"Consumo público","Public consumption")</f>
        <v>Consumo público</v>
      </c>
      <c r="D22" s="56">
        <v>413009.06579000049</v>
      </c>
      <c r="E22" s="56">
        <v>112919.75305999994</v>
      </c>
      <c r="F22" s="56">
        <v>235671.05674000006</v>
      </c>
      <c r="G22" s="56">
        <v>761599.87559000053</v>
      </c>
      <c r="H22" s="56">
        <v>6.8588380428397544</v>
      </c>
    </row>
    <row r="23" spans="3:8">
      <c r="C23" s="69" t="str">
        <f>+IF(Índice!$D$2=1,"Despesas com o pessoal","Compensation of employees")</f>
        <v>Despesas com o pessoal</v>
      </c>
      <c r="D23" s="56">
        <v>296818.30192000041</v>
      </c>
      <c r="E23" s="56">
        <v>36620.382670000006</v>
      </c>
      <c r="F23" s="56">
        <v>167623.28058000005</v>
      </c>
      <c r="G23" s="56">
        <v>501061.96517000045</v>
      </c>
      <c r="H23" s="56">
        <v>5.4581703202047915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116190.76387000007</v>
      </c>
      <c r="E24" s="56">
        <v>76299.370389999938</v>
      </c>
      <c r="F24" s="56">
        <v>68047.776160000009</v>
      </c>
      <c r="G24" s="56">
        <v>260537.91042000003</v>
      </c>
      <c r="H24" s="56">
        <v>9.6599035125049415</v>
      </c>
    </row>
    <row r="25" spans="3:8">
      <c r="C25" s="68" t="str">
        <f>+IF(Índice!$D$2=1,"Subsídios","Subsidies")</f>
        <v>Subsídios</v>
      </c>
      <c r="D25" s="56">
        <v>18771.262149999999</v>
      </c>
      <c r="E25" s="56">
        <v>4016.4771599999995</v>
      </c>
      <c r="F25" s="56">
        <v>0</v>
      </c>
      <c r="G25" s="56">
        <v>22785.577829999998</v>
      </c>
      <c r="H25" s="56">
        <v>30.660089633736721</v>
      </c>
    </row>
    <row r="26" spans="3:8">
      <c r="C26" s="68" t="str">
        <f>+IF(Índice!$D$2=1,"Juros e outros encargos","Interests and other charges")</f>
        <v>Juros e outros encargos</v>
      </c>
      <c r="D26" s="56">
        <v>89104.126479999992</v>
      </c>
      <c r="E26" s="56">
        <v>16.993950000000002</v>
      </c>
      <c r="F26" s="56">
        <v>1035.8800400000002</v>
      </c>
      <c r="G26" s="56">
        <v>90157.000469999999</v>
      </c>
      <c r="H26" s="56">
        <v>5.6549632054637478</v>
      </c>
    </row>
    <row r="27" spans="3:8">
      <c r="C27" s="68" t="str">
        <f>+IF(Índice!$D$2=1,"Transferências correntes","Current transfers")</f>
        <v>Transferências correntes</v>
      </c>
      <c r="D27" s="56">
        <v>375859.02827000013</v>
      </c>
      <c r="E27" s="56">
        <v>250508.31123999995</v>
      </c>
      <c r="F27" s="56">
        <v>8687.8866799999996</v>
      </c>
      <c r="G27" s="56">
        <v>84762.919040000066</v>
      </c>
      <c r="H27" s="56">
        <v>1.8389448270899944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105.28400000000001</v>
      </c>
      <c r="E28" s="56">
        <v>1686.4974999999999</v>
      </c>
      <c r="F28" s="56">
        <v>0</v>
      </c>
      <c r="G28" s="56">
        <v>1791.7815000000001</v>
      </c>
      <c r="H28" s="56">
        <v>16.472988076391882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323848.78336</v>
      </c>
      <c r="E29" s="56">
        <v>226443.52379000004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79770.739639999942</v>
      </c>
      <c r="E31" s="57">
        <v>3461.3058600000004</v>
      </c>
      <c r="F31" s="57">
        <v>17370.026640000004</v>
      </c>
      <c r="G31" s="57">
        <v>89653.03784999995</v>
      </c>
      <c r="H31" s="57">
        <v>-8.837431943807994</v>
      </c>
    </row>
    <row r="32" spans="3:8">
      <c r="C32" s="68" t="str">
        <f>+IF(Índice!$D$2=1,"Investimento","Investment")</f>
        <v>Investimento</v>
      </c>
      <c r="D32" s="56">
        <v>58044.683029999949</v>
      </c>
      <c r="E32" s="56">
        <v>1192.3898200000001</v>
      </c>
      <c r="F32" s="56">
        <v>17261.826640000003</v>
      </c>
      <c r="G32" s="56">
        <v>76498.899489999952</v>
      </c>
      <c r="H32" s="56">
        <v>4.6753345369296984</v>
      </c>
    </row>
    <row r="33" spans="3:8">
      <c r="C33" s="68" t="str">
        <f>+IF(Índice!$D$2=1,"Transferências capital","Capital transfers")</f>
        <v>Transferências capital</v>
      </c>
      <c r="D33" s="56">
        <v>21726.056609999996</v>
      </c>
      <c r="E33" s="56">
        <v>2268.9160400000001</v>
      </c>
      <c r="F33" s="56">
        <v>108.2</v>
      </c>
      <c r="G33" s="56">
        <v>13154.138359999995</v>
      </c>
      <c r="H33" s="56">
        <v>-47.912261738890393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6865.3906100000004</v>
      </c>
      <c r="E34" s="56">
        <v>0.83492000000000011</v>
      </c>
      <c r="F34" s="56">
        <v>0</v>
      </c>
      <c r="G34" s="56">
        <v>6866.2255300000006</v>
      </c>
      <c r="H34" s="56">
        <v>43.494283811035196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10949.034290000001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976514.22233000048</v>
      </c>
      <c r="E38" s="86">
        <v>370922.84126999992</v>
      </c>
      <c r="F38" s="86">
        <v>262764.85010000004</v>
      </c>
      <c r="G38" s="86">
        <v>1048958.4107800005</v>
      </c>
      <c r="H38" s="86">
        <v>5.2048635666666732</v>
      </c>
    </row>
    <row r="39" spans="3:8" ht="17.25" customHeight="1">
      <c r="C39" s="138" t="str">
        <f>+IF(Índice!$D$2=1,"Saldo global","Overall balance")</f>
        <v>Saldo global</v>
      </c>
      <c r="D39" s="139">
        <v>117609.80658999947</v>
      </c>
      <c r="E39" s="139">
        <v>11040.400100000144</v>
      </c>
      <c r="F39" s="139">
        <v>28891.820729999919</v>
      </c>
      <c r="G39" s="139">
        <v>157542.02741999971</v>
      </c>
      <c r="H39" s="139">
        <v>804.53817267201032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104729.97199999937</v>
      </c>
      <c r="E41" s="19">
        <v>8416.5187800001586</v>
      </c>
      <c r="F41" s="19">
        <v>23669.979109999898</v>
      </c>
      <c r="G41" s="19">
        <v>136816.4698899996</v>
      </c>
      <c r="H41" s="19">
        <v>217.45706670403493</v>
      </c>
    </row>
    <row r="42" spans="3:8">
      <c r="C42" s="68" t="str">
        <f>+IF(Índice!$D$2=1,"Despesa corrente primária","Primary current expenditure")</f>
        <v>Despesa corrente primária</v>
      </c>
      <c r="D42" s="19">
        <v>807639.3562100007</v>
      </c>
      <c r="E42" s="19">
        <v>367444.54145999992</v>
      </c>
      <c r="F42" s="19">
        <v>244358.94342000005</v>
      </c>
      <c r="G42" s="19">
        <v>869148.37246000057</v>
      </c>
      <c r="H42" s="19">
        <v>6.8554551152842702</v>
      </c>
    </row>
    <row r="43" spans="3:8">
      <c r="C43" s="68" t="str">
        <f>+IF(Índice!$D$2=1,"Saldo corrente primário","Primary current balance")</f>
        <v>Saldo corrente primário</v>
      </c>
      <c r="D43" s="19">
        <v>193834.09847999935</v>
      </c>
      <c r="E43" s="19">
        <v>8433.5127300001332</v>
      </c>
      <c r="F43" s="19">
        <v>24705.859149999887</v>
      </c>
      <c r="G43" s="19">
        <v>226973.47035999957</v>
      </c>
      <c r="H43" s="19">
        <v>76.730475470759359</v>
      </c>
    </row>
    <row r="44" spans="3:8">
      <c r="C44" s="68" t="str">
        <f>+IF(Índice!$D$2=1,"Saldo de capital","Capital balance")</f>
        <v>Saldo de capital</v>
      </c>
      <c r="D44" s="19">
        <v>12879.834590000042</v>
      </c>
      <c r="E44" s="19">
        <v>2623.8813200000004</v>
      </c>
      <c r="F44" s="19">
        <v>5221.8416200000065</v>
      </c>
      <c r="G44" s="19">
        <v>20725.557530000035</v>
      </c>
      <c r="H44" s="19">
        <v>180.7045403445432</v>
      </c>
    </row>
    <row r="45" spans="3:8">
      <c r="C45" s="68" t="str">
        <f t="array" ref="C45">+IF(Índice!$D$2=1,"Despesa primária","Primary expenditure")</f>
        <v>Despesa primária</v>
      </c>
      <c r="D45" s="19">
        <v>887410.09585000051</v>
      </c>
      <c r="E45" s="19">
        <v>370905.84731999994</v>
      </c>
      <c r="F45" s="19">
        <v>261728.97006000005</v>
      </c>
      <c r="G45" s="19">
        <v>958801.41031000053</v>
      </c>
      <c r="H45" s="19">
        <v>5.1627374492480227</v>
      </c>
    </row>
    <row r="46" spans="3:8">
      <c r="C46" s="221" t="str">
        <f>+IF(Índice!$D$2=1,"Saldo primário","Primary balance")</f>
        <v>Saldo primário</v>
      </c>
      <c r="D46" s="132">
        <v>206713.93306999945</v>
      </c>
      <c r="E46" s="132">
        <v>11057.394050000119</v>
      </c>
      <c r="F46" s="132">
        <v>29927.700769999909</v>
      </c>
      <c r="G46" s="132">
        <v>247699.02788999968</v>
      </c>
      <c r="H46" s="132">
        <v>141.07341344525616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(janeiro-agosto)","TABLE II - Regional Gov. budget execution (january-august)")</f>
        <v>QUADRO II - Execução orçamental do Gov. Regional (janeiro-agosto)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867523.87760000001</v>
      </c>
      <c r="E5" s="225">
        <v>1001473.45469</v>
      </c>
      <c r="F5" s="225">
        <v>15.440448447433042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693326.64734999998</v>
      </c>
      <c r="E6" s="231">
        <v>811382.6354400001</v>
      </c>
      <c r="F6" s="231">
        <v>17.027470174589144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244472.1263</v>
      </c>
      <c r="E7" s="231">
        <v>314606.755</v>
      </c>
      <c r="F7" s="231">
        <v>28.68819024952376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448854.52105000004</v>
      </c>
      <c r="E8" s="231">
        <v>496775.88044000004</v>
      </c>
      <c r="F8" s="231">
        <v>10.676367763412099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174197.23024999999</v>
      </c>
      <c r="E9" s="231">
        <v>190090.81925</v>
      </c>
      <c r="F9" s="231">
        <v>9.1239045403823216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54058.775050000004</v>
      </c>
      <c r="E10" s="232">
        <v>92650.574229999998</v>
      </c>
      <c r="F10" s="232">
        <v>71.388593515679361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921582.65265000006</v>
      </c>
      <c r="E12" s="232">
        <v>1094124.02892</v>
      </c>
      <c r="F12" s="232">
        <v>18.722289940447467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841886.56359999918</v>
      </c>
      <c r="E14" s="232">
        <v>896743.48269000021</v>
      </c>
      <c r="F14" s="232">
        <v>6.5159513718127116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284204.55059999909</v>
      </c>
      <c r="E15" s="231">
        <v>296818.30192000023</v>
      </c>
      <c r="F15" s="231">
        <v>4.4382650782232691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115862.04335000015</v>
      </c>
      <c r="E16" s="231">
        <v>115632.48226000006</v>
      </c>
      <c r="F16" s="231">
        <v>-0.19813312743555134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81146.944340000075</v>
      </c>
      <c r="E17" s="231">
        <v>89104.126479999992</v>
      </c>
      <c r="F17" s="231">
        <v>9.8058925135367616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346148.87814999983</v>
      </c>
      <c r="E18" s="231">
        <v>375859.02827000001</v>
      </c>
      <c r="F18" s="231">
        <v>8.5830554409960023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292669.98594999983</v>
      </c>
      <c r="E19" s="231">
        <v>323954.06735999999</v>
      </c>
      <c r="F19" s="231">
        <v>10.689200434562075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53478.892199999995</v>
      </c>
      <c r="E20" s="231">
        <v>51904.960910000023</v>
      </c>
      <c r="F20" s="231">
        <v>-2.9430888061663496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13931.906939999999</v>
      </c>
      <c r="E21" s="231">
        <v>18771.262149999999</v>
      </c>
      <c r="F21" s="231">
        <v>34.735770421389269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592.24022000000002</v>
      </c>
      <c r="E22" s="231">
        <v>558.28161000000023</v>
      </c>
      <c r="F22" s="231">
        <v>-5.7339249941518293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82926.387009999977</v>
      </c>
      <c r="E23" s="232">
        <v>79770.739639999956</v>
      </c>
      <c r="F23" s="232">
        <v>-3.8053597700084096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52991.219539999984</v>
      </c>
      <c r="E24" s="231">
        <v>58044.683029999949</v>
      </c>
      <c r="F24" s="231">
        <v>9.5364166627367464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29935.167469999997</v>
      </c>
      <c r="E25" s="231">
        <v>21726.056610000003</v>
      </c>
      <c r="F25" s="231">
        <v>-27.422966209315124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25445.424539999996</v>
      </c>
      <c r="E26" s="231">
        <v>17814.424900000002</v>
      </c>
      <c r="F26" s="231">
        <v>-29.989673106078961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4489.7429300000003</v>
      </c>
      <c r="E27" s="231">
        <v>3911.6317100000001</v>
      </c>
      <c r="F27" s="231">
        <v>-12.876265501463802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924812.95060999913</v>
      </c>
      <c r="E29" s="235">
        <v>976514.22233000014</v>
      </c>
      <c r="F29" s="235">
        <v>5.5904571498376354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-3230.297959999145</v>
      </c>
      <c r="E31" s="139">
        <v>117609.80658999988</v>
      </c>
      <c r="F31" s="139">
        <v>3740.8346241233735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25637.314000000828</v>
      </c>
      <c r="E33" s="19">
        <v>104729.97199999983</v>
      </c>
      <c r="F33" s="19">
        <v>308.50602368093803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-28867.611959999973</v>
      </c>
      <c r="E34" s="19">
        <v>12879.834590000042</v>
      </c>
      <c r="F34" s="19">
        <v>144.61690356599922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77916.646380000922</v>
      </c>
      <c r="E35" s="19">
        <v>206713.93306999985</v>
      </c>
      <c r="F35" s="19">
        <v>165.30137354969332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16831.142829999997</v>
      </c>
      <c r="E36" s="106">
        <v>8377.4151999999995</v>
      </c>
      <c r="F36" s="106">
        <v>-50.226700084393492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:E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(agosto)","TABLE III - Regional Gov. budget execution (august)")</f>
        <v>QUADRO III - Execução orçamental do Gov. Regional (agosto)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102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278796.20048999984</v>
      </c>
      <c r="E5" s="225">
        <v>373144.18184999988</v>
      </c>
      <c r="F5" s="225">
        <v>33.841200559468952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227613.86651999989</v>
      </c>
      <c r="E6" s="231">
        <v>321051.16706999991</v>
      </c>
      <c r="F6" s="231">
        <v>41.050794478635112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99596.321840000004</v>
      </c>
      <c r="E7" s="231">
        <v>177876.36344999998</v>
      </c>
      <c r="F7" s="231">
        <v>78.597321832583006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128017.54467999989</v>
      </c>
      <c r="E8" s="231">
        <v>143174.80361999993</v>
      </c>
      <c r="F8" s="231">
        <v>11.839985665939778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51182.333969999985</v>
      </c>
      <c r="E9" s="231">
        <v>52093.01478000002</v>
      </c>
      <c r="F9" s="231">
        <v>1.7792873817239707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15584.912299999996</v>
      </c>
      <c r="E10" s="232">
        <v>30323.583869999973</v>
      </c>
      <c r="F10" s="232">
        <v>94.570128379868919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294381.11278999981</v>
      </c>
      <c r="E12" s="232">
        <v>403467.76571999985</v>
      </c>
      <c r="F12" s="232">
        <v>37.056267603627902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233310.47459999926</v>
      </c>
      <c r="E14" s="232">
        <v>252869.81601000001</v>
      </c>
      <c r="F14" s="232">
        <v>8.3833961777902921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72567.797249999465</v>
      </c>
      <c r="E15" s="231">
        <v>73724.536099999808</v>
      </c>
      <c r="F15" s="231">
        <v>1.5940112471862999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39879.511160000133</v>
      </c>
      <c r="E16" s="231">
        <v>39363.963120000066</v>
      </c>
      <c r="F16" s="231">
        <v>-1.2927641914456833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29313.843750000084</v>
      </c>
      <c r="E17" s="231">
        <v>28705.873050000013</v>
      </c>
      <c r="F17" s="231">
        <v>-2.0740053920771495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89147.805389999572</v>
      </c>
      <c r="E18" s="231">
        <v>104316.44618000013</v>
      </c>
      <c r="F18" s="231">
        <v>17.015158952754383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2213.5394500000011</v>
      </c>
      <c r="E19" s="231">
        <v>6647.1521899999998</v>
      </c>
      <c r="F19" s="231">
        <v>200.29517612618091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187.97760000000002</v>
      </c>
      <c r="E20" s="231">
        <v>111.84537000000012</v>
      </c>
      <c r="F20" s="231">
        <v>-40.500692635718252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25401.067070000008</v>
      </c>
      <c r="E21" s="232">
        <v>31736.787970000012</v>
      </c>
      <c r="F21" s="232">
        <v>24.942735210847978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17564.680600000011</v>
      </c>
      <c r="E22" s="231">
        <v>22035.526160000019</v>
      </c>
      <c r="F22" s="231">
        <v>25.453611493510486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7836.3864699999986</v>
      </c>
      <c r="E23" s="231">
        <v>9701.2618099999927</v>
      </c>
      <c r="F23" s="231">
        <v>23.797643813756352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258711.54166999928</v>
      </c>
      <c r="E25" s="300">
        <v>284606.60398000001</v>
      </c>
      <c r="F25" s="300">
        <v>10.009241235565479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35669.571120000532</v>
      </c>
      <c r="E27" s="287">
        <v>118861.16173999984</v>
      </c>
      <c r="F27" s="287">
        <v>233.22845778022932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45485.725890000584</v>
      </c>
      <c r="E29" s="19">
        <v>120274.36583999987</v>
      </c>
      <c r="F29" s="19">
        <v>164.42221924931516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-9816.1547700000119</v>
      </c>
      <c r="E30" s="19">
        <v>-1413.204100000039</v>
      </c>
      <c r="F30" s="19">
        <v>85.603282210677307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64983.414870000619</v>
      </c>
      <c r="E31" s="19">
        <v>147567.03478999986</v>
      </c>
      <c r="F31" s="19">
        <v>127.08414921747008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(janeiro-agosto)","TABLE IV - Regional Gov. tax revenue budget execution (january-august)")</f>
        <v>QUADRO IV - Execução orçamental da receita fiscal do Gov. Reg. (janeiro-agosto)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693326.64734999998</v>
      </c>
      <c r="E5" s="33">
        <v>811382.6354400001</v>
      </c>
      <c r="F5" s="270">
        <v>0.75670217687152841</v>
      </c>
      <c r="G5" s="270">
        <v>0.17027470174589143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244472.1263</v>
      </c>
      <c r="E7" s="70">
        <v>314606.755</v>
      </c>
      <c r="F7" s="271">
        <v>0.83004652564165904</v>
      </c>
      <c r="G7" s="271">
        <v>0.2868819024952376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116473.62790000001</v>
      </c>
      <c r="E8" s="70">
        <v>127615.80499</v>
      </c>
      <c r="F8" s="271">
        <v>0.53117491770857328</v>
      </c>
      <c r="G8" s="271">
        <v>9.5662660216665252E-2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127998.49840000001</v>
      </c>
      <c r="E9" s="70">
        <v>186990.95001</v>
      </c>
      <c r="F9" s="271">
        <v>1.347477647722837</v>
      </c>
      <c r="G9" s="271">
        <v>0.46088393494778668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448854.52105000004</v>
      </c>
      <c r="E11" s="70">
        <v>496775.88044000004</v>
      </c>
      <c r="F11" s="271">
        <v>0.71660169483231029</v>
      </c>
      <c r="G11" s="271">
        <v>0.10676367763412098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22314.957269999999</v>
      </c>
      <c r="E12" s="70">
        <v>23136.04206</v>
      </c>
      <c r="F12" s="271">
        <v>0.44920864515377446</v>
      </c>
      <c r="G12" s="271">
        <v>3.679526606595207E-2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356232.04167999997</v>
      </c>
      <c r="E13" s="70">
        <v>400331.78644</v>
      </c>
      <c r="F13" s="271">
        <v>0.75882293090454356</v>
      </c>
      <c r="G13" s="271">
        <v>0.12379499764261648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4481.6024100000004</v>
      </c>
      <c r="E14" s="70">
        <v>4098.23164</v>
      </c>
      <c r="F14" s="271">
        <v>0.80059223285798009</v>
      </c>
      <c r="G14" s="271">
        <v>-8.5543235416102092E-2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21858.047449999998</v>
      </c>
      <c r="E15" s="70">
        <v>21636.648789999999</v>
      </c>
      <c r="F15" s="271">
        <v>0.57697730106666667</v>
      </c>
      <c r="G15" s="271">
        <v>-1.0128931255476759E-2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5485.5183899999993</v>
      </c>
      <c r="E16" s="70">
        <v>6822.1525800000009</v>
      </c>
      <c r="F16" s="271">
        <v>0.61705845172986873</v>
      </c>
      <c r="G16" s="271">
        <v>0.24366597556881064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38482.353849999992</v>
      </c>
      <c r="E17" s="70">
        <v>40751.018929999998</v>
      </c>
      <c r="F17" s="271">
        <v>0.67368044311756514</v>
      </c>
      <c r="G17" s="271">
        <v>5.8953386501330307E-2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20976.15985</v>
      </c>
      <c r="E18" s="70">
        <v>22110.543900000001</v>
      </c>
      <c r="F18" s="271">
        <v>0.64861463604725489</v>
      </c>
      <c r="G18" s="271">
        <v>5.4079681796475265E-2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4207.2540999999983</v>
      </c>
      <c r="E19" s="70">
        <v>5473.4770199999984</v>
      </c>
      <c r="F19" s="271">
        <v>0.71593116306373494</v>
      </c>
      <c r="G19" s="271">
        <v>0.30096183636733542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228256.00529999999</v>
      </c>
      <c r="E21" s="33">
        <v>282741.39347999997</v>
      </c>
      <c r="F21" s="270">
        <v>0.47001980465249321</v>
      </c>
      <c r="G21" s="270">
        <v>0.23870297786202421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921582.65264999995</v>
      </c>
      <c r="E23" s="139">
        <v>1094124.02892</v>
      </c>
      <c r="F23" s="274">
        <v>0.65367136329134068</v>
      </c>
      <c r="G23" s="274">
        <v>0.1872228994044749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(janeiro-agosto)","TABLE V - Regional Gov. non-tax revenue budget execution (january-august)")</f>
        <v>QUADRO V - Execução orçamental da receita não fiscal do Gov. Reg. (janeiro-agosto)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693326.64734999998</v>
      </c>
      <c r="E5" s="41">
        <v>811382.6354400001</v>
      </c>
      <c r="F5" s="276">
        <v>0.75670217687152841</v>
      </c>
      <c r="G5" s="42">
        <v>0.17027470174589143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228256.00529999999</v>
      </c>
      <c r="E7" s="41">
        <v>282741.39347999997</v>
      </c>
      <c r="F7" s="276">
        <v>0.47001980465249321</v>
      </c>
      <c r="G7" s="42">
        <v>0.23870297786202421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174197.23024999999</v>
      </c>
      <c r="E8" s="41">
        <v>190090.81925</v>
      </c>
      <c r="F8" s="276">
        <v>0.70027169920138388</v>
      </c>
      <c r="G8" s="42">
        <v>9.1239045403823216E-2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13127.676070000001</v>
      </c>
      <c r="E10" s="71">
        <v>18947.317739999999</v>
      </c>
      <c r="F10" s="278">
        <v>0.78454771833027093</v>
      </c>
      <c r="G10" s="43">
        <v>0.44331088297488708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8397.25353</v>
      </c>
      <c r="E11" s="71">
        <v>4838.8078199999991</v>
      </c>
      <c r="F11" s="278">
        <v>0.55868592175638698</v>
      </c>
      <c r="G11" s="43">
        <v>-0.42376304315299163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142972.26811999999</v>
      </c>
      <c r="E12" s="71">
        <v>157129.72606000002</v>
      </c>
      <c r="F12" s="278">
        <v>0.80260000387688202</v>
      </c>
      <c r="G12" s="43">
        <v>9.9022405716592043E-2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6933.145300000001</v>
      </c>
      <c r="E13" s="47">
        <v>7752.1463999999996</v>
      </c>
      <c r="F13" s="278">
        <v>0.77630464935816368</v>
      </c>
      <c r="G13" s="43">
        <v>0.11812836231774893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2766.8872299999998</v>
      </c>
      <c r="E14" s="71">
        <v>1422.8212299999998</v>
      </c>
      <c r="F14" s="278">
        <v>4.3273901950246697E-2</v>
      </c>
      <c r="G14" s="43">
        <v>-0.48576826168661746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54058.775050000004</v>
      </c>
      <c r="E17" s="41">
        <v>92650.574229999998</v>
      </c>
      <c r="F17" s="276">
        <v>0.28067499937761126</v>
      </c>
      <c r="G17" s="42">
        <v>0.71388593515679366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7615.1750199999997</v>
      </c>
      <c r="E18" s="71">
        <v>871.65354000000002</v>
      </c>
      <c r="F18" s="278">
        <v>3.2108739387610198E-2</v>
      </c>
      <c r="G18" s="43">
        <v>-0.88553729392814406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44113.785000000003</v>
      </c>
      <c r="E19" s="44">
        <v>87996.386910000001</v>
      </c>
      <c r="F19" s="278">
        <v>0.29926528786970957</v>
      </c>
      <c r="G19" s="43">
        <v>0.99475939119710532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8.2813999999999997</v>
      </c>
      <c r="E20" s="71">
        <v>19.062529999999999</v>
      </c>
      <c r="F20" s="278">
        <v>9.208951690821257</v>
      </c>
      <c r="G20" s="43">
        <v>1.3018487212307099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2321.5336299999999</v>
      </c>
      <c r="E21" s="47">
        <v>3763.4712499999996</v>
      </c>
      <c r="F21" s="278">
        <v>0.42244755986543536</v>
      </c>
      <c r="G21" s="43">
        <v>0.6211142502381064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921582.65264999995</v>
      </c>
      <c r="E23" s="287">
        <v>1094124.02892</v>
      </c>
      <c r="F23" s="288">
        <v>0.65367136329134068</v>
      </c>
      <c r="G23" s="288">
        <v>0.1872228994044749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(janeiro-agosto)","TABLE VI - Regional Gov. expenditure budget execution (january-august)")</f>
        <v>QUADRO VI - Execução orçamental das despesas do Governo Regional (janeiro-agosto)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841886.56359999918</v>
      </c>
      <c r="E5" s="253">
        <v>896743.48269000021</v>
      </c>
      <c r="F5" s="253">
        <v>60.108929857452523</v>
      </c>
      <c r="G5" s="253">
        <v>57.637791359007693</v>
      </c>
      <c r="H5" s="253">
        <v>6.5159513718127098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284204.55059999909</v>
      </c>
      <c r="E6" s="74">
        <v>296818.30192000023</v>
      </c>
      <c r="F6" s="74">
        <v>63.752040324237925</v>
      </c>
      <c r="G6" s="74">
        <v>62.219831641085563</v>
      </c>
      <c r="H6" s="254">
        <v>4.4382650782232709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230958.59379999954</v>
      </c>
      <c r="E7" s="75">
        <v>242824.15207000024</v>
      </c>
      <c r="F7" s="75">
        <v>65.262623073606235</v>
      </c>
      <c r="G7" s="75">
        <v>63.937639404683779</v>
      </c>
      <c r="H7" s="254">
        <v>5.1375262010279572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4800.53262</v>
      </c>
      <c r="E8" s="75">
        <v>2939.9781199999993</v>
      </c>
      <c r="F8" s="75">
        <v>61.923491694981692</v>
      </c>
      <c r="G8" s="75">
        <v>25.279826720115832</v>
      </c>
      <c r="H8" s="254">
        <v>-38.7572514818158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48445.424180000009</v>
      </c>
      <c r="E9" s="75">
        <v>51054.171730000016</v>
      </c>
      <c r="F9" s="75">
        <v>57.56801921273189</v>
      </c>
      <c r="G9" s="75">
        <v>59.618201123112812</v>
      </c>
      <c r="H9" s="254">
        <v>5.3849204422426977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115862.04335000015</v>
      </c>
      <c r="E10" s="75">
        <v>115632.48226000006</v>
      </c>
      <c r="F10" s="75">
        <v>57.624865088648967</v>
      </c>
      <c r="G10" s="75">
        <v>53.996915129953614</v>
      </c>
      <c r="H10" s="254">
        <v>-0.19813312743555189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81146.944340000075</v>
      </c>
      <c r="E11" s="75">
        <v>89104.126479999992</v>
      </c>
      <c r="F11" s="75">
        <v>54.439792528209722</v>
      </c>
      <c r="G11" s="75">
        <v>60.69587829223957</v>
      </c>
      <c r="H11" s="254">
        <v>9.8058925135367687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346148.87814999983</v>
      </c>
      <c r="E12" s="74">
        <v>375859.02827000001</v>
      </c>
      <c r="F12" s="74">
        <v>60.855265958424845</v>
      </c>
      <c r="G12" s="74">
        <v>56.052873095671941</v>
      </c>
      <c r="H12" s="254">
        <v>8.5830554409960023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292669.98594999983</v>
      </c>
      <c r="E13" s="74">
        <v>323954.06735999999</v>
      </c>
      <c r="F13" s="74">
        <v>64.562520615606616</v>
      </c>
      <c r="G13" s="74">
        <v>58.565871685360847</v>
      </c>
      <c r="H13" s="254">
        <v>10.68920043456208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292669.98594999983</v>
      </c>
      <c r="E15" s="75">
        <v>323848.78336</v>
      </c>
      <c r="F15" s="75">
        <v>64.599145167882682</v>
      </c>
      <c r="G15" s="75">
        <v>58.597694871835635</v>
      </c>
      <c r="H15" s="254">
        <v>10.653226810666812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53478.892199999995</v>
      </c>
      <c r="E18" s="75">
        <v>51904.960910000023</v>
      </c>
      <c r="F18" s="72">
        <v>46.304370752126708</v>
      </c>
      <c r="G18" s="72">
        <v>44.212459413498159</v>
      </c>
      <c r="H18" s="77">
        <v>-2.943088806166354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13931.906939999999</v>
      </c>
      <c r="E19" s="72">
        <v>18771.262149999999</v>
      </c>
      <c r="F19" s="72">
        <v>43.627999053530395</v>
      </c>
      <c r="G19" s="72">
        <v>42.337726537561892</v>
      </c>
      <c r="H19" s="77">
        <v>34.735770421389276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592.24022000000002</v>
      </c>
      <c r="E20" s="72">
        <v>558.28161000000023</v>
      </c>
      <c r="F20" s="72">
        <v>15.017085655980464</v>
      </c>
      <c r="G20" s="72">
        <v>18.947910366609861</v>
      </c>
      <c r="H20" s="77">
        <v>-5.7339249941518311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760739.61925999913</v>
      </c>
      <c r="E22" s="78">
        <v>807639.35621000023</v>
      </c>
      <c r="F22" s="78">
        <v>60.784121088447407</v>
      </c>
      <c r="G22" s="78">
        <v>57.319172934916494</v>
      </c>
      <c r="H22" s="76">
        <v>6.1650183272460932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82926.387009999977</v>
      </c>
      <c r="E24" s="78">
        <v>79770.739639999956</v>
      </c>
      <c r="F24" s="78">
        <v>26.030174524276649</v>
      </c>
      <c r="G24" s="78">
        <v>26.168257917312282</v>
      </c>
      <c r="H24" s="76">
        <v>-3.8053597700084119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52991.219539999984</v>
      </c>
      <c r="E25" s="72">
        <v>58044.683029999949</v>
      </c>
      <c r="F25" s="72">
        <v>24.161199714246919</v>
      </c>
      <c r="G25" s="72">
        <v>29.94729192633573</v>
      </c>
      <c r="H25" s="77">
        <v>9.5364166627367393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29935.167469999997</v>
      </c>
      <c r="E26" s="59">
        <v>21726.056610000003</v>
      </c>
      <c r="F26" s="59">
        <v>30.160075070611303</v>
      </c>
      <c r="G26" s="59">
        <v>19.570382676550658</v>
      </c>
      <c r="H26" s="77">
        <v>-27.422966209315131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25445.424539999996</v>
      </c>
      <c r="E27" s="59">
        <v>17814.424900000002</v>
      </c>
      <c r="F27" s="59">
        <v>29.620851096865263</v>
      </c>
      <c r="G27" s="59">
        <v>24.94297954412227</v>
      </c>
      <c r="H27" s="77">
        <v>-29.989673106078957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4046.0063099999998</v>
      </c>
      <c r="E28" s="72">
        <v>6394.6112499999999</v>
      </c>
      <c r="F28" s="72">
        <v>76.260574588417825</v>
      </c>
      <c r="G28" s="72">
        <v>83.433086185028642</v>
      </c>
      <c r="H28" s="77">
        <v>58.047485842897764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20660.407779999994</v>
      </c>
      <c r="E29" s="72">
        <v>10949.034290000001</v>
      </c>
      <c r="F29" s="72">
        <v>27.410009388605268</v>
      </c>
      <c r="G29" s="72">
        <v>19.017238084914371</v>
      </c>
      <c r="H29" s="77">
        <v>-47.004752245988804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924812.95060999913</v>
      </c>
      <c r="E33" s="142">
        <v>976514.22233000014</v>
      </c>
      <c r="F33" s="143">
        <v>53.793859540538712</v>
      </c>
      <c r="G33" s="143">
        <v>52.482047765546916</v>
      </c>
      <c r="H33" s="141">
        <v>5.5904571498376256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16831.142829999997</v>
      </c>
      <c r="E36" s="150">
        <v>8377.4151999999995</v>
      </c>
      <c r="F36" s="150">
        <v>16.464935980595268</v>
      </c>
      <c r="G36" s="150">
        <v>17.585465070829994</v>
      </c>
      <c r="H36" s="128">
        <v>-50.226700084393492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169421.51347999999</v>
      </c>
      <c r="E37" s="150">
        <v>181199.22270999997</v>
      </c>
      <c r="F37" s="150">
        <v>65.300356148938533</v>
      </c>
      <c r="G37" s="150">
        <v>68.434639623265838</v>
      </c>
      <c r="H37" s="128">
        <v>6.9517199959321125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(janeiro-agosto)","TABLE VII - Regional Gov. expenditure by functional classification (january-august)")</f>
        <v>QUADRO VII - Despesa do Governo Regional, por classificação funcional (janeiro-agosto)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139427.00691000017</v>
      </c>
      <c r="E5" s="34">
        <v>153195.10887999999</v>
      </c>
      <c r="F5" s="34">
        <v>15.687954704281793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7195.7727799999993</v>
      </c>
      <c r="E7" s="34">
        <v>7546.9941099999987</v>
      </c>
      <c r="F7" s="34">
        <v>0.77285040375475389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170521.0553299998</v>
      </c>
      <c r="E8" s="34">
        <v>177616.65024999989</v>
      </c>
      <c r="F8" s="34">
        <v>18.188844175377174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10941.91102</v>
      </c>
      <c r="E9" s="34">
        <v>11382.315300000002</v>
      </c>
      <c r="F9" s="34">
        <v>1.1656067100427239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52703.038949999987</v>
      </c>
      <c r="E10" s="34">
        <v>41209.655380000011</v>
      </c>
      <c r="F10" s="34">
        <v>4.2200773360650308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250612.50680000003</v>
      </c>
      <c r="E11" s="34">
        <v>278126.24818</v>
      </c>
      <c r="F11" s="34">
        <v>28.481535836352716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20583.714379999987</v>
      </c>
      <c r="E12" s="34">
        <v>19765.51097999997</v>
      </c>
      <c r="F12" s="34">
        <v>2.0240883878617466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259872.9935999999</v>
      </c>
      <c r="E13" s="34">
        <v>274014.57066999993</v>
      </c>
      <c r="F13" s="34">
        <v>28.06047924383434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12954.95084</v>
      </c>
      <c r="E14" s="34">
        <v>13657.168580000001</v>
      </c>
      <c r="F14" s="34">
        <v>1.3985632024297077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924812.95060999983</v>
      </c>
      <c r="E17" s="145">
        <v>976514.2223299999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16831.142829999997</v>
      </c>
      <c r="E20" s="152">
        <v>8377.4151999999995</v>
      </c>
      <c r="F20" s="152">
        <v>0.85788972740316782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169421.51347999999</v>
      </c>
      <c r="E21" s="283">
        <v>181199.22270999997</v>
      </c>
      <c r="F21" s="283">
        <v>18.555717732164901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2024-09-27T11:41:32Z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