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USR_DATA\hugo.costa\Hugo\DROC\Boletim mensal\2022\Setembro\"/>
    </mc:Choice>
  </mc:AlternateContent>
  <xr:revisionPtr revIDLastSave="0" documentId="8_{9878AE01-6EFF-44E6-9CAA-BA664FE85EC9}" xr6:coauthVersionLast="47" xr6:coauthVersionMax="47" xr10:uidLastSave="{00000000-0000-0000-0000-000000000000}"/>
  <bookViews>
    <workbookView xWindow="-120" yWindow="-120" windowWidth="29040" windowHeight="15840" tabRatio="953" xr2:uid="{00000000-000D-0000-FFFF-FFFF00000000}"/>
  </bookViews>
  <sheets>
    <sheet name="CAPA ENG" sheetId="59" r:id="rId1"/>
    <sheet name="CAPA (PT)" sheetId="56" state="veryHidden" r:id="rId2"/>
    <sheet name="Índice" sheetId="54" r:id="rId3"/>
    <sheet name="Q1_Consolidado" sheetId="32" r:id="rId4"/>
    <sheet name="Q2_Global_Est" sheetId="8" r:id="rId5"/>
    <sheet name="Q3_Global_M" sheetId="60" r:id="rId6"/>
    <sheet name="Q4_ R_fiscal" sheetId="9" r:id="rId7"/>
    <sheet name="Q5_R_n_fiscal" sheetId="50" r:id="rId8"/>
    <sheet name="Q6_D_Est ECO" sheetId="10" r:id="rId9"/>
    <sheet name="Q7_D_Est_Func" sheetId="11" r:id="rId10"/>
    <sheet name="Q8_D_Est_Org" sheetId="12" r:id="rId11"/>
    <sheet name="Q9_Saldo_Global EPR" sheetId="39" r:id="rId12"/>
    <sheet name="Q10_SFA " sheetId="13" r:id="rId13"/>
    <sheet name="Q11_SFA acumulado" sheetId="51" r:id="rId14"/>
    <sheet name="Q12_SFA Mes" sheetId="61" r:id="rId15"/>
    <sheet name="Q_13_14_15_16_Compromissos" sheetId="38" r:id="rId16"/>
    <sheet name="Pagamentos_Atraso " sheetId="53" r:id="rId17"/>
  </sheets>
  <externalReferences>
    <externalReference r:id="rId18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1">'CAPA (PT)'!$A$1:$M$68</definedName>
    <definedName name="_xlnm.Print_Area" localSheetId="0">'CAPA ENG'!$A$1:$M$68</definedName>
    <definedName name="_xlnm.Print_Area" localSheetId="2">Índice!$A$1:$D$20</definedName>
    <definedName name="_xlnm.Print_Area" localSheetId="16">'Pagamentos_Atraso '!$C$1:$C$67</definedName>
    <definedName name="_xlnm.Print_Area" localSheetId="15">Q_13_14_15_16_Compromissos!$C$1:$I$48</definedName>
    <definedName name="_xlnm.Print_Area" localSheetId="3">Q1_Consolidado!$C$1:$H$53</definedName>
    <definedName name="_xlnm.Print_Area" localSheetId="12">'Q10_SFA '!$C$1:$F$12</definedName>
    <definedName name="_xlnm.Print_Area" localSheetId="13">'Q11_SFA acumulado'!$C$1:$F$45</definedName>
    <definedName name="_xlnm.Print_Area" localSheetId="14">'Q12_SFA Mes'!$C$1:$F$32</definedName>
    <definedName name="_xlnm.Print_Area" localSheetId="4">Q2_Global_Est!$C$1:$F$38</definedName>
    <definedName name="_xlnm.Print_Area" localSheetId="5">Q3_Global_M!$C$1:$F$33</definedName>
    <definedName name="_xlnm.Print_Area" localSheetId="6">'Q4_ R_fiscal'!$C$1:$F$24</definedName>
    <definedName name="_xlnm.Print_Area" localSheetId="7">Q5_R_n_fiscal!$C$1:$F$25</definedName>
    <definedName name="_xlnm.Print_Area" localSheetId="8">'Q6_D_Est ECO'!$C$1:$H$39</definedName>
    <definedName name="_xlnm.Print_Area" localSheetId="9">Q7_D_Est_Func!$C$1:$F$22</definedName>
    <definedName name="_xlnm.Print_Area" localSheetId="10">Q8_D_Est_Org!$C$1:$P$46</definedName>
    <definedName name="_xlnm.Print_Area" localSheetId="11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8">'Q6_D_Est ECO'!$C:$C</definedName>
    <definedName name="_xlnm.Print_Titles" localSheetId="10">Q8_D_Est_Org!$C:$C</definedName>
    <definedName name="Z_0011D0C0_6BC7_4DE9_8F83_86F2D0A38DF4_.wvu.Cols" localSheetId="12" hidden="1">'Q10_SFA '!$Q:$Q</definedName>
    <definedName name="Z_0011D0C0_6BC7_4DE9_8F83_86F2D0A38DF4_.wvu.Cols" localSheetId="13" hidden="1">'Q11_SFA acumulado'!#REF!</definedName>
    <definedName name="Z_0011D0C0_6BC7_4DE9_8F83_86F2D0A38DF4_.wvu.Cols" localSheetId="14" hidden="1">'Q12_SFA Mes'!#REF!</definedName>
    <definedName name="Z_0011D0C0_6BC7_4DE9_8F83_86F2D0A38DF4_.wvu.Cols" localSheetId="6" hidden="1">'Q4_ R_fiscal'!$D:$D</definedName>
    <definedName name="Z_0011D0C0_6BC7_4DE9_8F83_86F2D0A38DF4_.wvu.Cols" localSheetId="7" hidden="1">Q5_R_n_fiscal!$D:$D</definedName>
    <definedName name="Z_0011D0C0_6BC7_4DE9_8F83_86F2D0A38DF4_.wvu.Cols" localSheetId="8" hidden="1">'Q6_D_Est ECO'!#REF!</definedName>
    <definedName name="Z_0011D0C0_6BC7_4DE9_8F83_86F2D0A38DF4_.wvu.PrintArea" localSheetId="12" hidden="1">'Q10_SFA '!$C$1:$R$12</definedName>
    <definedName name="Z_0011D0C0_6BC7_4DE9_8F83_86F2D0A38DF4_.wvu.PrintArea" localSheetId="13" hidden="1">'Q11_SFA acumulado'!$C$1:$F$46</definedName>
    <definedName name="Z_0011D0C0_6BC7_4DE9_8F83_86F2D0A38DF4_.wvu.PrintArea" localSheetId="14" hidden="1">'Q12_SFA Mes'!$C$1:$F$33</definedName>
    <definedName name="Z_0011D0C0_6BC7_4DE9_8F83_86F2D0A38DF4_.wvu.PrintArea" localSheetId="4" hidden="1">Q2_Global_Est!$B$1:$H$37</definedName>
    <definedName name="Z_0011D0C0_6BC7_4DE9_8F83_86F2D0A38DF4_.wvu.PrintArea" localSheetId="5" hidden="1">Q3_Global_M!$B$1:$H$32</definedName>
    <definedName name="Z_0011D0C0_6BC7_4DE9_8F83_86F2D0A38DF4_.wvu.PrintArea" localSheetId="6" hidden="1">'Q4_ R_fiscal'!#REF!</definedName>
    <definedName name="Z_0011D0C0_6BC7_4DE9_8F83_86F2D0A38DF4_.wvu.PrintArea" localSheetId="7" hidden="1">Q5_R_n_fiscal!#REF!</definedName>
    <definedName name="Z_0011D0C0_6BC7_4DE9_8F83_86F2D0A38DF4_.wvu.PrintArea" localSheetId="8" hidden="1">'Q6_D_Est ECO'!$B$1:$H$40</definedName>
    <definedName name="Z_0011D0C0_6BC7_4DE9_8F83_86F2D0A38DF4_.wvu.PrintArea" localSheetId="9" hidden="1">Q7_D_Est_Func!$B$1:$F$22</definedName>
    <definedName name="Z_0011D0C0_6BC7_4DE9_8F83_86F2D0A38DF4_.wvu.PrintArea" localSheetId="10" hidden="1">Q8_D_Est_Org!$B$1:$AG$47</definedName>
    <definedName name="Z_0011D0C0_6BC7_4DE9_8F83_86F2D0A38DF4_.wvu.PrintTitles" localSheetId="8" hidden="1">'Q6_D_Est ECO'!$C:$C</definedName>
    <definedName name="Z_0011D0C0_6BC7_4DE9_8F83_86F2D0A38DF4_.wvu.PrintTitles" localSheetId="10" hidden="1">Q8_D_Est_Org!$C:$C</definedName>
    <definedName name="Z_2EA2D52B_13B2_48C6_A647_E974628AB287_.wvu.Cols" localSheetId="12" hidden="1">'Q10_SFA '!$Q:$Q</definedName>
    <definedName name="Z_2EA2D52B_13B2_48C6_A647_E974628AB287_.wvu.Cols" localSheetId="13" hidden="1">'Q11_SFA acumulado'!#REF!</definedName>
    <definedName name="Z_2EA2D52B_13B2_48C6_A647_E974628AB287_.wvu.Cols" localSheetId="14" hidden="1">'Q12_SFA Mes'!#REF!</definedName>
    <definedName name="Z_2EA2D52B_13B2_48C6_A647_E974628AB287_.wvu.Cols" localSheetId="6" hidden="1">'Q4_ R_fiscal'!$D:$D</definedName>
    <definedName name="Z_2EA2D52B_13B2_48C6_A647_E974628AB287_.wvu.Cols" localSheetId="7" hidden="1">Q5_R_n_fiscal!$D:$D</definedName>
    <definedName name="Z_2EA2D52B_13B2_48C6_A647_E974628AB287_.wvu.Cols" localSheetId="8" hidden="1">'Q6_D_Est ECO'!#REF!</definedName>
    <definedName name="Z_2EA2D52B_13B2_48C6_A647_E974628AB287_.wvu.PrintArea" localSheetId="12" hidden="1">'Q10_SFA '!$C$1:$R$12</definedName>
    <definedName name="Z_2EA2D52B_13B2_48C6_A647_E974628AB287_.wvu.PrintArea" localSheetId="13" hidden="1">'Q11_SFA acumulado'!$C$1:$F$46</definedName>
    <definedName name="Z_2EA2D52B_13B2_48C6_A647_E974628AB287_.wvu.PrintArea" localSheetId="14" hidden="1">'Q12_SFA Mes'!$C$1:$F$33</definedName>
    <definedName name="Z_2EA2D52B_13B2_48C6_A647_E974628AB287_.wvu.PrintArea" localSheetId="4" hidden="1">Q2_Global_Est!$B$1:$H$37</definedName>
    <definedName name="Z_2EA2D52B_13B2_48C6_A647_E974628AB287_.wvu.PrintArea" localSheetId="5" hidden="1">Q3_Global_M!$B$1:$H$32</definedName>
    <definedName name="Z_2EA2D52B_13B2_48C6_A647_E974628AB287_.wvu.PrintArea" localSheetId="6" hidden="1">'Q4_ R_fiscal'!#REF!</definedName>
    <definedName name="Z_2EA2D52B_13B2_48C6_A647_E974628AB287_.wvu.PrintArea" localSheetId="7" hidden="1">Q5_R_n_fiscal!#REF!</definedName>
    <definedName name="Z_2EA2D52B_13B2_48C6_A647_E974628AB287_.wvu.PrintArea" localSheetId="8" hidden="1">'Q6_D_Est ECO'!$B$1:$H$40</definedName>
    <definedName name="Z_2EA2D52B_13B2_48C6_A647_E974628AB287_.wvu.PrintArea" localSheetId="9" hidden="1">Q7_D_Est_Func!$B$1:$F$22</definedName>
    <definedName name="Z_2EA2D52B_13B2_48C6_A647_E974628AB287_.wvu.PrintArea" localSheetId="10" hidden="1">Q8_D_Est_Org!$B$1:$AG$47</definedName>
    <definedName name="Z_2EA2D52B_13B2_48C6_A647_E974628AB287_.wvu.PrintTitles" localSheetId="8" hidden="1">'Q6_D_Est ECO'!$C:$C</definedName>
    <definedName name="Z_2EA2D52B_13B2_48C6_A647_E974628AB287_.wvu.PrintTitles" localSheetId="10" hidden="1">Q8_D_Est_Org!$C:$C</definedName>
    <definedName name="Z_397AD331_8EE9_49A3_85C5_CAAF9519E963_.wvu.Cols" localSheetId="12" hidden="1">'Q10_SFA '!$Q:$Q</definedName>
    <definedName name="Z_397AD331_8EE9_49A3_85C5_CAAF9519E963_.wvu.Cols" localSheetId="13" hidden="1">'Q11_SFA acumulado'!#REF!</definedName>
    <definedName name="Z_397AD331_8EE9_49A3_85C5_CAAF9519E963_.wvu.Cols" localSheetId="14" hidden="1">'Q12_SFA Mes'!#REF!</definedName>
    <definedName name="Z_397AD331_8EE9_49A3_85C5_CAAF9519E963_.wvu.Cols" localSheetId="6" hidden="1">'Q4_ R_fiscal'!$D:$D</definedName>
    <definedName name="Z_397AD331_8EE9_49A3_85C5_CAAF9519E963_.wvu.Cols" localSheetId="7" hidden="1">Q5_R_n_fiscal!$D:$D</definedName>
    <definedName name="Z_397AD331_8EE9_49A3_85C5_CAAF9519E963_.wvu.Cols" localSheetId="8" hidden="1">'Q6_D_Est ECO'!#REF!</definedName>
    <definedName name="Z_397AD331_8EE9_49A3_85C5_CAAF9519E963_.wvu.Cols" localSheetId="10" hidden="1">Q8_D_Est_Org!$Q:$AE</definedName>
    <definedName name="Z_397AD331_8EE9_49A3_85C5_CAAF9519E963_.wvu.PrintArea" localSheetId="12" hidden="1">'Q10_SFA '!$C$1:$R$12</definedName>
    <definedName name="Z_397AD331_8EE9_49A3_85C5_CAAF9519E963_.wvu.PrintArea" localSheetId="13" hidden="1">'Q11_SFA acumulado'!$C$1:$F$46</definedName>
    <definedName name="Z_397AD331_8EE9_49A3_85C5_CAAF9519E963_.wvu.PrintArea" localSheetId="14" hidden="1">'Q12_SFA Mes'!$C$1:$F$33</definedName>
    <definedName name="Z_397AD331_8EE9_49A3_85C5_CAAF9519E963_.wvu.PrintArea" localSheetId="4" hidden="1">Q2_Global_Est!$B$1:$H$37</definedName>
    <definedName name="Z_397AD331_8EE9_49A3_85C5_CAAF9519E963_.wvu.PrintArea" localSheetId="5" hidden="1">Q3_Global_M!$B$1:$H$32</definedName>
    <definedName name="Z_397AD331_8EE9_49A3_85C5_CAAF9519E963_.wvu.PrintArea" localSheetId="6" hidden="1">'Q4_ R_fiscal'!#REF!</definedName>
    <definedName name="Z_397AD331_8EE9_49A3_85C5_CAAF9519E963_.wvu.PrintArea" localSheetId="7" hidden="1">Q5_R_n_fiscal!#REF!</definedName>
    <definedName name="Z_397AD331_8EE9_49A3_85C5_CAAF9519E963_.wvu.PrintArea" localSheetId="8" hidden="1">'Q6_D_Est ECO'!$B$1:$H$40</definedName>
    <definedName name="Z_397AD331_8EE9_49A3_85C5_CAAF9519E963_.wvu.PrintArea" localSheetId="9" hidden="1">Q7_D_Est_Func!$B$1:$F$22</definedName>
    <definedName name="Z_397AD331_8EE9_49A3_85C5_CAAF9519E963_.wvu.PrintArea" localSheetId="10" hidden="1">Q8_D_Est_Org!$B$1:$AG$47</definedName>
    <definedName name="Z_397AD331_8EE9_49A3_85C5_CAAF9519E963_.wvu.PrintTitles" localSheetId="8" hidden="1">'Q6_D_Est ECO'!$C:$C</definedName>
    <definedName name="Z_397AD331_8EE9_49A3_85C5_CAAF9519E963_.wvu.PrintTitles" localSheetId="10" hidden="1">Q8_D_Est_Org!$C:$C</definedName>
    <definedName name="Z_409D0809_DA86_4C14_803D_2162A19A44FF_.wvu.Cols" localSheetId="12" hidden="1">'Q10_SFA '!$Q:$Q</definedName>
    <definedName name="Z_409D0809_DA86_4C14_803D_2162A19A44FF_.wvu.Cols" localSheetId="13" hidden="1">'Q11_SFA acumulado'!#REF!</definedName>
    <definedName name="Z_409D0809_DA86_4C14_803D_2162A19A44FF_.wvu.Cols" localSheetId="14" hidden="1">'Q12_SFA Mes'!#REF!</definedName>
    <definedName name="Z_409D0809_DA86_4C14_803D_2162A19A44FF_.wvu.Cols" localSheetId="6" hidden="1">'Q4_ R_fiscal'!$D:$D</definedName>
    <definedName name="Z_409D0809_DA86_4C14_803D_2162A19A44FF_.wvu.Cols" localSheetId="7" hidden="1">Q5_R_n_fiscal!$D:$D</definedName>
    <definedName name="Z_409D0809_DA86_4C14_803D_2162A19A44FF_.wvu.Cols" localSheetId="8" hidden="1">'Q6_D_Est ECO'!#REF!</definedName>
    <definedName name="Z_409D0809_DA86_4C14_803D_2162A19A44FF_.wvu.PrintArea" localSheetId="12" hidden="1">'Q10_SFA '!$C$1:$R$12</definedName>
    <definedName name="Z_409D0809_DA86_4C14_803D_2162A19A44FF_.wvu.PrintArea" localSheetId="13" hidden="1">'Q11_SFA acumulado'!$C$1:$F$46</definedName>
    <definedName name="Z_409D0809_DA86_4C14_803D_2162A19A44FF_.wvu.PrintArea" localSheetId="14" hidden="1">'Q12_SFA Mes'!$C$1:$F$33</definedName>
    <definedName name="Z_409D0809_DA86_4C14_803D_2162A19A44FF_.wvu.PrintArea" localSheetId="4" hidden="1">Q2_Global_Est!$B$1:$H$37</definedName>
    <definedName name="Z_409D0809_DA86_4C14_803D_2162A19A44FF_.wvu.PrintArea" localSheetId="5" hidden="1">Q3_Global_M!$B$1:$H$32</definedName>
    <definedName name="Z_409D0809_DA86_4C14_803D_2162A19A44FF_.wvu.PrintArea" localSheetId="6" hidden="1">'Q4_ R_fiscal'!#REF!</definedName>
    <definedName name="Z_409D0809_DA86_4C14_803D_2162A19A44FF_.wvu.PrintArea" localSheetId="7" hidden="1">Q5_R_n_fiscal!#REF!</definedName>
    <definedName name="Z_409D0809_DA86_4C14_803D_2162A19A44FF_.wvu.PrintArea" localSheetId="8" hidden="1">'Q6_D_Est ECO'!$B$1:$H$40</definedName>
    <definedName name="Z_409D0809_DA86_4C14_803D_2162A19A44FF_.wvu.PrintArea" localSheetId="9" hidden="1">Q7_D_Est_Func!$B$1:$F$22</definedName>
    <definedName name="Z_409D0809_DA86_4C14_803D_2162A19A44FF_.wvu.PrintArea" localSheetId="10" hidden="1">Q8_D_Est_Org!$B$1:$AG$47</definedName>
    <definedName name="Z_409D0809_DA86_4C14_803D_2162A19A44FF_.wvu.PrintTitles" localSheetId="8" hidden="1">'Q6_D_Est ECO'!$C:$C</definedName>
    <definedName name="Z_409D0809_DA86_4C14_803D_2162A19A44FF_.wvu.PrintTitles" localSheetId="10" hidden="1">Q8_D_Est_Org!$C:$C</definedName>
    <definedName name="Z_43AB44CB_B133_4B3C_9B24_AA3B4A5A58A7_.wvu.Cols" localSheetId="12" hidden="1">'Q10_SFA '!$Q:$Q</definedName>
    <definedName name="Z_43AB44CB_B133_4B3C_9B24_AA3B4A5A58A7_.wvu.Cols" localSheetId="13" hidden="1">'Q11_SFA acumulado'!#REF!</definedName>
    <definedName name="Z_43AB44CB_B133_4B3C_9B24_AA3B4A5A58A7_.wvu.Cols" localSheetId="14" hidden="1">'Q12_SFA Mes'!#REF!</definedName>
    <definedName name="Z_43AB44CB_B133_4B3C_9B24_AA3B4A5A58A7_.wvu.Cols" localSheetId="8" hidden="1">'Q6_D_Est ECO'!#REF!</definedName>
    <definedName name="Z_43AB44CB_B133_4B3C_9B24_AA3B4A5A58A7_.wvu.Cols" localSheetId="10" hidden="1">Q8_D_Est_Org!$Q:$AE</definedName>
    <definedName name="Z_43AB44CB_B133_4B3C_9B24_AA3B4A5A58A7_.wvu.PrintArea" localSheetId="12" hidden="1">'Q10_SFA '!$C$1:$R$12</definedName>
    <definedName name="Z_43AB44CB_B133_4B3C_9B24_AA3B4A5A58A7_.wvu.PrintArea" localSheetId="13" hidden="1">'Q11_SFA acumulado'!$C$1:$F$46</definedName>
    <definedName name="Z_43AB44CB_B133_4B3C_9B24_AA3B4A5A58A7_.wvu.PrintArea" localSheetId="14" hidden="1">'Q12_SFA Mes'!$C$1:$F$33</definedName>
    <definedName name="Z_43AB44CB_B133_4B3C_9B24_AA3B4A5A58A7_.wvu.PrintArea" localSheetId="4" hidden="1">Q2_Global_Est!$B$1:$H$37</definedName>
    <definedName name="Z_43AB44CB_B133_4B3C_9B24_AA3B4A5A58A7_.wvu.PrintArea" localSheetId="5" hidden="1">Q3_Global_M!$B$1:$H$32</definedName>
    <definedName name="Z_43AB44CB_B133_4B3C_9B24_AA3B4A5A58A7_.wvu.PrintArea" localSheetId="6" hidden="1">'Q4_ R_fiscal'!#REF!</definedName>
    <definedName name="Z_43AB44CB_B133_4B3C_9B24_AA3B4A5A58A7_.wvu.PrintArea" localSheetId="7" hidden="1">Q5_R_n_fiscal!#REF!</definedName>
    <definedName name="Z_43AB44CB_B133_4B3C_9B24_AA3B4A5A58A7_.wvu.PrintArea" localSheetId="8" hidden="1">'Q6_D_Est ECO'!$B$1:$H$40</definedName>
    <definedName name="Z_43AB44CB_B133_4B3C_9B24_AA3B4A5A58A7_.wvu.PrintArea" localSheetId="9" hidden="1">Q7_D_Est_Func!$B$1:$F$22</definedName>
    <definedName name="Z_43AB44CB_B133_4B3C_9B24_AA3B4A5A58A7_.wvu.PrintArea" localSheetId="10" hidden="1">Q8_D_Est_Org!$B$1:$AG$47</definedName>
    <definedName name="Z_43AB44CB_B133_4B3C_9B24_AA3B4A5A58A7_.wvu.PrintTitles" localSheetId="8" hidden="1">'Q6_D_Est ECO'!$C:$C</definedName>
    <definedName name="Z_43AB44CB_B133_4B3C_9B24_AA3B4A5A58A7_.wvu.PrintTitles" localSheetId="10" hidden="1">Q8_D_Est_Org!$C:$C</definedName>
    <definedName name="Z_60062E94_E9B0_4825_A812_182FE1DB6021_.wvu.Cols" localSheetId="12" hidden="1">'Q10_SFA '!$Q:$Q</definedName>
    <definedName name="Z_60062E94_E9B0_4825_A812_182FE1DB6021_.wvu.Cols" localSheetId="13" hidden="1">'Q11_SFA acumulado'!#REF!</definedName>
    <definedName name="Z_60062E94_E9B0_4825_A812_182FE1DB6021_.wvu.Cols" localSheetId="14" hidden="1">'Q12_SFA Mes'!#REF!</definedName>
    <definedName name="Z_60062E94_E9B0_4825_A812_182FE1DB6021_.wvu.Cols" localSheetId="6" hidden="1">'Q4_ R_fiscal'!$D:$D</definedName>
    <definedName name="Z_60062E94_E9B0_4825_A812_182FE1DB6021_.wvu.Cols" localSheetId="7" hidden="1">Q5_R_n_fiscal!$D:$D</definedName>
    <definedName name="Z_60062E94_E9B0_4825_A812_182FE1DB6021_.wvu.Cols" localSheetId="8" hidden="1">'Q6_D_Est ECO'!#REF!</definedName>
    <definedName name="Z_60062E94_E9B0_4825_A812_182FE1DB6021_.wvu.Cols" localSheetId="10" hidden="1">Q8_D_Est_Org!$Q:$AE</definedName>
    <definedName name="Z_60062E94_E9B0_4825_A812_182FE1DB6021_.wvu.PrintArea" localSheetId="12" hidden="1">'Q10_SFA '!$C$1:$R$12</definedName>
    <definedName name="Z_60062E94_E9B0_4825_A812_182FE1DB6021_.wvu.PrintArea" localSheetId="13" hidden="1">'Q11_SFA acumulado'!$C$1:$F$46</definedName>
    <definedName name="Z_60062E94_E9B0_4825_A812_182FE1DB6021_.wvu.PrintArea" localSheetId="14" hidden="1">'Q12_SFA Mes'!$C$1:$F$33</definedName>
    <definedName name="Z_60062E94_E9B0_4825_A812_182FE1DB6021_.wvu.PrintArea" localSheetId="4" hidden="1">Q2_Global_Est!$B$1:$H$37</definedName>
    <definedName name="Z_60062E94_E9B0_4825_A812_182FE1DB6021_.wvu.PrintArea" localSheetId="5" hidden="1">Q3_Global_M!$B$1:$H$32</definedName>
    <definedName name="Z_60062E94_E9B0_4825_A812_182FE1DB6021_.wvu.PrintArea" localSheetId="6" hidden="1">'Q4_ R_fiscal'!#REF!</definedName>
    <definedName name="Z_60062E94_E9B0_4825_A812_182FE1DB6021_.wvu.PrintArea" localSheetId="7" hidden="1">Q5_R_n_fiscal!#REF!</definedName>
    <definedName name="Z_60062E94_E9B0_4825_A812_182FE1DB6021_.wvu.PrintArea" localSheetId="8" hidden="1">'Q6_D_Est ECO'!$B$1:$H$40</definedName>
    <definedName name="Z_60062E94_E9B0_4825_A812_182FE1DB6021_.wvu.PrintArea" localSheetId="9" hidden="1">Q7_D_Est_Func!$B$1:$F$22</definedName>
    <definedName name="Z_60062E94_E9B0_4825_A812_182FE1DB6021_.wvu.PrintArea" localSheetId="10" hidden="1">Q8_D_Est_Org!$B$1:$AG$47</definedName>
    <definedName name="Z_60062E94_E9B0_4825_A812_182FE1DB6021_.wvu.PrintTitles" localSheetId="8" hidden="1">'Q6_D_Est ECO'!$C:$C</definedName>
    <definedName name="Z_60062E94_E9B0_4825_A812_182FE1DB6021_.wvu.PrintTitles" localSheetId="10" hidden="1">Q8_D_Est_Org!$C:$C</definedName>
    <definedName name="Z_995CCCB8_BF97_4653_A7C0_86012B807DB5_.wvu.Cols" localSheetId="12" hidden="1">'Q10_SFA '!$Q:$Q</definedName>
    <definedName name="Z_995CCCB8_BF97_4653_A7C0_86012B807DB5_.wvu.Cols" localSheetId="13" hidden="1">'Q11_SFA acumulado'!#REF!</definedName>
    <definedName name="Z_995CCCB8_BF97_4653_A7C0_86012B807DB5_.wvu.Cols" localSheetId="14" hidden="1">'Q12_SFA Mes'!#REF!</definedName>
    <definedName name="Z_995CCCB8_BF97_4653_A7C0_86012B807DB5_.wvu.Cols" localSheetId="6" hidden="1">'Q4_ R_fiscal'!$D:$D</definedName>
    <definedName name="Z_995CCCB8_BF97_4653_A7C0_86012B807DB5_.wvu.Cols" localSheetId="7" hidden="1">Q5_R_n_fiscal!$D:$D</definedName>
    <definedName name="Z_995CCCB8_BF97_4653_A7C0_86012B807DB5_.wvu.Cols" localSheetId="8" hidden="1">'Q6_D_Est ECO'!#REF!</definedName>
    <definedName name="Z_995CCCB8_BF97_4653_A7C0_86012B807DB5_.wvu.Cols" localSheetId="10" hidden="1">Q8_D_Est_Org!$Q:$AE</definedName>
    <definedName name="Z_995CCCB8_BF97_4653_A7C0_86012B807DB5_.wvu.PrintArea" localSheetId="12" hidden="1">'Q10_SFA '!$C$1:$R$12</definedName>
    <definedName name="Z_995CCCB8_BF97_4653_A7C0_86012B807DB5_.wvu.PrintArea" localSheetId="13" hidden="1">'Q11_SFA acumulado'!$C$1:$F$46</definedName>
    <definedName name="Z_995CCCB8_BF97_4653_A7C0_86012B807DB5_.wvu.PrintArea" localSheetId="14" hidden="1">'Q12_SFA Mes'!$C$1:$F$33</definedName>
    <definedName name="Z_995CCCB8_BF97_4653_A7C0_86012B807DB5_.wvu.PrintArea" localSheetId="4" hidden="1">Q2_Global_Est!$B$1:$H$37</definedName>
    <definedName name="Z_995CCCB8_BF97_4653_A7C0_86012B807DB5_.wvu.PrintArea" localSheetId="5" hidden="1">Q3_Global_M!$B$1:$H$32</definedName>
    <definedName name="Z_995CCCB8_BF97_4653_A7C0_86012B807DB5_.wvu.PrintArea" localSheetId="6" hidden="1">'Q4_ R_fiscal'!#REF!</definedName>
    <definedName name="Z_995CCCB8_BF97_4653_A7C0_86012B807DB5_.wvu.PrintArea" localSheetId="7" hidden="1">Q5_R_n_fiscal!#REF!</definedName>
    <definedName name="Z_995CCCB8_BF97_4653_A7C0_86012B807DB5_.wvu.PrintArea" localSheetId="8" hidden="1">'Q6_D_Est ECO'!$B$1:$H$40</definedName>
    <definedName name="Z_995CCCB8_BF97_4653_A7C0_86012B807DB5_.wvu.PrintArea" localSheetId="9" hidden="1">Q7_D_Est_Func!$B$1:$F$22</definedName>
    <definedName name="Z_995CCCB8_BF97_4653_A7C0_86012B807DB5_.wvu.PrintArea" localSheetId="10" hidden="1">Q8_D_Est_Org!$B$1:$AG$47</definedName>
    <definedName name="Z_995CCCB8_BF97_4653_A7C0_86012B807DB5_.wvu.PrintTitles" localSheetId="8" hidden="1">'Q6_D_Est ECO'!$C:$C</definedName>
    <definedName name="Z_995CCCB8_BF97_4653_A7C0_86012B807DB5_.wvu.PrintTitles" localSheetId="10" hidden="1">Q8_D_Est_Org!$C:$C</definedName>
    <definedName name="Z_9C8E7FE3_A7A1_4D36_A156_3751861446D4_.wvu.Cols" localSheetId="12" hidden="1">'Q10_SFA '!$Q:$Q</definedName>
    <definedName name="Z_9C8E7FE3_A7A1_4D36_A156_3751861446D4_.wvu.Cols" localSheetId="13" hidden="1">'Q11_SFA acumulado'!#REF!</definedName>
    <definedName name="Z_9C8E7FE3_A7A1_4D36_A156_3751861446D4_.wvu.Cols" localSheetId="14" hidden="1">'Q12_SFA Mes'!#REF!</definedName>
    <definedName name="Z_9C8E7FE3_A7A1_4D36_A156_3751861446D4_.wvu.Cols" localSheetId="6" hidden="1">'Q4_ R_fiscal'!$D:$D</definedName>
    <definedName name="Z_9C8E7FE3_A7A1_4D36_A156_3751861446D4_.wvu.Cols" localSheetId="7" hidden="1">Q5_R_n_fiscal!$D:$D</definedName>
    <definedName name="Z_9C8E7FE3_A7A1_4D36_A156_3751861446D4_.wvu.Cols" localSheetId="8" hidden="1">'Q6_D_Est ECO'!#REF!</definedName>
    <definedName name="Z_9C8E7FE3_A7A1_4D36_A156_3751861446D4_.wvu.Cols" localSheetId="10" hidden="1">Q8_D_Est_Org!$Q:$AE</definedName>
    <definedName name="Z_9C8E7FE3_A7A1_4D36_A156_3751861446D4_.wvu.PrintArea" localSheetId="12" hidden="1">'Q10_SFA '!$C$1:$R$12</definedName>
    <definedName name="Z_9C8E7FE3_A7A1_4D36_A156_3751861446D4_.wvu.PrintArea" localSheetId="13" hidden="1">'Q11_SFA acumulado'!$C$1:$F$46</definedName>
    <definedName name="Z_9C8E7FE3_A7A1_4D36_A156_3751861446D4_.wvu.PrintArea" localSheetId="14" hidden="1">'Q12_SFA Mes'!$C$1:$F$33</definedName>
    <definedName name="Z_9C8E7FE3_A7A1_4D36_A156_3751861446D4_.wvu.PrintArea" localSheetId="4" hidden="1">Q2_Global_Est!$B$1:$H$37</definedName>
    <definedName name="Z_9C8E7FE3_A7A1_4D36_A156_3751861446D4_.wvu.PrintArea" localSheetId="5" hidden="1">Q3_Global_M!$B$1:$H$32</definedName>
    <definedName name="Z_9C8E7FE3_A7A1_4D36_A156_3751861446D4_.wvu.PrintArea" localSheetId="6" hidden="1">'Q4_ R_fiscal'!#REF!</definedName>
    <definedName name="Z_9C8E7FE3_A7A1_4D36_A156_3751861446D4_.wvu.PrintArea" localSheetId="7" hidden="1">Q5_R_n_fiscal!#REF!</definedName>
    <definedName name="Z_9C8E7FE3_A7A1_4D36_A156_3751861446D4_.wvu.PrintArea" localSheetId="8" hidden="1">'Q6_D_Est ECO'!$B$1:$H$40</definedName>
    <definedName name="Z_9C8E7FE3_A7A1_4D36_A156_3751861446D4_.wvu.PrintArea" localSheetId="9" hidden="1">Q7_D_Est_Func!$B$1:$F$22</definedName>
    <definedName name="Z_9C8E7FE3_A7A1_4D36_A156_3751861446D4_.wvu.PrintArea" localSheetId="10" hidden="1">Q8_D_Est_Org!$B$1:$AG$47</definedName>
    <definedName name="Z_9C8E7FE3_A7A1_4D36_A156_3751861446D4_.wvu.PrintTitles" localSheetId="8" hidden="1">'Q6_D_Est ECO'!$C:$C</definedName>
    <definedName name="Z_9C8E7FE3_A7A1_4D36_A156_3751861446D4_.wvu.PrintTitles" localSheetId="10" hidden="1">Q8_D_Est_Org!$C:$C</definedName>
    <definedName name="Z_B22C7842_6BF9_4A1C_B06C_2AD9B9A784D4_.wvu.Cols" localSheetId="12" hidden="1">'Q10_SFA '!$Q:$Q</definedName>
    <definedName name="Z_B22C7842_6BF9_4A1C_B06C_2AD9B9A784D4_.wvu.Cols" localSheetId="13" hidden="1">'Q11_SFA acumulado'!#REF!</definedName>
    <definedName name="Z_B22C7842_6BF9_4A1C_B06C_2AD9B9A784D4_.wvu.Cols" localSheetId="14" hidden="1">'Q12_SFA Mes'!#REF!</definedName>
    <definedName name="Z_B22C7842_6BF9_4A1C_B06C_2AD9B9A784D4_.wvu.Cols" localSheetId="6" hidden="1">'Q4_ R_fiscal'!$D:$D</definedName>
    <definedName name="Z_B22C7842_6BF9_4A1C_B06C_2AD9B9A784D4_.wvu.Cols" localSheetId="7" hidden="1">Q5_R_n_fiscal!$D:$D</definedName>
    <definedName name="Z_B22C7842_6BF9_4A1C_B06C_2AD9B9A784D4_.wvu.Cols" localSheetId="8" hidden="1">'Q6_D_Est ECO'!#REF!</definedName>
    <definedName name="Z_B22C7842_6BF9_4A1C_B06C_2AD9B9A784D4_.wvu.Cols" localSheetId="10" hidden="1">Q8_D_Est_Org!$Q:$AE</definedName>
    <definedName name="Z_B22C7842_6BF9_4A1C_B06C_2AD9B9A784D4_.wvu.PrintArea" localSheetId="12" hidden="1">'Q10_SFA '!$C$1:$R$12</definedName>
    <definedName name="Z_B22C7842_6BF9_4A1C_B06C_2AD9B9A784D4_.wvu.PrintArea" localSheetId="13" hidden="1">'Q11_SFA acumulado'!$C$1:$F$46</definedName>
    <definedName name="Z_B22C7842_6BF9_4A1C_B06C_2AD9B9A784D4_.wvu.PrintArea" localSheetId="14" hidden="1">'Q12_SFA Mes'!$C$1:$F$33</definedName>
    <definedName name="Z_B22C7842_6BF9_4A1C_B06C_2AD9B9A784D4_.wvu.PrintArea" localSheetId="4" hidden="1">Q2_Global_Est!$B$1:$H$37</definedName>
    <definedName name="Z_B22C7842_6BF9_4A1C_B06C_2AD9B9A784D4_.wvu.PrintArea" localSheetId="5" hidden="1">Q3_Global_M!$B$1:$H$32</definedName>
    <definedName name="Z_B22C7842_6BF9_4A1C_B06C_2AD9B9A784D4_.wvu.PrintArea" localSheetId="6" hidden="1">'Q4_ R_fiscal'!#REF!</definedName>
    <definedName name="Z_B22C7842_6BF9_4A1C_B06C_2AD9B9A784D4_.wvu.PrintArea" localSheetId="7" hidden="1">Q5_R_n_fiscal!#REF!</definedName>
    <definedName name="Z_B22C7842_6BF9_4A1C_B06C_2AD9B9A784D4_.wvu.PrintArea" localSheetId="8" hidden="1">'Q6_D_Est ECO'!$B$1:$H$40</definedName>
    <definedName name="Z_B22C7842_6BF9_4A1C_B06C_2AD9B9A784D4_.wvu.PrintArea" localSheetId="9" hidden="1">Q7_D_Est_Func!$B$1:$F$22</definedName>
    <definedName name="Z_B22C7842_6BF9_4A1C_B06C_2AD9B9A784D4_.wvu.PrintArea" localSheetId="10" hidden="1">Q8_D_Est_Org!$B$1:$AG$47</definedName>
    <definedName name="Z_B22C7842_6BF9_4A1C_B06C_2AD9B9A784D4_.wvu.PrintTitles" localSheetId="8" hidden="1">'Q6_D_Est ECO'!$C:$C</definedName>
    <definedName name="Z_B22C7842_6BF9_4A1C_B06C_2AD9B9A784D4_.wvu.PrintTitles" localSheetId="10" hidden="1">Q8_D_Est_Org!$C:$C</definedName>
    <definedName name="Z_C2013F6E_CF9D_4172_87F3_B954A090B414_.wvu.PrintArea" localSheetId="4" hidden="1">Q2_Global_Est!$C$1:$F$37</definedName>
    <definedName name="Z_C2013F6E_CF9D_4172_87F3_B954A090B414_.wvu.PrintArea" localSheetId="5" hidden="1">Q3_Global_M!$C$1:$F$32</definedName>
    <definedName name="Z_C2013F6E_CF9D_4172_87F3_B954A090B414_.wvu.PrintArea" localSheetId="8" hidden="1">'Q6_D_Est ECO'!$C$1:$H$39</definedName>
    <definedName name="Z_C2013F6E_CF9D_4172_87F3_B954A090B414_.wvu.PrintArea" localSheetId="9" hidden="1">Q7_D_Est_Func!$C$1:$F$22</definedName>
    <definedName name="Z_C2013F6E_CF9D_4172_87F3_B954A090B414_.wvu.PrintArea" localSheetId="10" hidden="1">Q8_D_Est_Org!$D$1:$P$47</definedName>
    <definedName name="Z_DB1D3FDB_E0D5_4FD7_BD6E_EC28675EBF68_.wvu.Cols" localSheetId="12" hidden="1">'Q10_SFA '!$Q:$Q</definedName>
    <definedName name="Z_DB1D3FDB_E0D5_4FD7_BD6E_EC28675EBF68_.wvu.Cols" localSheetId="13" hidden="1">'Q11_SFA acumulado'!#REF!</definedName>
    <definedName name="Z_DB1D3FDB_E0D5_4FD7_BD6E_EC28675EBF68_.wvu.Cols" localSheetId="14" hidden="1">'Q12_SFA Mes'!#REF!</definedName>
    <definedName name="Z_DB1D3FDB_E0D5_4FD7_BD6E_EC28675EBF68_.wvu.Cols" localSheetId="6" hidden="1">'Q4_ R_fiscal'!$D:$D</definedName>
    <definedName name="Z_DB1D3FDB_E0D5_4FD7_BD6E_EC28675EBF68_.wvu.Cols" localSheetId="7" hidden="1">Q5_R_n_fiscal!$D:$D</definedName>
    <definedName name="Z_DB1D3FDB_E0D5_4FD7_BD6E_EC28675EBF68_.wvu.Cols" localSheetId="8" hidden="1">'Q6_D_Est ECO'!#REF!</definedName>
    <definedName name="Z_DB1D3FDB_E0D5_4FD7_BD6E_EC28675EBF68_.wvu.Cols" localSheetId="10" hidden="1">Q8_D_Est_Org!$Q:$AE</definedName>
    <definedName name="Z_DB1D3FDB_E0D5_4FD7_BD6E_EC28675EBF68_.wvu.PrintArea" localSheetId="12" hidden="1">'Q10_SFA '!$C$1:$R$12</definedName>
    <definedName name="Z_DB1D3FDB_E0D5_4FD7_BD6E_EC28675EBF68_.wvu.PrintArea" localSheetId="13" hidden="1">'Q11_SFA acumulado'!$C$1:$F$46</definedName>
    <definedName name="Z_DB1D3FDB_E0D5_4FD7_BD6E_EC28675EBF68_.wvu.PrintArea" localSheetId="14" hidden="1">'Q12_SFA Mes'!$C$1:$F$33</definedName>
    <definedName name="Z_DB1D3FDB_E0D5_4FD7_BD6E_EC28675EBF68_.wvu.PrintArea" localSheetId="4" hidden="1">Q2_Global_Est!$B$1:$H$37</definedName>
    <definedName name="Z_DB1D3FDB_E0D5_4FD7_BD6E_EC28675EBF68_.wvu.PrintArea" localSheetId="5" hidden="1">Q3_Global_M!$B$1:$H$32</definedName>
    <definedName name="Z_DB1D3FDB_E0D5_4FD7_BD6E_EC28675EBF68_.wvu.PrintArea" localSheetId="6" hidden="1">'Q4_ R_fiscal'!#REF!</definedName>
    <definedName name="Z_DB1D3FDB_E0D5_4FD7_BD6E_EC28675EBF68_.wvu.PrintArea" localSheetId="7" hidden="1">Q5_R_n_fiscal!#REF!</definedName>
    <definedName name="Z_DB1D3FDB_E0D5_4FD7_BD6E_EC28675EBF68_.wvu.PrintArea" localSheetId="8" hidden="1">'Q6_D_Est ECO'!$B$1:$H$40</definedName>
    <definedName name="Z_DB1D3FDB_E0D5_4FD7_BD6E_EC28675EBF68_.wvu.PrintArea" localSheetId="9" hidden="1">Q7_D_Est_Func!$B$1:$F$22</definedName>
    <definedName name="Z_DB1D3FDB_E0D5_4FD7_BD6E_EC28675EBF68_.wvu.PrintArea" localSheetId="10" hidden="1">Q8_D_Est_Org!$B$1:$AG$47</definedName>
    <definedName name="Z_DB1D3FDB_E0D5_4FD7_BD6E_EC28675EBF68_.wvu.PrintTitles" localSheetId="8" hidden="1">'Q6_D_Est ECO'!$C:$C</definedName>
    <definedName name="Z_DB1D3FDB_E0D5_4FD7_BD6E_EC28675EBF68_.wvu.PrintTitles" localSheetId="10" hidden="1">Q8_D_Est_Org!$C:$C</definedName>
    <definedName name="Z_EBA68B69_6D6E_44F8_8C51_9491A55275C5_.wvu.Cols" localSheetId="12" hidden="1">'Q10_SFA '!$Q:$Q</definedName>
    <definedName name="Z_EBA68B69_6D6E_44F8_8C51_9491A55275C5_.wvu.Cols" localSheetId="13" hidden="1">'Q11_SFA acumulado'!#REF!</definedName>
    <definedName name="Z_EBA68B69_6D6E_44F8_8C51_9491A55275C5_.wvu.Cols" localSheetId="14" hidden="1">'Q12_SFA Mes'!#REF!</definedName>
    <definedName name="Z_EBA68B69_6D6E_44F8_8C51_9491A55275C5_.wvu.Cols" localSheetId="6" hidden="1">'Q4_ R_fiscal'!$D:$D</definedName>
    <definedName name="Z_EBA68B69_6D6E_44F8_8C51_9491A55275C5_.wvu.Cols" localSheetId="7" hidden="1">Q5_R_n_fiscal!$D:$D</definedName>
    <definedName name="Z_EBA68B69_6D6E_44F8_8C51_9491A55275C5_.wvu.Cols" localSheetId="8" hidden="1">'Q6_D_Est ECO'!#REF!</definedName>
    <definedName name="Z_EBA68B69_6D6E_44F8_8C51_9491A55275C5_.wvu.Cols" localSheetId="10" hidden="1">Q8_D_Est_Org!$Q:$AE</definedName>
    <definedName name="Z_EBA68B69_6D6E_44F8_8C51_9491A55275C5_.wvu.PrintArea" localSheetId="12" hidden="1">'Q10_SFA '!$C$1:$R$12</definedName>
    <definedName name="Z_EBA68B69_6D6E_44F8_8C51_9491A55275C5_.wvu.PrintArea" localSheetId="13" hidden="1">'Q11_SFA acumulado'!$C$1:$F$46</definedName>
    <definedName name="Z_EBA68B69_6D6E_44F8_8C51_9491A55275C5_.wvu.PrintArea" localSheetId="14" hidden="1">'Q12_SFA Mes'!$C$1:$F$33</definedName>
    <definedName name="Z_EBA68B69_6D6E_44F8_8C51_9491A55275C5_.wvu.PrintArea" localSheetId="4" hidden="1">Q2_Global_Est!$B$1:$H$37</definedName>
    <definedName name="Z_EBA68B69_6D6E_44F8_8C51_9491A55275C5_.wvu.PrintArea" localSheetId="5" hidden="1">Q3_Global_M!$B$1:$H$32</definedName>
    <definedName name="Z_EBA68B69_6D6E_44F8_8C51_9491A55275C5_.wvu.PrintArea" localSheetId="6" hidden="1">'Q4_ R_fiscal'!#REF!</definedName>
    <definedName name="Z_EBA68B69_6D6E_44F8_8C51_9491A55275C5_.wvu.PrintArea" localSheetId="7" hidden="1">Q5_R_n_fiscal!#REF!</definedName>
    <definedName name="Z_EBA68B69_6D6E_44F8_8C51_9491A55275C5_.wvu.PrintArea" localSheetId="8" hidden="1">'Q6_D_Est ECO'!$B$1:$H$40</definedName>
    <definedName name="Z_EBA68B69_6D6E_44F8_8C51_9491A55275C5_.wvu.PrintArea" localSheetId="9" hidden="1">Q7_D_Est_Func!$B$1:$F$22</definedName>
    <definedName name="Z_EBA68B69_6D6E_44F8_8C51_9491A55275C5_.wvu.PrintArea" localSheetId="10" hidden="1">Q8_D_Est_Org!$B$1:$AG$47</definedName>
    <definedName name="Z_EBA68B69_6D6E_44F8_8C51_9491A55275C5_.wvu.PrintTitles" localSheetId="8" hidden="1">'Q6_D_Est ECO'!$C:$C</definedName>
    <definedName name="Z_EBA68B69_6D6E_44F8_8C51_9491A55275C5_.wvu.PrintTitles" localSheetId="10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9" l="1"/>
  <c r="C2" i="50"/>
  <c r="C2" i="10"/>
  <c r="C2" i="11"/>
  <c r="C2" i="12"/>
  <c r="C2" i="39"/>
  <c r="C2" i="13"/>
  <c r="C2" i="51"/>
  <c r="D3" i="61"/>
  <c r="C2" i="61"/>
  <c r="D24" i="38"/>
  <c r="C23" i="38"/>
  <c r="D3" i="38"/>
  <c r="C2" i="38"/>
  <c r="C2" i="32"/>
  <c r="C2" i="8"/>
  <c r="C2" i="60"/>
  <c r="A14" i="54"/>
  <c r="A5" i="54"/>
  <c r="D42" i="38"/>
  <c r="C41" i="38"/>
  <c r="D33" i="38"/>
  <c r="C32" i="38"/>
  <c r="E2" i="53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F3" i="60"/>
  <c r="H2" i="60"/>
  <c r="F2" i="60"/>
  <c r="G42" i="38" l="1"/>
  <c r="G3" i="38"/>
  <c r="G24" i="38"/>
  <c r="G33" i="38"/>
  <c r="H3" i="12"/>
  <c r="F3" i="12"/>
  <c r="G3" i="32" l="1"/>
  <c r="A6" i="54" l="1"/>
  <c r="F3" i="51" l="1"/>
  <c r="C46" i="12" l="1"/>
  <c r="C45" i="5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F42" i="38" l="1"/>
  <c r="E42" i="38"/>
  <c r="F33" i="38"/>
  <c r="E33" i="38"/>
  <c r="C48" i="32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F3" i="11"/>
  <c r="G2" i="9" l="1"/>
  <c r="G2" i="50"/>
  <c r="F3" i="50"/>
  <c r="G3" i="9"/>
  <c r="G3" i="50"/>
  <c r="M3" i="12" l="1"/>
  <c r="N3" i="12"/>
  <c r="O3" i="12"/>
  <c r="J3" i="12"/>
  <c r="G3" i="12"/>
  <c r="A20" i="54" l="1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24" i="38" l="1"/>
  <c r="E24" i="38"/>
  <c r="F3" i="38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6" i="54"/>
  <c r="A15" i="54"/>
  <c r="A13" i="54"/>
  <c r="A12" i="54"/>
  <c r="A11" i="54"/>
  <c r="A10" i="54"/>
  <c r="A9" i="54"/>
  <c r="A8" i="54"/>
  <c r="A7" i="54"/>
  <c r="A4" i="54"/>
  <c r="A3" i="54"/>
</calcChain>
</file>

<file path=xl/sharedStrings.xml><?xml version="1.0" encoding="utf-8"?>
<sst xmlns="http://schemas.openxmlformats.org/spreadsheetml/2006/main" count="130" uniqueCount="111">
  <si>
    <t xml:space="preserve"> </t>
  </si>
  <si>
    <t>Assembleia Legislativa da Madeira</t>
  </si>
  <si>
    <t>Secretaria Geral da Presidência</t>
  </si>
  <si>
    <t>Laboratório Regional de Engenharia Civil</t>
  </si>
  <si>
    <t>Inspeção Regional de Educação</t>
  </si>
  <si>
    <t>Direção Regional do Orçamento e Tesouro</t>
  </si>
  <si>
    <t>Gabinete de Gestão da Loja do Cidadão</t>
  </si>
  <si>
    <t>Fundo de Estabilização Tributária da Região Autónoma da Madeira</t>
  </si>
  <si>
    <t>Escola Básica e Secundária da Ponta do Sol</t>
  </si>
  <si>
    <t>Autoridade Regional das Atividades Económicas</t>
  </si>
  <si>
    <t>Presidência do Governo</t>
  </si>
  <si>
    <t>Escola Básica e Secundaria Com Pré-Escolar da Calheta</t>
  </si>
  <si>
    <t>Direção Regional de Planeamento, Recursos e Gestão de Obras Públicas</t>
  </si>
  <si>
    <t>Conselho Económico e da Concertação Social</t>
  </si>
  <si>
    <t>Secretaria Regional de Educação, Ciência e Tecnologia</t>
  </si>
  <si>
    <t>Secretaria Regional de Agricultura e Desenvolvimento Rural</t>
  </si>
  <si>
    <t>Secretaria Regional de Ambiente, Recursos Naturais e Alterações Climáticas</t>
  </si>
  <si>
    <t>Secretaria Regional de Inclusão Social e Cidadania</t>
  </si>
  <si>
    <t>Secretaria Regional de Equipamentos e Infraestruturas</t>
  </si>
  <si>
    <t>Secretaria Regional de Turismo e Cultura</t>
  </si>
  <si>
    <t>Secretaria Regional de Saúde e Proteção Civil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</si>
  <si>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</si>
  <si>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</si>
  <si>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</si>
  <si>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</si>
  <si>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</si>
  <si>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</si>
  <si>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</si>
  <si>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</si>
  <si>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</si>
  <si>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</si>
  <si>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Direção Regional das Comunidades e Cooperação Externa</t>
  </si>
  <si>
    <t>Direção Regional da Administração Pública e Modernização Administrativa</t>
  </si>
  <si>
    <t>Secretaria Regional de Economia</t>
  </si>
  <si>
    <t>Direção Regional de Juventude e Desporto</t>
  </si>
  <si>
    <t>Escola Básica e Secundária Bispo D. Manuel Ferreira Cabral, Santana</t>
  </si>
  <si>
    <t>Escola Secundária Francisco Franco, Funchal</t>
  </si>
  <si>
    <t>Escola Básica e Secundária Com Pré-Escolar e Creche do Porto Moniz</t>
  </si>
  <si>
    <t>Secretaria Regional de Mar e Pescas</t>
  </si>
  <si>
    <t>Unidade de Acompanhamento da Construção do Hospital Central da Madeira</t>
  </si>
  <si>
    <t>Direção Regional dos Assuntos Europeus e Cooperação Externa</t>
  </si>
  <si>
    <t>Autoridade Tributária e Assuntos Fiscais da RAM</t>
  </si>
  <si>
    <t>Direção Regional de Estatística da Madeira</t>
  </si>
  <si>
    <t>Gabinete da Unidade de Gestão e Planeamento da SRE</t>
  </si>
  <si>
    <t>Escola Básica dos 2º e 3º Ciclos do Estreito de Câmara de Lobos</t>
  </si>
  <si>
    <t>Escola Básica dos 2º e 3º Ciclos dos Louros, Funchal</t>
  </si>
  <si>
    <t>Escola Básica dos 2º e 3º Ciclos Dr. Eduardo Brazão de Castro, São Roque</t>
  </si>
  <si>
    <t>Escola Básica dos 2º e 3º Ciclos Dr. Alfredo Ferreira Nóbrega Júnior-Camacha</t>
  </si>
  <si>
    <t>Gabinete do Secretário Regional dos Equipamentos Infraestruturas</t>
  </si>
  <si>
    <t>IHM-Investimentos Habitacionais da Madeira, EPERAM</t>
  </si>
  <si>
    <t>Escola Básica dos 1º, 2º e 3º Ciclos Com Pré-Escolar de Bartolomeu Perestrelo</t>
  </si>
  <si>
    <t>Escola Básica e Secundária Padre Manuel Álvares, Ribeira Brava</t>
  </si>
  <si>
    <t>Escola Básica e Secundária D. Lucinda Andrade, São Vicente</t>
  </si>
  <si>
    <t>Escola Secundária Jaime Moniz, Funchal</t>
  </si>
  <si>
    <t>Escola Básica e Secundária Dr. Ângelo Augusto da Silva, Funchal</t>
  </si>
  <si>
    <t>Lista de entidades que cumprem com o estabelecido no art.º 7.º da LCPA (SFA/EPR)</t>
  </si>
  <si>
    <t>Direção Regional da Economia e Transportes</t>
  </si>
  <si>
    <t>Escola Básica e Secundária de Gonçalves Zarco, Funchal</t>
  </si>
  <si>
    <t>Escola Básica dos 2º e 3º Ciclos Dr. Horácio Bento de Gouveia-Funchal</t>
  </si>
  <si>
    <t>Escola Básica Com Pré-Escolar de Santo António e Curral das Freiras</t>
  </si>
  <si>
    <t>Escola Básica e Secundária Prof.Doutor Freitas Branco-Porto Santo</t>
  </si>
  <si>
    <t>Escola Básica dos 2º e 3º Ciclos da Torre</t>
  </si>
  <si>
    <t>Gabinete do Secretário Regional</t>
  </si>
  <si>
    <t>Gabinete do Secretario Regional de Agricultura e Desenvolvimento Rural</t>
  </si>
  <si>
    <t>Escola Básica dos 2º e 3º Ciclos do Caniço</t>
  </si>
  <si>
    <t>Escola Básica dos 2º e 3º Ciclos do Caniçal</t>
  </si>
  <si>
    <t>Escola Básica e Secundária Dr. Luís Maurílio da Silva Dantas, Carmo</t>
  </si>
  <si>
    <t>Escola Básica 2 3 Ciclos Cónego João Jacinto Gonçalves de Andrade-Campanário</t>
  </si>
  <si>
    <t>Escola Básica e Secundária de Santa Cruz</t>
  </si>
  <si>
    <t>Direção Regional do Ordenamento do Território e Ambiente</t>
  </si>
  <si>
    <t>APRAM -Administração dos Portos da Região Autónoma da Madeira, S.A.</t>
  </si>
  <si>
    <t>Conservatório -Escola Profissional das Artes da Madeira</t>
  </si>
  <si>
    <t>Instituto para a Qualificação</t>
  </si>
  <si>
    <t>Serviço Regional de Proteção Civil,IP-RAM</t>
  </si>
  <si>
    <t>CARAM -Centro de Abate da Região Autónoma da Madeira, EPERAM</t>
  </si>
  <si>
    <t>Instituto das Florestas e Conservação da Natureza, IP-RAM</t>
  </si>
  <si>
    <t>Instituto de Emprego da Madeira, IP-RAM</t>
  </si>
  <si>
    <t>PATRIRAM-Titularidade e Gestão do Património Público Regional, S.A.</t>
  </si>
  <si>
    <t>Escola Básica e Secundária de Machico</t>
  </si>
  <si>
    <t>Direção Regional de Equipamento Social e Conservação</t>
  </si>
  <si>
    <t>Escola Básica dos 1º, 2º e 3º Ciclo e Pre-Escolar Porto da Cruz</t>
  </si>
  <si>
    <t>Instituto de Desenvolvimento Empresarial</t>
  </si>
  <si>
    <t>ARDITI-Agencia Regional Para Desenvolvimento da Inv. Tecnologica e Inovaçao</t>
  </si>
  <si>
    <t>Sociedade Metropolitana de Desenvolvimento, S.A.</t>
  </si>
  <si>
    <t>Sociedade de Desenvolvimento do Porto Santo, S.A.</t>
  </si>
  <si>
    <t>SDNM-Sociedade de Desenvolvimento do Norte da Madeira</t>
  </si>
  <si>
    <t>Inspeção Regional de Finanças</t>
  </si>
  <si>
    <t>Direção Regional de Informática</t>
  </si>
  <si>
    <t>Direção Regional do Arquivo e Biblioteca da Madeira</t>
  </si>
  <si>
    <t>Gabinete do Secretário Regional de Mar e Pescas</t>
  </si>
  <si>
    <t>Ponta do Oeste-Sociedade de Promoção e Desenvolvimento Zona Oeste da Madeira, S.A.</t>
  </si>
  <si>
    <t>Secretaria Regional das Finanças</t>
  </si>
  <si>
    <t>Direção Regional Para as Políticas Públicas Integradas e Longevidade</t>
  </si>
  <si>
    <t>Instituto das Artes da Madeira</t>
  </si>
  <si>
    <t>Instituto de Desenvolvimento Regional, IP-RAM</t>
  </si>
  <si>
    <t>2021</t>
  </si>
  <si>
    <t>2022</t>
  </si>
  <si>
    <t>Direção Regional de Juventude</t>
  </si>
  <si>
    <t>Direção Regional do Mar</t>
  </si>
  <si>
    <t>Instituto do Vinho, do Bordado e do Artesanato da Madeira</t>
  </si>
  <si>
    <t>Direção Regional da Cultura</t>
  </si>
  <si>
    <t>Direção Regional de Agricultura e Desenvolvimento Rural</t>
  </si>
  <si>
    <t>Lista de entidades que cumprem com o estabelecido no art.º 7.º da LCPA (Serviços Integrados)</t>
  </si>
  <si>
    <t>Direção Regional do Trabalho e Ação Inspetiva</t>
  </si>
  <si>
    <t>Gabinete do Secretário Regional do Turismo e Cultura</t>
  </si>
  <si>
    <t>Direção Regional dos Assuntos Sociais</t>
  </si>
  <si>
    <t>Gabinete do Secretario e Serviços Dependentes-SRS</t>
  </si>
  <si>
    <t>Direção Regional de Pescas</t>
  </si>
  <si>
    <t>Direção Regional do Património</t>
  </si>
  <si>
    <t>Direção Regional de Turismo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</si>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</sst>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3798">
    <xf numFmtId="0" fontId="0" fillId="0" borderId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6" fillId="20" borderId="0" applyNumberFormat="0" applyBorder="0" applyAlignment="0" applyProtection="0"/>
    <xf numFmtId="0" fontId="17" fillId="18" borderId="0" applyNumberFormat="0" applyBorder="0" applyAlignment="0" applyProtection="0"/>
    <xf numFmtId="0" fontId="17" fillId="21" borderId="0" applyNumberFormat="0" applyBorder="0" applyAlignment="0" applyProtection="0"/>
    <xf numFmtId="0" fontId="16" fillId="19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16" borderId="0" applyNumberFormat="0" applyBorder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6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171" fontId="14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5" fillId="57" borderId="0" applyNumberFormat="0" applyBorder="0" applyAlignment="0" applyProtection="0"/>
    <xf numFmtId="0" fontId="48" fillId="0" borderId="0"/>
    <xf numFmtId="0" fontId="56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21" fillId="0" borderId="0"/>
    <xf numFmtId="0" fontId="14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23" fillId="0" borderId="0"/>
    <xf numFmtId="0" fontId="15" fillId="0" borderId="0"/>
    <xf numFmtId="0" fontId="1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9" fillId="0" borderId="0"/>
    <xf numFmtId="0" fontId="15" fillId="0" borderId="0"/>
    <xf numFmtId="0" fontId="48" fillId="0" borderId="0"/>
    <xf numFmtId="0" fontId="48" fillId="0" borderId="0"/>
    <xf numFmtId="0" fontId="48" fillId="0" borderId="0"/>
    <xf numFmtId="0" fontId="34" fillId="0" borderId="0"/>
    <xf numFmtId="0" fontId="15" fillId="0" borderId="0"/>
    <xf numFmtId="0" fontId="48" fillId="58" borderId="14" applyNumberFormat="0" applyFont="0" applyAlignment="0" applyProtection="0"/>
    <xf numFmtId="0" fontId="14" fillId="27" borderId="7" applyNumberFormat="0" applyFont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61" fillId="0" borderId="16" applyNumberFormat="0" applyFill="0" applyAlignment="0" applyProtection="0"/>
    <xf numFmtId="169" fontId="14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56" fillId="31" borderId="0" applyNumberFormat="0" applyBorder="0" applyAlignment="0" applyProtection="0"/>
    <xf numFmtId="0" fontId="39" fillId="0" borderId="1" applyNumberFormat="0" applyFill="0" applyAlignment="0" applyProtection="0"/>
    <xf numFmtId="167" fontId="64" fillId="0" borderId="24"/>
    <xf numFmtId="0" fontId="71" fillId="47" borderId="13" applyNumberFormat="0" applyAlignment="0" applyProtection="0"/>
    <xf numFmtId="0" fontId="72" fillId="54" borderId="0" applyNumberFormat="0" applyBorder="0" applyAlignment="0" applyProtection="0"/>
    <xf numFmtId="0" fontId="73" fillId="55" borderId="13" applyNumberFormat="0" applyAlignment="0" applyProtection="0"/>
    <xf numFmtId="179" fontId="14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5" fillId="5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5" fillId="0" borderId="0"/>
    <xf numFmtId="0" fontId="13" fillId="0" borderId="0"/>
    <xf numFmtId="0" fontId="76" fillId="0" borderId="0"/>
    <xf numFmtId="0" fontId="3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13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56" fillId="0" borderId="0"/>
    <xf numFmtId="0" fontId="13" fillId="0" borderId="0"/>
    <xf numFmtId="0" fontId="14" fillId="0" borderId="0"/>
    <xf numFmtId="0" fontId="76" fillId="0" borderId="0"/>
    <xf numFmtId="9" fontId="13" fillId="0" borderId="0" applyFont="0" applyFill="0" applyBorder="0" applyAlignment="0" applyProtection="0"/>
    <xf numFmtId="9" fontId="76" fillId="0" borderId="0" applyFont="0" applyFill="0" applyBorder="0" applyAlignment="0" applyProtection="0"/>
    <xf numFmtId="166" fontId="77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13" fillId="58" borderId="14" applyNumberFormat="0" applyFont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3" fillId="30" borderId="0" applyNumberFormat="0" applyBorder="0" applyAlignment="0" applyProtection="0"/>
    <xf numFmtId="0" fontId="13" fillId="36" borderId="0" applyNumberFormat="0" applyBorder="0" applyAlignment="0" applyProtection="0"/>
    <xf numFmtId="0" fontId="13" fillId="31" borderId="0" applyNumberFormat="0" applyBorder="0" applyAlignment="0" applyProtection="0"/>
    <xf numFmtId="0" fontId="13" fillId="37" borderId="0" applyNumberFormat="0" applyBorder="0" applyAlignment="0" applyProtection="0"/>
    <xf numFmtId="0" fontId="13" fillId="32" borderId="0" applyNumberFormat="0" applyBorder="0" applyAlignment="0" applyProtection="0"/>
    <xf numFmtId="0" fontId="13" fillId="38" borderId="0" applyNumberFormat="0" applyBorder="0" applyAlignment="0" applyProtection="0"/>
    <xf numFmtId="0" fontId="13" fillId="33" borderId="0" applyNumberFormat="0" applyBorder="0" applyAlignment="0" applyProtection="0"/>
    <xf numFmtId="0" fontId="13" fillId="39" borderId="0" applyNumberFormat="0" applyBorder="0" applyAlignment="0" applyProtection="0"/>
    <xf numFmtId="0" fontId="13" fillId="34" borderId="0" applyNumberFormat="0" applyBorder="0" applyAlignment="0" applyProtection="0"/>
    <xf numFmtId="0" fontId="13" fillId="40" borderId="0" applyNumberFormat="0" applyBorder="0" applyAlignment="0" applyProtection="0"/>
    <xf numFmtId="0" fontId="12" fillId="0" borderId="0"/>
    <xf numFmtId="0" fontId="11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3" fillId="0" borderId="5" applyNumberFormat="0" applyFill="0" applyAlignment="0" applyProtection="0"/>
    <xf numFmtId="0" fontId="36" fillId="69" borderId="0" applyNumberFormat="0" applyBorder="0" applyAlignment="0" applyProtection="0"/>
    <xf numFmtId="0" fontId="36" fillId="65" borderId="0" applyNumberFormat="0" applyBorder="0" applyAlignment="0" applyProtection="0"/>
    <xf numFmtId="0" fontId="36" fillId="7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67" borderId="0" applyNumberFormat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/>
    <xf numFmtId="0" fontId="78" fillId="3" borderId="0" applyNumberFormat="0" applyBorder="0" applyAlignment="0" applyProtection="0"/>
    <xf numFmtId="181" fontId="14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27" borderId="7" applyNumberFormat="0" applyFont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68" borderId="8" applyNumberFormat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7" fillId="0" borderId="26" applyNumberFormat="0" applyFill="0" applyAlignment="0" applyProtection="0"/>
    <xf numFmtId="0" fontId="80" fillId="71" borderId="6" applyNumberFormat="0" applyAlignment="0" applyProtection="0"/>
    <xf numFmtId="166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82" fillId="0" borderId="0"/>
    <xf numFmtId="0" fontId="83" fillId="0" borderId="0"/>
    <xf numFmtId="0" fontId="76" fillId="0" borderId="0"/>
    <xf numFmtId="166" fontId="35" fillId="0" borderId="0" applyFont="0" applyFill="0" applyBorder="0" applyAlignment="0" applyProtection="0"/>
    <xf numFmtId="0" fontId="83" fillId="35" borderId="0" applyNumberFormat="0" applyBorder="0" applyAlignment="0" applyProtection="0"/>
    <xf numFmtId="0" fontId="83" fillId="29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56" fillId="31" borderId="0" applyNumberFormat="0" applyBorder="0" applyAlignment="0" applyProtection="0"/>
    <xf numFmtId="0" fontId="35" fillId="4" borderId="0" applyNumberFormat="0" applyBorder="0" applyAlignment="0" applyProtection="0"/>
    <xf numFmtId="0" fontId="56" fillId="31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184" fontId="92" fillId="0" borderId="39">
      <alignment horizontal="center" vertical="center"/>
    </xf>
    <xf numFmtId="0" fontId="86" fillId="77" borderId="0" applyNumberFormat="0" applyBorder="0" applyAlignment="0" applyProtection="0"/>
    <xf numFmtId="0" fontId="122" fillId="0" borderId="40" applyNumberFormat="0" applyBorder="0" applyProtection="0">
      <alignment horizontal="center"/>
    </xf>
    <xf numFmtId="0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0" fontId="91" fillId="0" borderId="0" applyNumberFormat="0" applyFill="0" applyBorder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0" fontId="94" fillId="0" borderId="1" applyNumberFormat="0" applyFill="0" applyAlignment="0" applyProtection="0"/>
    <xf numFmtId="0" fontId="94" fillId="0" borderId="1" applyNumberFormat="0" applyFill="0" applyAlignment="0" applyProtection="0"/>
    <xf numFmtId="0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0" fontId="122" fillId="0" borderId="40" applyNumberFormat="0" applyBorder="0" applyProtection="0">
      <alignment horizontal="center"/>
    </xf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0" fontId="122" fillId="0" borderId="40" applyNumberFormat="0" applyBorder="0" applyProtection="0">
      <alignment horizontal="center"/>
    </xf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0" fontId="96" fillId="0" borderId="2" applyNumberFormat="0" applyFill="0" applyAlignment="0" applyProtection="0"/>
    <xf numFmtId="0" fontId="96" fillId="0" borderId="2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0" fontId="122" fillId="0" borderId="40" applyNumberFormat="0" applyBorder="0" applyProtection="0">
      <alignment horizontal="center"/>
    </xf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0" fontId="122" fillId="0" borderId="40" applyNumberFormat="0" applyBorder="0" applyProtection="0">
      <alignment horizontal="center"/>
    </xf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0" fontId="98" fillId="0" borderId="3" applyNumberFormat="0" applyFill="0" applyAlignment="0" applyProtection="0"/>
    <xf numFmtId="0" fontId="98" fillId="0" borderId="3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0" fontId="122" fillId="0" borderId="40" applyNumberFormat="0" applyBorder="0" applyProtection="0">
      <alignment horizontal="center"/>
    </xf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0" fontId="122" fillId="0" borderId="40" applyNumberFormat="0" applyBorder="0" applyProtection="0">
      <alignment horizontal="center"/>
    </xf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0" fontId="122" fillId="0" borderId="40" applyNumberFormat="0" applyBorder="0" applyProtection="0">
      <alignment horizontal="center"/>
    </xf>
    <xf numFmtId="185" fontId="14" fillId="78" borderId="44" applyNumberFormat="0">
      <alignment vertical="center"/>
    </xf>
    <xf numFmtId="186" fontId="14" fillId="79" borderId="44" applyNumberFormat="0">
      <alignment vertical="center"/>
    </xf>
    <xf numFmtId="185" fontId="14" fillId="80" borderId="44" applyNumberFormat="0">
      <alignment vertical="center"/>
    </xf>
    <xf numFmtId="185" fontId="14" fillId="64" borderId="44" applyNumberFormat="0">
      <alignment vertical="center"/>
    </xf>
    <xf numFmtId="3" fontId="14" fillId="0" borderId="44" applyNumberFormat="0">
      <alignment vertical="center"/>
    </xf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99" fillId="68" borderId="4" applyNumberFormat="0" applyAlignment="0" applyProtection="0"/>
    <xf numFmtId="0" fontId="99" fillId="68" borderId="4" applyNumberFormat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0" fontId="100" fillId="0" borderId="5" applyNumberFormat="0" applyFill="0" applyAlignment="0" applyProtection="0"/>
    <xf numFmtId="0" fontId="100" fillId="0" borderId="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0" fontId="88" fillId="20" borderId="6" applyNumberFormat="0" applyAlignment="0" applyProtection="0"/>
    <xf numFmtId="167" fontId="27" fillId="0" borderId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3" fontId="14" fillId="0" borderId="0" applyFill="0" applyBorder="0" applyAlignment="0" applyProtection="0"/>
    <xf numFmtId="0" fontId="16" fillId="69" borderId="0" applyNumberFormat="0" applyBorder="0" applyAlignment="0" applyProtection="0"/>
    <xf numFmtId="0" fontId="16" fillId="69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0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93" fontId="27" fillId="0" borderId="0" applyFill="0" applyBorder="0" applyAlignment="0" applyProtection="0"/>
    <xf numFmtId="187" fontId="14" fillId="0" borderId="0" applyFont="0" applyFill="0" applyBorder="0" applyAlignment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5" fontId="14" fillId="0" borderId="0" applyFill="0" applyBorder="0" applyAlignment="0" applyProtection="0"/>
    <xf numFmtId="196" fontId="27" fillId="0" borderId="0" applyFill="0" applyBorder="0" applyAlignment="0" applyProtection="0"/>
    <xf numFmtId="17" fontId="46" fillId="0" borderId="0" applyFill="0" applyBorder="0">
      <alignment horizontal="right"/>
    </xf>
    <xf numFmtId="184" fontId="102" fillId="0" borderId="40" applyBorder="0">
      <alignment vertical="center"/>
    </xf>
    <xf numFmtId="184" fontId="102" fillId="0" borderId="40" applyBorder="0">
      <alignment vertical="center"/>
    </xf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0" fontId="103" fillId="7" borderId="4" applyNumberFormat="0" applyAlignment="0" applyProtection="0"/>
    <xf numFmtId="0" fontId="103" fillId="7" borderId="4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04" fillId="83" borderId="45" applyNumberFormat="0"/>
    <xf numFmtId="0" fontId="37" fillId="0" borderId="0" applyNumberFormat="0" applyFill="0" applyBorder="0" applyAlignment="0" applyProtection="0"/>
    <xf numFmtId="184" fontId="21" fillId="64" borderId="8" applyNumberFormat="0">
      <alignment vertical="center"/>
    </xf>
    <xf numFmtId="2" fontId="27" fillId="0" borderId="0" applyFill="0" applyBorder="0" applyAlignment="0" applyProtection="0"/>
    <xf numFmtId="0" fontId="38" fillId="4" borderId="0" applyNumberFormat="0" applyBorder="0" applyAlignment="0" applyProtection="0"/>
    <xf numFmtId="38" fontId="45" fillId="64" borderId="0" applyNumberFormat="0" applyFont="0" applyBorder="0" applyAlignment="0">
      <protection hidden="1"/>
    </xf>
    <xf numFmtId="184" fontId="105" fillId="64" borderId="46" applyNumberFormat="0">
      <alignment vertical="center"/>
    </xf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42" fillId="7" borderId="4" applyNumberFormat="0" applyAlignment="0" applyProtection="0"/>
    <xf numFmtId="185" fontId="108" fillId="84" borderId="47" applyNumberFormat="0">
      <alignment vertical="center"/>
    </xf>
    <xf numFmtId="0" fontId="42" fillId="7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0" fontId="103" fillId="23" borderId="4" applyNumberFormat="0" applyAlignment="0" applyProtection="0"/>
    <xf numFmtId="0" fontId="103" fillId="23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197" fontId="45" fillId="79" borderId="0" applyFont="0" applyBorder="0" applyAlignment="0" applyProtection="0">
      <protection locked="0"/>
    </xf>
    <xf numFmtId="198" fontId="45" fillId="79" borderId="0">
      <protection locked="0"/>
    </xf>
    <xf numFmtId="199" fontId="45" fillId="79" borderId="0" applyFont="0" applyBorder="0" applyAlignment="0">
      <protection locked="0"/>
    </xf>
    <xf numFmtId="10" fontId="45" fillId="79" borderId="0">
      <protection locked="0"/>
    </xf>
    <xf numFmtId="205" fontId="124" fillId="0" borderId="34" applyNumberFormat="0" applyFont="0" applyFill="0" applyAlignment="0" applyProtection="0"/>
    <xf numFmtId="0" fontId="43" fillId="0" borderId="5" applyNumberFormat="0" applyFill="0" applyAlignment="0" applyProtection="0"/>
    <xf numFmtId="200" fontId="1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26" fillId="0" borderId="0" applyFont="0" applyFill="0" applyBorder="0" applyAlignment="0" applyProtection="0"/>
    <xf numFmtId="165" fontId="14" fillId="0" borderId="0" applyFont="0" applyFill="0" applyBorder="0" applyAlignment="0" applyProtection="0"/>
    <xf numFmtId="201" fontId="14" fillId="0" borderId="0" applyFont="0" applyFill="0" applyBorder="0" applyAlignment="0" applyProtection="0"/>
    <xf numFmtId="202" fontId="14" fillId="0" borderId="0"/>
    <xf numFmtId="184" fontId="108" fillId="78" borderId="48" applyNumberFormat="0">
      <alignment vertical="center"/>
      <protection locked="0"/>
    </xf>
    <xf numFmtId="184" fontId="109" fillId="0" borderId="0" applyNumberFormat="0" applyBorder="0">
      <alignment horizontal="left" vertical="top"/>
    </xf>
    <xf numFmtId="0" fontId="89" fillId="85" borderId="0" applyNumberFormat="0" applyBorder="0" applyAlignment="0" applyProtection="0"/>
    <xf numFmtId="0" fontId="125" fillId="82" borderId="0" applyNumberFormat="0" applyBorder="0" applyAlignment="0" applyProtection="0"/>
    <xf numFmtId="0" fontId="89" fillId="82" borderId="0" applyNumberFormat="0" applyBorder="0" applyAlignment="0" applyProtection="0"/>
    <xf numFmtId="0" fontId="89" fillId="82" borderId="0" applyNumberFormat="0" applyBorder="0" applyAlignment="0" applyProtection="0"/>
    <xf numFmtId="203" fontId="110" fillId="0" borderId="0"/>
    <xf numFmtId="198" fontId="14" fillId="0" borderId="0" applyFont="0" applyFill="0" applyBorder="0" applyAlignment="0"/>
    <xf numFmtId="40" fontId="45" fillId="0" borderId="0" applyFont="0" applyFill="0" applyBorder="0" applyAlignment="0"/>
    <xf numFmtId="204" fontId="45" fillId="0" borderId="0" applyFont="0" applyFill="0" applyBorder="0" applyAlignment="0"/>
    <xf numFmtId="0" fontId="9" fillId="0" borderId="0"/>
    <xf numFmtId="177" fontId="14" fillId="0" borderId="0"/>
    <xf numFmtId="183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" fontId="111" fillId="0" borderId="0"/>
    <xf numFmtId="0" fontId="14" fillId="0" borderId="0"/>
    <xf numFmtId="0" fontId="14" fillId="0" borderId="0"/>
    <xf numFmtId="0" fontId="56" fillId="0" borderId="0"/>
    <xf numFmtId="0" fontId="9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5" fillId="0" borderId="0"/>
    <xf numFmtId="0" fontId="9" fillId="0" borderId="0"/>
    <xf numFmtId="203" fontId="112" fillId="0" borderId="0"/>
    <xf numFmtId="203" fontId="112" fillId="0" borderId="0"/>
    <xf numFmtId="203" fontId="1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185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4" fillId="0" borderId="0"/>
    <xf numFmtId="168" fontId="112" fillId="0" borderId="0"/>
    <xf numFmtId="168" fontId="112" fillId="0" borderId="0"/>
    <xf numFmtId="168" fontId="112" fillId="0" borderId="0"/>
    <xf numFmtId="168" fontId="112" fillId="0" borderId="0"/>
    <xf numFmtId="168" fontId="1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168" fontId="112" fillId="0" borderId="0"/>
    <xf numFmtId="168" fontId="112" fillId="0" borderId="0"/>
    <xf numFmtId="168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126" fillId="0" borderId="0"/>
    <xf numFmtId="0" fontId="65" fillId="0" borderId="0"/>
    <xf numFmtId="0" fontId="9" fillId="0" borderId="0"/>
    <xf numFmtId="0" fontId="14" fillId="0" borderId="0"/>
    <xf numFmtId="183" fontId="14" fillId="0" borderId="0"/>
    <xf numFmtId="183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6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56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46" fillId="0" borderId="0" applyNumberFormat="0" applyFill="0" applyBorder="0" applyAlignment="0" applyProtection="0"/>
    <xf numFmtId="167" fontId="113" fillId="0" borderId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0" fontId="17" fillId="27" borderId="7" applyNumberFormat="0" applyFont="0" applyAlignment="0" applyProtection="0"/>
    <xf numFmtId="0" fontId="17" fillId="27" borderId="7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18" borderId="7" applyNumberFormat="0" applyFont="0" applyAlignment="0" applyProtection="0"/>
    <xf numFmtId="0" fontId="14" fillId="18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3" fontId="14" fillId="0" borderId="0" applyFont="0" applyFill="0" applyBorder="0" applyAlignment="0" applyProtection="0">
      <alignment horizontal="right"/>
    </xf>
    <xf numFmtId="0" fontId="114" fillId="0" borderId="49" applyNumberFormat="0" applyFill="0" applyBorder="0" applyProtection="0">
      <alignment vertical="top" wrapText="1"/>
    </xf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205" fontId="45" fillId="0" borderId="50" applyNumberFormat="0" applyFill="0" applyBorder="0" applyAlignment="0" applyProtection="0"/>
    <xf numFmtId="206" fontId="14" fillId="0" borderId="0" applyFont="0" applyFill="0" applyBorder="0" applyAlignment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7" fontId="45" fillId="0" borderId="0" applyFont="0" applyFill="0" applyBorder="0" applyAlignment="0" applyProtection="0"/>
    <xf numFmtId="184" fontId="27" fillId="0" borderId="0" applyFont="0" applyFill="0" applyBorder="0" applyAlignment="0" applyProtection="0">
      <alignment horizontal="right"/>
    </xf>
    <xf numFmtId="198" fontId="109" fillId="0" borderId="0" applyNumberFormat="0" applyFill="0" applyBorder="0" applyAlignment="0" applyProtection="0">
      <alignment horizontal="left"/>
    </xf>
    <xf numFmtId="0" fontId="46" fillId="86" borderId="51" applyNumberFormat="0" applyFont="0" applyBorder="0" applyAlignment="0">
      <alignment vertical="top" wrapText="1"/>
    </xf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90" fillId="68" borderId="8" applyNumberFormat="0" applyAlignment="0" applyProtection="0"/>
    <xf numFmtId="0" fontId="90" fillId="68" borderId="8" applyNumberFormat="0" applyAlignment="0" applyProtection="0"/>
    <xf numFmtId="184" fontId="14" fillId="64" borderId="0">
      <alignment horizontal="center" vertical="center"/>
    </xf>
    <xf numFmtId="205" fontId="1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85" fontId="118" fillId="87" borderId="0" applyNumberFormat="0">
      <alignment vertical="center"/>
    </xf>
    <xf numFmtId="185" fontId="119" fillId="0" borderId="0" applyNumberFormat="0">
      <alignment vertical="center"/>
    </xf>
    <xf numFmtId="185" fontId="120" fillId="0" borderId="0" applyNumberFormat="0">
      <alignment vertical="center"/>
    </xf>
    <xf numFmtId="184" fontId="121" fillId="0" borderId="0">
      <alignment vertical="center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0" fontId="47" fillId="0" borderId="26" applyNumberFormat="0" applyFill="0" applyAlignment="0" applyProtection="0"/>
    <xf numFmtId="0" fontId="47" fillId="0" borderId="26" applyNumberFormat="0" applyFill="0" applyAlignment="0" applyProtection="0"/>
    <xf numFmtId="0" fontId="79" fillId="0" borderId="52" applyNumberFormat="0" applyFill="0" applyAlignment="0" applyProtection="0"/>
    <xf numFmtId="0" fontId="47" fillId="0" borderId="52" applyNumberFormat="0" applyFill="0" applyAlignment="0" applyProtection="0"/>
    <xf numFmtId="0" fontId="47" fillId="0" borderId="52" applyNumberFormat="0" applyFill="0" applyAlignment="0" applyProtection="0"/>
    <xf numFmtId="0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88" fillId="71" borderId="6" applyNumberFormat="0" applyAlignment="0" applyProtection="0"/>
    <xf numFmtId="0" fontId="88" fillId="71" borderId="6" applyNumberFormat="0" applyAlignment="0" applyProtection="0"/>
    <xf numFmtId="166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208" fontId="7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209" fontId="76" fillId="0" borderId="0" applyFont="0" applyFill="0" applyBorder="0" applyAlignment="0" applyProtection="0"/>
    <xf numFmtId="182" fontId="76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8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4" fillId="0" borderId="0"/>
    <xf numFmtId="0" fontId="132" fillId="0" borderId="0"/>
    <xf numFmtId="0" fontId="35" fillId="0" borderId="0"/>
    <xf numFmtId="166" fontId="35" fillId="0" borderId="0" applyFont="0" applyFill="0" applyBorder="0" applyAlignment="0" applyProtection="0"/>
    <xf numFmtId="0" fontId="133" fillId="0" borderId="0" applyNumberFormat="0" applyFill="0" applyBorder="0" applyAlignment="0" applyProtection="0"/>
    <xf numFmtId="0" fontId="54" fillId="56" borderId="0" applyNumberFormat="0" applyBorder="0" applyAlignment="0" applyProtection="0"/>
    <xf numFmtId="0" fontId="57" fillId="47" borderId="15" applyNumberFormat="0" applyAlignment="0" applyProtection="0"/>
    <xf numFmtId="0" fontId="52" fillId="47" borderId="13" applyNumberFormat="0" applyAlignment="0" applyProtection="0"/>
    <xf numFmtId="0" fontId="62" fillId="59" borderId="17" applyNumberFormat="0" applyAlignment="0" applyProtection="0"/>
    <xf numFmtId="0" fontId="59" fillId="0" borderId="0" applyNumberFormat="0" applyFill="0" applyBorder="0" applyAlignment="0" applyProtection="0"/>
    <xf numFmtId="0" fontId="49" fillId="48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49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49" fillId="50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49" fillId="51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49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49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35" fillId="0" borderId="0"/>
    <xf numFmtId="167" fontId="26" fillId="0" borderId="58"/>
    <xf numFmtId="4" fontId="136" fillId="0" borderId="0"/>
    <xf numFmtId="9" fontId="7" fillId="0" borderId="0" applyFont="0" applyFill="0" applyBorder="0" applyAlignment="0" applyProtection="0"/>
    <xf numFmtId="0" fontId="139" fillId="54" borderId="0" applyNumberFormat="0" applyBorder="0" applyAlignment="0" applyProtection="0"/>
    <xf numFmtId="211" fontId="82" fillId="0" borderId="0" applyFont="0" applyFill="0" applyBorder="0" applyAlignment="0" applyProtection="0"/>
    <xf numFmtId="0" fontId="137" fillId="0" borderId="0" applyNumberFormat="0" applyFill="0" applyBorder="0" applyAlignment="0" applyProtection="0">
      <alignment vertical="top"/>
      <protection locked="0"/>
    </xf>
    <xf numFmtId="0" fontId="140" fillId="56" borderId="0" applyNumberFormat="0" applyBorder="0" applyAlignment="0" applyProtection="0"/>
    <xf numFmtId="0" fontId="141" fillId="82" borderId="0" applyNumberFormat="0" applyBorder="0" applyAlignment="0" applyProtection="0"/>
    <xf numFmtId="0" fontId="87" fillId="81" borderId="59" applyNumberFormat="0" applyAlignment="0" applyProtection="0"/>
    <xf numFmtId="0" fontId="7" fillId="0" borderId="0"/>
    <xf numFmtId="0" fontId="76" fillId="0" borderId="0"/>
    <xf numFmtId="0" fontId="83" fillId="0" borderId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164" fontId="83" fillId="0" borderId="0" applyFont="0" applyFill="0" applyBorder="0" applyAlignment="0" applyProtection="0"/>
    <xf numFmtId="183" fontId="42" fillId="82" borderId="59" applyNumberFormat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3" fillId="4" borderId="0" applyNumberFormat="0" applyBorder="0" applyAlignment="0" applyProtection="0"/>
    <xf numFmtId="0" fontId="144" fillId="0" borderId="1" applyNumberFormat="0" applyFill="0" applyAlignment="0" applyProtection="0"/>
    <xf numFmtId="0" fontId="145" fillId="0" borderId="2" applyNumberFormat="0" applyFill="0" applyAlignment="0" applyProtection="0"/>
    <xf numFmtId="0" fontId="146" fillId="0" borderId="3" applyNumberFormat="0" applyFill="0" applyAlignment="0" applyProtection="0"/>
    <xf numFmtId="0" fontId="146" fillId="0" borderId="0" applyNumberFormat="0" applyFill="0" applyBorder="0" applyAlignment="0" applyProtection="0"/>
    <xf numFmtId="0" fontId="138" fillId="7" borderId="59" applyNumberFormat="0" applyAlignment="0" applyProtection="0"/>
    <xf numFmtId="0" fontId="147" fillId="0" borderId="5" applyNumberFormat="0" applyFill="0" applyAlignment="0" applyProtection="0"/>
    <xf numFmtId="0" fontId="35" fillId="27" borderId="60" applyNumberFormat="0" applyFont="0" applyAlignment="0" applyProtection="0"/>
    <xf numFmtId="0" fontId="148" fillId="0" borderId="61" applyNumberFormat="0" applyFill="0" applyAlignment="0" applyProtection="0"/>
    <xf numFmtId="0" fontId="149" fillId="0" borderId="0" applyNumberFormat="0" applyFill="0" applyBorder="0" applyAlignment="0" applyProtection="0"/>
    <xf numFmtId="0" fontId="82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50" fillId="0" borderId="53" applyNumberFormat="0" applyFill="0" applyAlignment="0" applyProtection="0"/>
    <xf numFmtId="0" fontId="127" fillId="0" borderId="54" applyNumberFormat="0" applyFill="0" applyAlignment="0" applyProtection="0"/>
    <xf numFmtId="0" fontId="51" fillId="0" borderId="12" applyNumberFormat="0" applyFill="0" applyAlignment="0" applyProtection="0"/>
    <xf numFmtId="0" fontId="51" fillId="0" borderId="0" applyNumberFormat="0" applyFill="0" applyBorder="0" applyAlignment="0" applyProtection="0"/>
    <xf numFmtId="0" fontId="129" fillId="54" borderId="0" applyNumberFormat="0" applyBorder="0" applyAlignment="0" applyProtection="0"/>
    <xf numFmtId="0" fontId="130" fillId="55" borderId="13" applyNumberFormat="0" applyAlignment="0" applyProtection="0"/>
    <xf numFmtId="0" fontId="128" fillId="0" borderId="55" applyNumberFormat="0" applyFill="0" applyAlignment="0" applyProtection="0"/>
    <xf numFmtId="0" fontId="58" fillId="0" borderId="0" applyNumberFormat="0" applyFill="0" applyBorder="0" applyAlignment="0" applyProtection="0"/>
    <xf numFmtId="0" fontId="7" fillId="58" borderId="14" applyNumberFormat="0" applyFont="0" applyAlignment="0" applyProtection="0"/>
    <xf numFmtId="0" fontId="82" fillId="0" borderId="0"/>
    <xf numFmtId="0" fontId="35" fillId="0" borderId="0"/>
    <xf numFmtId="0" fontId="35" fillId="0" borderId="0"/>
    <xf numFmtId="164" fontId="7" fillId="0" borderId="0" applyFont="0" applyFill="0" applyBorder="0" applyAlignment="0" applyProtection="0"/>
    <xf numFmtId="0" fontId="42" fillId="7" borderId="59" applyNumberForma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5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14" fillId="0" borderId="0" applyFont="0" applyFill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83" fillId="0" borderId="0"/>
    <xf numFmtId="0" fontId="7" fillId="0" borderId="0"/>
    <xf numFmtId="0" fontId="42" fillId="7" borderId="59" applyNumberFormat="0" applyAlignment="0" applyProtection="0"/>
    <xf numFmtId="0" fontId="103" fillId="23" borderId="59" applyNumberFormat="0" applyAlignment="0" applyProtection="0"/>
    <xf numFmtId="0" fontId="42" fillId="7" borderId="59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7" fillId="81" borderId="59" applyNumberFormat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71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99" fillId="68" borderId="59" applyNumberFormat="0" applyAlignment="0" applyProtection="0"/>
    <xf numFmtId="0" fontId="7" fillId="0" borderId="0"/>
    <xf numFmtId="0" fontId="21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83" fontId="42" fillId="82" borderId="59" applyNumberFormat="0" applyAlignment="0" applyProtection="0"/>
    <xf numFmtId="0" fontId="15" fillId="0" borderId="0"/>
    <xf numFmtId="0" fontId="14" fillId="0" borderId="0"/>
    <xf numFmtId="0" fontId="15" fillId="0" borderId="0"/>
    <xf numFmtId="0" fontId="15" fillId="0" borderId="0"/>
    <xf numFmtId="0" fontId="123" fillId="68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90" fillId="81" borderId="62" applyNumberFormat="0" applyAlignment="0" applyProtection="0"/>
    <xf numFmtId="194" fontId="7" fillId="0" borderId="0" applyFont="0" applyFill="0" applyBorder="0" applyAlignment="0" applyProtection="0"/>
    <xf numFmtId="169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" fillId="0" borderId="0"/>
    <xf numFmtId="0" fontId="82" fillId="0" borderId="0"/>
    <xf numFmtId="0" fontId="7" fillId="0" borderId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0" fontId="16" fillId="76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6" borderId="0" applyNumberFormat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6" fillId="73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16" fillId="76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20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4" borderId="0" applyNumberFormat="0" applyBorder="0" applyAlignment="0" applyProtection="0"/>
    <xf numFmtId="0" fontId="16" fillId="7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5" borderId="0" applyNumberFormat="0" applyBorder="0" applyAlignment="0" applyProtection="0"/>
    <xf numFmtId="164" fontId="56" fillId="0" borderId="0" applyFont="0" applyFill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44" fontId="150" fillId="0" borderId="0" applyFont="0" applyFill="0" applyBorder="0" applyAlignment="0" applyProtection="0"/>
    <xf numFmtId="0" fontId="16" fillId="73" borderId="0" applyNumberFormat="0" applyBorder="0" applyAlignment="0" applyProtection="0"/>
    <xf numFmtId="0" fontId="7" fillId="0" borderId="0"/>
    <xf numFmtId="0" fontId="7" fillId="0" borderId="0"/>
    <xf numFmtId="0" fontId="150" fillId="0" borderId="0"/>
    <xf numFmtId="0" fontId="150" fillId="0" borderId="0"/>
    <xf numFmtId="0" fontId="7" fillId="0" borderId="0"/>
    <xf numFmtId="0" fontId="151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6" fillId="74" borderId="0" applyNumberFormat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0" fontId="16" fillId="20" borderId="0" applyNumberFormat="0" applyBorder="0" applyAlignment="0" applyProtection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0" fontId="16" fillId="73" borderId="0" applyNumberFormat="0" applyBorder="0" applyAlignment="0" applyProtection="0"/>
    <xf numFmtId="164" fontId="14" fillId="0" borderId="0" applyFont="0" applyFill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5" borderId="0" applyNumberFormat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7" fillId="0" borderId="0"/>
    <xf numFmtId="0" fontId="35" fillId="88" borderId="0" applyNumberFormat="0" applyBorder="0" applyAlignment="0" applyProtection="0"/>
    <xf numFmtId="0" fontId="35" fillId="19" borderId="0" applyNumberFormat="0" applyBorder="0" applyAlignment="0" applyProtection="0"/>
    <xf numFmtId="0" fontId="36" fillId="89" borderId="0" applyNumberFormat="0" applyBorder="0" applyAlignment="0" applyProtection="0"/>
    <xf numFmtId="0" fontId="35" fillId="16" borderId="0" applyNumberFormat="0" applyBorder="0" applyAlignment="0" applyProtection="0"/>
    <xf numFmtId="0" fontId="35" fillId="90" borderId="0" applyNumberFormat="0" applyBorder="0" applyAlignment="0" applyProtection="0"/>
    <xf numFmtId="0" fontId="36" fillId="77" borderId="0" applyNumberFormat="0" applyBorder="0" applyAlignment="0" applyProtection="0"/>
    <xf numFmtId="0" fontId="35" fillId="91" borderId="0" applyNumberFormat="0" applyBorder="0" applyAlignment="0" applyProtection="0"/>
    <xf numFmtId="0" fontId="35" fillId="92" borderId="0" applyNumberFormat="0" applyBorder="0" applyAlignment="0" applyProtection="0"/>
    <xf numFmtId="0" fontId="36" fillId="93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6" fillId="90" borderId="0" applyNumberFormat="0" applyBorder="0" applyAlignment="0" applyProtection="0"/>
    <xf numFmtId="0" fontId="35" fillId="94" borderId="0" applyNumberFormat="0" applyBorder="0" applyAlignment="0" applyProtection="0"/>
    <xf numFmtId="0" fontId="35" fillId="73" borderId="0" applyNumberFormat="0" applyBorder="0" applyAlignment="0" applyProtection="0"/>
    <xf numFmtId="0" fontId="36" fillId="89" borderId="0" applyNumberFormat="0" applyBorder="0" applyAlignment="0" applyProtection="0"/>
    <xf numFmtId="0" fontId="35" fillId="18" borderId="0" applyNumberFormat="0" applyBorder="0" applyAlignment="0" applyProtection="0"/>
    <xf numFmtId="0" fontId="35" fillId="23" borderId="0" applyNumberFormat="0" applyBorder="0" applyAlignment="0" applyProtection="0"/>
    <xf numFmtId="0" fontId="36" fillId="95" borderId="0" applyNumberFormat="0" applyBorder="0" applyAlignment="0" applyProtection="0"/>
    <xf numFmtId="0" fontId="93" fillId="0" borderId="64" applyNumberFormat="0" applyFill="0" applyAlignment="0" applyProtection="0"/>
    <xf numFmtId="0" fontId="95" fillId="0" borderId="65" applyNumberFormat="0" applyFill="0" applyAlignment="0" applyProtection="0"/>
    <xf numFmtId="0" fontId="97" fillId="0" borderId="66" applyNumberFormat="0" applyFill="0" applyAlignment="0" applyProtection="0"/>
    <xf numFmtId="0" fontId="97" fillId="0" borderId="0" applyNumberFormat="0" applyFill="0" applyBorder="0" applyAlignment="0" applyProtection="0"/>
    <xf numFmtId="0" fontId="152" fillId="96" borderId="67" applyNumberFormat="0" applyAlignment="0" applyProtection="0"/>
    <xf numFmtId="0" fontId="38" fillId="0" borderId="68" applyNumberFormat="0" applyFill="0" applyAlignment="0" applyProtection="0"/>
    <xf numFmtId="0" fontId="36" fillId="97" borderId="0" applyNumberFormat="0" applyBorder="0" applyAlignment="0" applyProtection="0"/>
    <xf numFmtId="0" fontId="36" fillId="74" borderId="0" applyNumberFormat="0" applyBorder="0" applyAlignment="0" applyProtection="0"/>
    <xf numFmtId="0" fontId="36" fillId="98" borderId="0" applyNumberFormat="0" applyBorder="0" applyAlignment="0" applyProtection="0"/>
    <xf numFmtId="0" fontId="36" fillId="99" borderId="0" applyNumberFormat="0" applyBorder="0" applyAlignment="0" applyProtection="0"/>
    <xf numFmtId="0" fontId="36" fillId="89" borderId="0" applyNumberFormat="0" applyBorder="0" applyAlignment="0" applyProtection="0"/>
    <xf numFmtId="0" fontId="36" fillId="100" borderId="0" applyNumberFormat="0" applyBorder="0" applyAlignment="0" applyProtection="0"/>
    <xf numFmtId="0" fontId="35" fillId="92" borderId="0" applyNumberFormat="0" applyBorder="0" applyAlignment="0" applyProtection="0"/>
    <xf numFmtId="0" fontId="47" fillId="101" borderId="0" applyNumberFormat="0" applyBorder="0" applyAlignment="0" applyProtection="0"/>
    <xf numFmtId="0" fontId="47" fillId="102" borderId="0" applyNumberFormat="0" applyBorder="0" applyAlignment="0" applyProtection="0"/>
    <xf numFmtId="0" fontId="47" fillId="103" borderId="0" applyNumberFormat="0" applyBorder="0" applyAlignment="0" applyProtection="0"/>
    <xf numFmtId="0" fontId="153" fillId="23" borderId="67" applyNumberFormat="0" applyAlignment="0" applyProtection="0"/>
    <xf numFmtId="0" fontId="154" fillId="18" borderId="0" applyNumberFormat="0" applyBorder="0" applyAlignment="0" applyProtection="0"/>
    <xf numFmtId="0" fontId="38" fillId="23" borderId="0" applyNumberFormat="0" applyBorder="0" applyAlignment="0" applyProtection="0"/>
    <xf numFmtId="0" fontId="7" fillId="0" borderId="0"/>
    <xf numFmtId="0" fontId="77" fillId="0" borderId="0"/>
    <xf numFmtId="0" fontId="14" fillId="0" borderId="0"/>
    <xf numFmtId="0" fontId="45" fillId="0" borderId="0"/>
    <xf numFmtId="0" fontId="45" fillId="104" borderId="0"/>
    <xf numFmtId="0" fontId="45" fillId="0" borderId="0"/>
    <xf numFmtId="0" fontId="45" fillId="18" borderId="67" applyNumberFormat="0" applyFont="0" applyAlignment="0" applyProtection="0"/>
    <xf numFmtId="0" fontId="79" fillId="96" borderId="62" applyNumberFormat="0" applyAlignment="0" applyProtection="0"/>
    <xf numFmtId="4" fontId="45" fillId="82" borderId="67" applyNumberFormat="0" applyProtection="0">
      <alignment vertical="center"/>
    </xf>
    <xf numFmtId="4" fontId="142" fillId="84" borderId="67" applyNumberFormat="0" applyProtection="0">
      <alignment vertical="center"/>
    </xf>
    <xf numFmtId="4" fontId="45" fillId="84" borderId="67" applyNumberFormat="0" applyProtection="0">
      <alignment horizontal="left" vertical="center" indent="1"/>
    </xf>
    <xf numFmtId="0" fontId="155" fillId="82" borderId="69" applyNumberFormat="0" applyProtection="0">
      <alignment horizontal="left" vertical="top" indent="1"/>
    </xf>
    <xf numFmtId="4" fontId="45" fillId="14" borderId="67" applyNumberFormat="0" applyProtection="0">
      <alignment horizontal="left" vertical="center" indent="1"/>
    </xf>
    <xf numFmtId="4" fontId="45" fillId="3" borderId="67" applyNumberFormat="0" applyProtection="0">
      <alignment horizontal="right" vertical="center"/>
    </xf>
    <xf numFmtId="4" fontId="45" fillId="105" borderId="67" applyNumberFormat="0" applyProtection="0">
      <alignment horizontal="right" vertical="center"/>
    </xf>
    <xf numFmtId="4" fontId="45" fillId="65" borderId="70" applyNumberFormat="0" applyProtection="0">
      <alignment horizontal="right" vertical="center"/>
    </xf>
    <xf numFmtId="4" fontId="45" fillId="11" borderId="67" applyNumberFormat="0" applyProtection="0">
      <alignment horizontal="right" vertical="center"/>
    </xf>
    <xf numFmtId="4" fontId="45" fillId="15" borderId="67" applyNumberFormat="0" applyProtection="0">
      <alignment horizontal="right" vertical="center"/>
    </xf>
    <xf numFmtId="4" fontId="45" fillId="67" borderId="67" applyNumberFormat="0" applyProtection="0">
      <alignment horizontal="right" vertical="center"/>
    </xf>
    <xf numFmtId="4" fontId="45" fillId="70" borderId="67" applyNumberFormat="0" applyProtection="0">
      <alignment horizontal="right" vertical="center"/>
    </xf>
    <xf numFmtId="4" fontId="45" fillId="106" borderId="67" applyNumberFormat="0" applyProtection="0">
      <alignment horizontal="right" vertical="center"/>
    </xf>
    <xf numFmtId="4" fontId="45" fillId="10" borderId="67" applyNumberFormat="0" applyProtection="0">
      <alignment horizontal="right" vertical="center"/>
    </xf>
    <xf numFmtId="4" fontId="45" fillId="107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45" fillId="108" borderId="67" applyNumberFormat="0" applyProtection="0">
      <alignment horizontal="right" vertical="center"/>
    </xf>
    <xf numFmtId="4" fontId="45" fillId="109" borderId="70" applyNumberFormat="0" applyProtection="0">
      <alignment horizontal="left" vertical="center" indent="1"/>
    </xf>
    <xf numFmtId="4" fontId="45" fillId="108" borderId="70" applyNumberFormat="0" applyProtection="0">
      <alignment horizontal="left" vertical="center" indent="1"/>
    </xf>
    <xf numFmtId="0" fontId="45" fillId="68" borderId="67" applyNumberFormat="0" applyProtection="0">
      <alignment horizontal="left" vertical="center" indent="1"/>
    </xf>
    <xf numFmtId="0" fontId="45" fillId="66" borderId="69" applyNumberFormat="0" applyProtection="0">
      <alignment horizontal="left" vertical="top" indent="1"/>
    </xf>
    <xf numFmtId="0" fontId="45" fillId="110" borderId="67" applyNumberFormat="0" applyProtection="0">
      <alignment horizontal="left" vertical="center" indent="1"/>
    </xf>
    <xf numFmtId="0" fontId="45" fillId="108" borderId="69" applyNumberFormat="0" applyProtection="0">
      <alignment horizontal="left" vertical="top" indent="1"/>
    </xf>
    <xf numFmtId="0" fontId="45" fillId="8" borderId="67" applyNumberFormat="0" applyProtection="0">
      <alignment horizontal="left" vertical="center" indent="1"/>
    </xf>
    <xf numFmtId="0" fontId="45" fillId="8" borderId="69" applyNumberFormat="0" applyProtection="0">
      <alignment horizontal="left" vertical="top" indent="1"/>
    </xf>
    <xf numFmtId="0" fontId="45" fillId="109" borderId="67" applyNumberFormat="0" applyProtection="0">
      <alignment horizontal="left" vertical="center" indent="1"/>
    </xf>
    <xf numFmtId="0" fontId="45" fillId="109" borderId="69" applyNumberFormat="0" applyProtection="0">
      <alignment horizontal="left" vertical="top" indent="1"/>
    </xf>
    <xf numFmtId="0" fontId="45" fillId="111" borderId="71" applyNumberFormat="0">
      <protection locked="0"/>
    </xf>
    <xf numFmtId="0" fontId="46" fillId="66" borderId="72" applyBorder="0"/>
    <xf numFmtId="4" fontId="156" fillId="27" borderId="69" applyNumberFormat="0" applyProtection="0">
      <alignment vertical="center"/>
    </xf>
    <xf numFmtId="4" fontId="142" fillId="79" borderId="63" applyNumberFormat="0" applyProtection="0">
      <alignment vertical="center"/>
    </xf>
    <xf numFmtId="4" fontId="156" fillId="68" borderId="69" applyNumberFormat="0" applyProtection="0">
      <alignment horizontal="left" vertical="center" indent="1"/>
    </xf>
    <xf numFmtId="0" fontId="156" fillId="27" borderId="69" applyNumberFormat="0" applyProtection="0">
      <alignment horizontal="left" vertical="top" indent="1"/>
    </xf>
    <xf numFmtId="4" fontId="45" fillId="0" borderId="67" applyNumberFormat="0" applyProtection="0">
      <alignment horizontal="right" vertical="center"/>
    </xf>
    <xf numFmtId="4" fontId="142" fillId="28" borderId="67" applyNumberFormat="0" applyProtection="0">
      <alignment horizontal="right" vertical="center"/>
    </xf>
    <xf numFmtId="4" fontId="45" fillId="14" borderId="67" applyNumberFormat="0" applyProtection="0">
      <alignment horizontal="left" vertical="center" indent="1"/>
    </xf>
    <xf numFmtId="0" fontId="156" fillId="108" borderId="69" applyNumberFormat="0" applyProtection="0">
      <alignment horizontal="left" vertical="top" indent="1"/>
    </xf>
    <xf numFmtId="4" fontId="157" fillId="112" borderId="70" applyNumberFormat="0" applyProtection="0">
      <alignment horizontal="left" vertical="center" indent="1"/>
    </xf>
    <xf numFmtId="0" fontId="45" fillId="113" borderId="63"/>
    <xf numFmtId="4" fontId="158" fillId="111" borderId="67" applyNumberFormat="0" applyProtection="0">
      <alignment horizontal="right" vertical="center"/>
    </xf>
    <xf numFmtId="0" fontId="159" fillId="0" borderId="0" applyNumberFormat="0" applyFill="0" applyBorder="0" applyAlignment="0" applyProtection="0"/>
    <xf numFmtId="0" fontId="47" fillId="0" borderId="73" applyNumberFormat="0" applyFill="0" applyAlignment="0" applyProtection="0"/>
    <xf numFmtId="0" fontId="80" fillId="99" borderId="6" applyNumberFormat="0" applyAlignment="0" applyProtection="0"/>
    <xf numFmtId="164" fontId="7" fillId="0" borderId="0" applyFont="0" applyFill="0" applyBorder="0" applyAlignment="0" applyProtection="0"/>
    <xf numFmtId="0" fontId="83" fillId="0" borderId="0"/>
    <xf numFmtId="183" fontId="42" fillId="82" borderId="59" applyNumberFormat="0" applyAlignment="0" applyProtection="0"/>
    <xf numFmtId="164" fontId="3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22" fillId="0" borderId="57" applyNumberFormat="0" applyBorder="0" applyProtection="0">
      <alignment horizontal="center"/>
    </xf>
    <xf numFmtId="164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7" fillId="0" borderId="0">
      <alignment vertical="top" wrapText="1"/>
      <protection locked="0"/>
    </xf>
    <xf numFmtId="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3" fillId="7" borderId="59" applyNumberFormat="0" applyAlignment="0" applyProtection="0"/>
    <xf numFmtId="0" fontId="7" fillId="0" borderId="0"/>
    <xf numFmtId="0" fontId="160" fillId="56" borderId="0" applyNumberFormat="0" applyBorder="0" applyAlignment="0" applyProtection="0"/>
    <xf numFmtId="0" fontId="42" fillId="7" borderId="59" applyNumberFormat="0" applyAlignment="0" applyProtection="0"/>
    <xf numFmtId="205" fontId="124" fillId="0" borderId="74" applyNumberFormat="0" applyFont="0" applyFill="0" applyAlignment="0" applyProtection="0"/>
    <xf numFmtId="194" fontId="7" fillId="0" borderId="0" applyFont="0" applyFill="0" applyBorder="0" applyAlignment="0" applyProtection="0"/>
    <xf numFmtId="205" fontId="124" fillId="0" borderId="75" applyNumberFormat="0" applyFont="0" applyFill="0" applyAlignment="0" applyProtection="0"/>
    <xf numFmtId="164" fontId="7" fillId="0" borderId="0" applyFont="0" applyFill="0" applyBorder="0" applyAlignment="0" applyProtection="0"/>
    <xf numFmtId="0" fontId="14" fillId="0" borderId="0"/>
    <xf numFmtId="0" fontId="7" fillId="0" borderId="0"/>
    <xf numFmtId="0" fontId="14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14" fillId="0" borderId="0"/>
    <xf numFmtId="0" fontId="7" fillId="0" borderId="0"/>
    <xf numFmtId="0" fontId="161" fillId="0" borderId="0"/>
    <xf numFmtId="0" fontId="7" fillId="0" borderId="0"/>
    <xf numFmtId="0" fontId="47" fillId="0" borderId="61" applyNumberFormat="0" applyFill="0" applyAlignment="0" applyProtection="0"/>
    <xf numFmtId="9" fontId="5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40" fontId="162" fillId="0" borderId="0" applyFont="0" applyFill="0" applyBorder="0" applyAlignment="0" applyProtection="0"/>
    <xf numFmtId="0" fontId="135" fillId="0" borderId="0"/>
    <xf numFmtId="205" fontId="163" fillId="0" borderId="0" applyNumberFormat="0" applyFont="0" applyFill="0" applyAlignment="0" applyProtection="0"/>
    <xf numFmtId="0" fontId="55" fillId="57" borderId="0" applyNumberFormat="0" applyBorder="0" applyAlignment="0" applyProtection="0"/>
    <xf numFmtId="19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49" fillId="41" borderId="0" applyNumberFormat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49" fillId="42" borderId="0" applyNumberFormat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0" fontId="49" fillId="43" borderId="0" applyNumberFormat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0" fontId="49" fillId="44" borderId="0" applyNumberFormat="0" applyBorder="0" applyAlignment="0" applyProtection="0"/>
    <xf numFmtId="164" fontId="7" fillId="0" borderId="0" applyFont="0" applyFill="0" applyBorder="0" applyAlignment="0" applyProtection="0"/>
    <xf numFmtId="0" fontId="103" fillId="7" borderId="59" applyNumberFormat="0" applyAlignment="0" applyProtection="0"/>
    <xf numFmtId="0" fontId="49" fillId="45" borderId="0" applyNumberFormat="0" applyBorder="0" applyAlignment="0" applyProtection="0"/>
    <xf numFmtId="164" fontId="7" fillId="0" borderId="0" applyFont="0" applyFill="0" applyBorder="0" applyAlignment="0" applyProtection="0"/>
    <xf numFmtId="0" fontId="49" fillId="46" borderId="0" applyNumberFormat="0" applyBorder="0" applyAlignment="0" applyProtection="0"/>
    <xf numFmtId="0" fontId="7" fillId="0" borderId="0"/>
    <xf numFmtId="0" fontId="129" fillId="54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60" fillId="0" borderId="0" applyNumberFormat="0" applyFill="0" applyBorder="0" applyAlignment="0" applyProtection="0"/>
    <xf numFmtId="0" fontId="164" fillId="0" borderId="0"/>
    <xf numFmtId="0" fontId="164" fillId="0" borderId="0" applyNumberFormat="0" applyFont="0" applyBorder="0" applyProtection="0"/>
    <xf numFmtId="0" fontId="7" fillId="0" borderId="0"/>
    <xf numFmtId="0" fontId="7" fillId="0" borderId="0"/>
    <xf numFmtId="0" fontId="7" fillId="0" borderId="0"/>
    <xf numFmtId="0" fontId="7" fillId="0" borderId="0"/>
    <xf numFmtId="4" fontId="157" fillId="112" borderId="70" applyNumberFormat="0" applyProtection="0">
      <alignment horizontal="left" vertical="center" indent="1"/>
    </xf>
    <xf numFmtId="4" fontId="156" fillId="68" borderId="69" applyNumberFormat="0" applyProtection="0">
      <alignment horizontal="left" vertical="center" indent="1"/>
    </xf>
    <xf numFmtId="4" fontId="156" fillId="27" borderId="69" applyNumberFormat="0" applyProtection="0">
      <alignment vertical="center"/>
    </xf>
    <xf numFmtId="0" fontId="45" fillId="108" borderId="69" applyNumberFormat="0" applyProtection="0">
      <alignment horizontal="left" vertical="top" indent="1"/>
    </xf>
    <xf numFmtId="0" fontId="45" fillId="66" borderId="69" applyNumberFormat="0" applyProtection="0">
      <alignment horizontal="left" vertical="top" indent="1"/>
    </xf>
    <xf numFmtId="4" fontId="45" fillId="108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0" fontId="7" fillId="0" borderId="0"/>
    <xf numFmtId="4" fontId="45" fillId="65" borderId="70" applyNumberFormat="0" applyProtection="0">
      <alignment horizontal="right" vertical="center"/>
    </xf>
    <xf numFmtId="0" fontId="79" fillId="96" borderId="8" applyNumberFormat="0" applyAlignment="0" applyProtection="0"/>
    <xf numFmtId="0" fontId="45" fillId="111" borderId="71" applyNumberFormat="0">
      <protection locked="0"/>
    </xf>
    <xf numFmtId="164" fontId="7" fillId="0" borderId="0" applyFont="0" applyFill="0" applyBorder="0" applyAlignment="0" applyProtection="0"/>
    <xf numFmtId="0" fontId="47" fillId="0" borderId="73" applyNumberFormat="0" applyFill="0" applyAlignment="0" applyProtection="0"/>
    <xf numFmtId="4" fontId="45" fillId="107" borderId="70" applyNumberFormat="0" applyProtection="0">
      <alignment horizontal="left" vertical="center" indent="1"/>
    </xf>
    <xf numFmtId="4" fontId="45" fillId="109" borderId="70" applyNumberFormat="0" applyProtection="0">
      <alignment horizontal="left" vertical="center" indent="1"/>
    </xf>
    <xf numFmtId="0" fontId="155" fillId="82" borderId="69" applyNumberFormat="0" applyProtection="0">
      <alignment horizontal="left" vertical="top" indent="1"/>
    </xf>
    <xf numFmtId="0" fontId="45" fillId="113" borderId="56"/>
    <xf numFmtId="0" fontId="156" fillId="108" borderId="69" applyNumberFormat="0" applyProtection="0">
      <alignment horizontal="left" vertical="top" indent="1"/>
    </xf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156" fillId="27" borderId="69" applyNumberFormat="0" applyProtection="0">
      <alignment horizontal="left" vertical="top" indent="1"/>
    </xf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" fontId="142" fillId="79" borderId="56" applyNumberFormat="0" applyProtection="0">
      <alignment vertical="center"/>
    </xf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46" fillId="66" borderId="72" applyBorder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45" fillId="109" borderId="69" applyNumberFormat="0" applyProtection="0">
      <alignment horizontal="left" vertical="top" indent="1"/>
    </xf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45" fillId="8" borderId="69" applyNumberFormat="0" applyProtection="0">
      <alignment horizontal="left" vertical="top" indent="1"/>
    </xf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4" fillId="0" borderId="0"/>
    <xf numFmtId="0" fontId="7" fillId="0" borderId="0"/>
    <xf numFmtId="164" fontId="8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34" fillId="57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152" fillId="96" borderId="67" applyNumberFormat="0" applyAlignment="0" applyProtection="0"/>
    <xf numFmtId="0" fontId="153" fillId="23" borderId="67" applyNumberFormat="0" applyAlignment="0" applyProtection="0"/>
    <xf numFmtId="0" fontId="7" fillId="0" borderId="0"/>
    <xf numFmtId="0" fontId="45" fillId="18" borderId="67" applyNumberFormat="0" applyFont="0" applyAlignment="0" applyProtection="0"/>
    <xf numFmtId="4" fontId="45" fillId="82" borderId="67" applyNumberFormat="0" applyProtection="0">
      <alignment vertical="center"/>
    </xf>
    <xf numFmtId="4" fontId="142" fillId="84" borderId="67" applyNumberFormat="0" applyProtection="0">
      <alignment vertical="center"/>
    </xf>
    <xf numFmtId="4" fontId="45" fillId="84" borderId="67" applyNumberFormat="0" applyProtection="0">
      <alignment horizontal="left" vertical="center" indent="1"/>
    </xf>
    <xf numFmtId="4" fontId="45" fillId="14" borderId="67" applyNumberFormat="0" applyProtection="0">
      <alignment horizontal="left" vertical="center" indent="1"/>
    </xf>
    <xf numFmtId="4" fontId="45" fillId="3" borderId="67" applyNumberFormat="0" applyProtection="0">
      <alignment horizontal="right" vertical="center"/>
    </xf>
    <xf numFmtId="4" fontId="45" fillId="105" borderId="67" applyNumberFormat="0" applyProtection="0">
      <alignment horizontal="right" vertical="center"/>
    </xf>
    <xf numFmtId="4" fontId="45" fillId="11" borderId="67" applyNumberFormat="0" applyProtection="0">
      <alignment horizontal="right" vertical="center"/>
    </xf>
    <xf numFmtId="4" fontId="45" fillId="15" borderId="67" applyNumberFormat="0" applyProtection="0">
      <alignment horizontal="right" vertical="center"/>
    </xf>
    <xf numFmtId="4" fontId="45" fillId="67" borderId="67" applyNumberFormat="0" applyProtection="0">
      <alignment horizontal="right" vertical="center"/>
    </xf>
    <xf numFmtId="4" fontId="45" fillId="70" borderId="67" applyNumberFormat="0" applyProtection="0">
      <alignment horizontal="right" vertical="center"/>
    </xf>
    <xf numFmtId="4" fontId="45" fillId="106" borderId="67" applyNumberFormat="0" applyProtection="0">
      <alignment horizontal="right" vertical="center"/>
    </xf>
    <xf numFmtId="4" fontId="45" fillId="10" borderId="67" applyNumberFormat="0" applyProtection="0">
      <alignment horizontal="right" vertical="center"/>
    </xf>
    <xf numFmtId="4" fontId="45" fillId="108" borderId="67" applyNumberFormat="0" applyProtection="0">
      <alignment horizontal="right" vertical="center"/>
    </xf>
    <xf numFmtId="0" fontId="45" fillId="68" borderId="67" applyNumberFormat="0" applyProtection="0">
      <alignment horizontal="left" vertical="center" indent="1"/>
    </xf>
    <xf numFmtId="0" fontId="45" fillId="110" borderId="67" applyNumberFormat="0" applyProtection="0">
      <alignment horizontal="left" vertical="center" indent="1"/>
    </xf>
    <xf numFmtId="0" fontId="45" fillId="8" borderId="67" applyNumberFormat="0" applyProtection="0">
      <alignment horizontal="left" vertical="center" indent="1"/>
    </xf>
    <xf numFmtId="0" fontId="45" fillId="109" borderId="67" applyNumberFormat="0" applyProtection="0">
      <alignment horizontal="left" vertical="center" indent="1"/>
    </xf>
    <xf numFmtId="4" fontId="142" fillId="79" borderId="63" applyNumberFormat="0" applyProtection="0">
      <alignment vertical="center"/>
    </xf>
    <xf numFmtId="4" fontId="45" fillId="0" borderId="67" applyNumberFormat="0" applyProtection="0">
      <alignment horizontal="right" vertical="center"/>
    </xf>
    <xf numFmtId="4" fontId="142" fillId="28" borderId="67" applyNumberFormat="0" applyProtection="0">
      <alignment horizontal="right" vertical="center"/>
    </xf>
    <xf numFmtId="4" fontId="45" fillId="14" borderId="67" applyNumberFormat="0" applyProtection="0">
      <alignment horizontal="left" vertical="center" indent="1"/>
    </xf>
    <xf numFmtId="0" fontId="45" fillId="113" borderId="63"/>
    <xf numFmtId="4" fontId="158" fillId="111" borderId="67" applyNumberFormat="0" applyProtection="0">
      <alignment horizontal="right" vertical="center"/>
    </xf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7" fillId="0" borderId="0" applyFont="0" applyFill="0" applyBorder="0" applyAlignment="0" applyProtection="0"/>
    <xf numFmtId="0" fontId="14" fillId="0" borderId="0"/>
    <xf numFmtId="0" fontId="133" fillId="0" borderId="0" applyNumberFormat="0" applyFill="0" applyBorder="0" applyAlignment="0" applyProtection="0"/>
    <xf numFmtId="0" fontId="14" fillId="0" borderId="0"/>
    <xf numFmtId="0" fontId="7" fillId="0" borderId="0"/>
    <xf numFmtId="183" fontId="42" fillId="82" borderId="59" applyNumberFormat="0" applyAlignment="0" applyProtection="0"/>
    <xf numFmtId="183" fontId="42" fillId="82" borderId="59" applyNumberForma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35" fillId="2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35" fillId="3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5" fillId="4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35" fillId="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35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35" fillId="7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35" fillId="8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35" fillId="9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35" fillId="10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35" fillId="5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35" fillId="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35" fillId="11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49" fillId="41" borderId="0" applyNumberFormat="0" applyBorder="0" applyAlignment="0" applyProtection="0"/>
    <xf numFmtId="0" fontId="36" fillId="12" borderId="0" applyNumberFormat="0" applyBorder="0" applyAlignment="0" applyProtection="0"/>
    <xf numFmtId="0" fontId="49" fillId="42" borderId="0" applyNumberFormat="0" applyBorder="0" applyAlignment="0" applyProtection="0"/>
    <xf numFmtId="0" fontId="36" fillId="9" borderId="0" applyNumberFormat="0" applyBorder="0" applyAlignment="0" applyProtection="0"/>
    <xf numFmtId="0" fontId="49" fillId="43" borderId="0" applyNumberFormat="0" applyBorder="0" applyAlignment="0" applyProtection="0"/>
    <xf numFmtId="0" fontId="36" fillId="10" borderId="0" applyNumberFormat="0" applyBorder="0" applyAlignment="0" applyProtection="0"/>
    <xf numFmtId="0" fontId="49" fillId="44" borderId="0" applyNumberFormat="0" applyBorder="0" applyAlignment="0" applyProtection="0"/>
    <xf numFmtId="0" fontId="36" fillId="13" borderId="0" applyNumberFormat="0" applyBorder="0" applyAlignment="0" applyProtection="0"/>
    <xf numFmtId="0" fontId="49" fillId="45" borderId="0" applyNumberFormat="0" applyBorder="0" applyAlignment="0" applyProtection="0"/>
    <xf numFmtId="0" fontId="36" fillId="14" borderId="0" applyNumberFormat="0" applyBorder="0" applyAlignment="0" applyProtection="0"/>
    <xf numFmtId="0" fontId="49" fillId="46" borderId="0" applyNumberFormat="0" applyBorder="0" applyAlignment="0" applyProtection="0"/>
    <xf numFmtId="0" fontId="36" fillId="15" borderId="0" applyNumberFormat="0" applyBorder="0" applyAlignment="0" applyProtection="0"/>
    <xf numFmtId="0" fontId="50" fillId="0" borderId="53" applyNumberFormat="0" applyFill="0" applyAlignment="0" applyProtection="0"/>
    <xf numFmtId="0" fontId="39" fillId="0" borderId="1" applyNumberFormat="0" applyFill="0" applyAlignment="0" applyProtection="0"/>
    <xf numFmtId="0" fontId="127" fillId="0" borderId="54" applyNumberFormat="0" applyFill="0" applyAlignment="0" applyProtection="0"/>
    <xf numFmtId="0" fontId="40" fillId="0" borderId="2" applyNumberFormat="0" applyFill="0" applyAlignment="0" applyProtection="0"/>
    <xf numFmtId="0" fontId="51" fillId="0" borderId="12" applyNumberFormat="0" applyFill="0" applyAlignment="0" applyProtection="0"/>
    <xf numFmtId="0" fontId="41" fillId="0" borderId="3" applyNumberFormat="0" applyFill="0" applyAlignment="0" applyProtection="0"/>
    <xf numFmtId="0" fontId="5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2" fillId="47" borderId="13" applyNumberFormat="0" applyAlignment="0" applyProtection="0"/>
    <xf numFmtId="0" fontId="123" fillId="68" borderId="59" applyNumberFormat="0" applyAlignment="0" applyProtection="0"/>
    <xf numFmtId="0" fontId="128" fillId="0" borderId="55" applyNumberFormat="0" applyFill="0" applyAlignment="0" applyProtection="0"/>
    <xf numFmtId="0" fontId="43" fillId="0" borderId="5" applyNumberFormat="0" applyFill="0" applyAlignment="0" applyProtection="0"/>
    <xf numFmtId="0" fontId="49" fillId="48" borderId="0" applyNumberFormat="0" applyBorder="0" applyAlignment="0" applyProtection="0"/>
    <xf numFmtId="0" fontId="36" fillId="69" borderId="0" applyNumberFormat="0" applyBorder="0" applyAlignment="0" applyProtection="0"/>
    <xf numFmtId="0" fontId="49" fillId="49" borderId="0" applyNumberFormat="0" applyBorder="0" applyAlignment="0" applyProtection="0"/>
    <xf numFmtId="0" fontId="36" fillId="65" borderId="0" applyNumberFormat="0" applyBorder="0" applyAlignment="0" applyProtection="0"/>
    <xf numFmtId="0" fontId="49" fillId="50" borderId="0" applyNumberFormat="0" applyBorder="0" applyAlignment="0" applyProtection="0"/>
    <xf numFmtId="0" fontId="36" fillId="70" borderId="0" applyNumberFormat="0" applyBorder="0" applyAlignment="0" applyProtection="0"/>
    <xf numFmtId="0" fontId="49" fillId="51" borderId="0" applyNumberFormat="0" applyBorder="0" applyAlignment="0" applyProtection="0"/>
    <xf numFmtId="0" fontId="36" fillId="13" borderId="0" applyNumberFormat="0" applyBorder="0" applyAlignment="0" applyProtection="0"/>
    <xf numFmtId="0" fontId="49" fillId="52" borderId="0" applyNumberFormat="0" applyBorder="0" applyAlignment="0" applyProtection="0"/>
    <xf numFmtId="0" fontId="36" fillId="14" borderId="0" applyNumberFormat="0" applyBorder="0" applyAlignment="0" applyProtection="0"/>
    <xf numFmtId="0" fontId="49" fillId="53" borderId="0" applyNumberFormat="0" applyBorder="0" applyAlignment="0" applyProtection="0"/>
    <xf numFmtId="0" fontId="36" fillId="67" borderId="0" applyNumberFormat="0" applyBorder="0" applyAlignment="0" applyProtection="0"/>
    <xf numFmtId="0" fontId="129" fillId="54" borderId="0" applyNumberFormat="0" applyBorder="0" applyAlignment="0" applyProtection="0"/>
    <xf numFmtId="0" fontId="38" fillId="4" borderId="0" applyNumberFormat="0" applyBorder="0" applyAlignment="0" applyProtection="0"/>
    <xf numFmtId="0" fontId="130" fillId="55" borderId="13" applyNumberFormat="0" applyAlignment="0" applyProtection="0"/>
    <xf numFmtId="0" fontId="42" fillId="7" borderId="59" applyNumberFormat="0" applyAlignment="0" applyProtection="0"/>
    <xf numFmtId="171" fontId="14" fillId="0" borderId="0" applyFont="0" applyFill="0" applyBorder="0" applyAlignment="0" applyProtection="0"/>
    <xf numFmtId="0" fontId="54" fillId="56" borderId="0" applyNumberFormat="0" applyBorder="0" applyAlignment="0" applyProtection="0"/>
    <xf numFmtId="0" fontId="78" fillId="3" borderId="0" applyNumberFormat="0" applyBorder="0" applyAlignment="0" applyProtection="0"/>
    <xf numFmtId="0" fontId="55" fillId="57" borderId="0" applyNumberFormat="0" applyBorder="0" applyAlignment="0" applyProtection="0"/>
    <xf numFmtId="0" fontId="125" fillId="8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14" fillId="27" borderId="60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9" fontId="14" fillId="0" borderId="0" applyFont="0" applyFill="0" applyBorder="0" applyAlignment="0" applyProtection="0"/>
    <xf numFmtId="0" fontId="57" fillId="47" borderId="15" applyNumberFormat="0" applyAlignment="0" applyProtection="0"/>
    <xf numFmtId="0" fontId="79" fillId="68" borderId="8" applyNumberFormat="0" applyAlignment="0" applyProtection="0"/>
    <xf numFmtId="213" fontId="165" fillId="0" borderId="23" applyFont="0" applyFill="0" applyBorder="0" applyAlignment="0" applyProtection="0"/>
    <xf numFmtId="0" fontId="5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16" applyNumberFormat="0" applyFill="0" applyAlignment="0" applyProtection="0"/>
    <xf numFmtId="0" fontId="47" fillId="0" borderId="61" applyNumberFormat="0" applyFill="0" applyAlignment="0" applyProtection="0"/>
    <xf numFmtId="0" fontId="62" fillId="59" borderId="17" applyNumberFormat="0" applyAlignment="0" applyProtection="0"/>
    <xf numFmtId="0" fontId="80" fillId="71" borderId="6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7" fillId="0" borderId="0"/>
    <xf numFmtId="0" fontId="83" fillId="0" borderId="0"/>
    <xf numFmtId="0" fontId="166" fillId="68" borderId="0" applyNumberFormat="0" applyBorder="0" applyAlignment="0" applyProtection="0"/>
    <xf numFmtId="0" fontId="166" fillId="9" borderId="0" applyNumberFormat="0" applyBorder="0" applyAlignment="0" applyProtection="0"/>
    <xf numFmtId="0" fontId="166" fillId="82" borderId="0" applyNumberFormat="0" applyBorder="0" applyAlignment="0" applyProtection="0"/>
    <xf numFmtId="0" fontId="166" fillId="68" borderId="0" applyNumberFormat="0" applyBorder="0" applyAlignment="0" applyProtection="0"/>
    <xf numFmtId="0" fontId="166" fillId="8" borderId="0" applyNumberFormat="0" applyBorder="0" applyAlignment="0" applyProtection="0"/>
    <xf numFmtId="0" fontId="166" fillId="7" borderId="0" applyNumberFormat="0" applyBorder="0" applyAlignment="0" applyProtection="0"/>
    <xf numFmtId="0" fontId="36" fillId="14" borderId="0" applyNumberFormat="0" applyBorder="0" applyAlignment="0" applyProtection="0"/>
    <xf numFmtId="0" fontId="36" fillId="65" borderId="0" applyNumberFormat="0" applyBorder="0" applyAlignment="0" applyProtection="0"/>
    <xf numFmtId="0" fontId="36" fillId="70" borderId="0" applyNumberFormat="0" applyBorder="0" applyAlignment="0" applyProtection="0"/>
    <xf numFmtId="0" fontId="36" fillId="66" borderId="0" applyNumberFormat="0" applyBorder="0" applyAlignment="0" applyProtection="0"/>
    <xf numFmtId="0" fontId="36" fillId="14" borderId="0" applyNumberFormat="0" applyBorder="0" applyAlignment="0" applyProtection="0"/>
    <xf numFmtId="0" fontId="36" fillId="67" borderId="0" applyNumberFormat="0" applyBorder="0" applyAlignment="0" applyProtection="0"/>
    <xf numFmtId="0" fontId="78" fillId="3" borderId="0" applyNumberFormat="0" applyBorder="0" applyAlignment="0" applyProtection="0"/>
    <xf numFmtId="0" fontId="123" fillId="114" borderId="59" applyNumberFormat="0" applyAlignment="0" applyProtection="0"/>
    <xf numFmtId="0" fontId="80" fillId="71" borderId="6" applyNumberFormat="0" applyAlignment="0" applyProtection="0"/>
    <xf numFmtId="0" fontId="125" fillId="82" borderId="0" applyNumberFormat="0" applyBorder="0" applyAlignment="0" applyProtection="0"/>
    <xf numFmtId="0" fontId="14" fillId="0" borderId="0"/>
    <xf numFmtId="0" fontId="79" fillId="114" borderId="8" applyNumberFormat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59" applyNumberFormat="0" applyAlignment="0" applyProtection="0"/>
    <xf numFmtId="0" fontId="42" fillId="7" borderId="59" applyNumberFormat="0" applyAlignment="0" applyProtection="0"/>
    <xf numFmtId="0" fontId="14" fillId="27" borderId="60" applyNumberFormat="0" applyFont="0" applyAlignment="0" applyProtection="0"/>
    <xf numFmtId="164" fontId="35" fillId="0" borderId="0" applyFont="0" applyFill="0" applyBorder="0" applyAlignment="0" applyProtection="0"/>
    <xf numFmtId="0" fontId="7" fillId="0" borderId="0"/>
    <xf numFmtId="0" fontId="7" fillId="0" borderId="0"/>
    <xf numFmtId="0" fontId="87" fillId="81" borderId="59" applyNumberForma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23" fillId="68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111" borderId="78" applyNumberFormat="0">
      <protection locked="0"/>
    </xf>
    <xf numFmtId="0" fontId="51" fillId="0" borderId="0" applyNumberFormat="0" applyFill="0" applyBorder="0" applyAlignment="0" applyProtection="0"/>
    <xf numFmtId="0" fontId="7" fillId="0" borderId="0"/>
    <xf numFmtId="0" fontId="7" fillId="0" borderId="0"/>
    <xf numFmtId="0" fontId="123" fillId="68" borderId="59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14" fillId="27" borderId="60" applyNumberFormat="0" applyFont="0" applyAlignment="0" applyProtection="0"/>
    <xf numFmtId="0" fontId="7" fillId="0" borderId="0"/>
    <xf numFmtId="0" fontId="87" fillId="81" borderId="59" applyNumberFormat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7" fillId="0" borderId="54" applyNumberFormat="0" applyFill="0" applyAlignment="0" applyProtection="0"/>
    <xf numFmtId="164" fontId="7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03" fillId="23" borderId="59" applyNumberFormat="0" applyAlignment="0" applyProtection="0"/>
    <xf numFmtId="0" fontId="42" fillId="7" borderId="59" applyNumberFormat="0" applyAlignment="0" applyProtection="0"/>
    <xf numFmtId="0" fontId="42" fillId="7" borderId="59" applyNumberFormat="0" applyAlignment="0" applyProtection="0"/>
    <xf numFmtId="183" fontId="42" fillId="82" borderId="59" applyNumberFormat="0" applyAlignment="0" applyProtection="0"/>
    <xf numFmtId="0" fontId="42" fillId="7" borderId="59" applyNumberFormat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4" fillId="27" borderId="60" applyNumberFormat="0" applyFont="0" applyAlignment="0" applyProtection="0"/>
    <xf numFmtId="0" fontId="45" fillId="111" borderId="76" applyNumberFormat="0">
      <protection locked="0"/>
    </xf>
    <xf numFmtId="0" fontId="122" fillId="0" borderId="57" applyNumberFormat="0" applyBorder="0" applyProtection="0">
      <alignment horizontal="center"/>
    </xf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183" fontId="14" fillId="27" borderId="60" applyNumberFormat="0" applyFont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7" fillId="0" borderId="0"/>
    <xf numFmtId="164" fontId="7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3" fillId="68" borderId="59" applyNumberFormat="0" applyAlignment="0" applyProtection="0"/>
    <xf numFmtId="0" fontId="87" fillId="81" borderId="59" applyNumberFormat="0" applyAlignment="0" applyProtection="0"/>
    <xf numFmtId="0" fontId="122" fillId="0" borderId="57" applyNumberFormat="0" applyBorder="0" applyProtection="0">
      <alignment horizontal="center"/>
    </xf>
    <xf numFmtId="164" fontId="35" fillId="0" borderId="0" applyFont="0" applyFill="0" applyBorder="0" applyAlignment="0" applyProtection="0"/>
    <xf numFmtId="0" fontId="135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61" applyNumberFormat="0" applyFill="0" applyAlignment="0" applyProtection="0"/>
    <xf numFmtId="0" fontId="18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6" fillId="86" borderId="63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5" fillId="0" borderId="77" applyNumberFormat="0" applyFill="0" applyBorder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18" borderId="60" applyNumberFormat="0" applyFont="0" applyAlignment="0" applyProtection="0"/>
    <xf numFmtId="0" fontId="14" fillId="18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17" fillId="27" borderId="60" applyNumberFormat="0" applyFont="0" applyAlignment="0" applyProtection="0"/>
    <xf numFmtId="0" fontId="17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42" fillId="82" borderId="59" applyNumberFormat="0" applyAlignment="0" applyProtection="0"/>
    <xf numFmtId="183" fontId="42" fillId="82" borderId="59" applyNumberFormat="0" applyAlignment="0" applyProtection="0"/>
    <xf numFmtId="0" fontId="42" fillId="7" borderId="59" applyNumberFormat="0" applyAlignment="0" applyProtection="0"/>
    <xf numFmtId="183" fontId="42" fillId="82" borderId="59" applyNumberFormat="0" applyAlignment="0" applyProtection="0"/>
    <xf numFmtId="184" fontId="102" fillId="0" borderId="57" applyBorder="0">
      <alignment vertical="center"/>
    </xf>
    <xf numFmtId="184" fontId="102" fillId="0" borderId="57" applyBorder="0">
      <alignment vertical="center"/>
    </xf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9" fillId="68" borderId="59" applyNumberFormat="0" applyAlignment="0" applyProtection="0"/>
    <xf numFmtId="0" fontId="123" fillId="68" borderId="59" applyNumberFormat="0" applyAlignment="0" applyProtection="0"/>
    <xf numFmtId="0" fontId="87" fillId="81" borderId="59" applyNumberFormat="0" applyAlignment="0" applyProtection="0"/>
    <xf numFmtId="0" fontId="87" fillId="81" borderId="59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6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83" fontId="42" fillId="82" borderId="59" applyNumberFormat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7" fillId="81" borderId="59" applyNumberFormat="0" applyAlignment="0" applyProtection="0"/>
    <xf numFmtId="0" fontId="51" fillId="0" borderId="12" applyNumberFormat="0" applyFill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8" fillId="7" borderId="4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22" fillId="0" borderId="57" applyNumberFormat="0" applyBorder="0" applyProtection="0">
      <alignment horizontal="center"/>
    </xf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2" fillId="0" borderId="57" applyNumberFormat="0" applyBorder="0" applyProtection="0">
      <alignment horizontal="center"/>
    </xf>
    <xf numFmtId="0" fontId="6" fillId="0" borderId="0"/>
    <xf numFmtId="0" fontId="122" fillId="0" borderId="57" applyNumberFormat="0" applyBorder="0" applyProtection="0">
      <alignment horizontal="center"/>
    </xf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122" fillId="0" borderId="57" applyNumberFormat="0" applyBorder="0" applyProtection="0">
      <alignment horizontal="center"/>
    </xf>
    <xf numFmtId="0" fontId="79" fillId="68" borderId="62" applyNumberFormat="0" applyAlignment="0" applyProtection="0"/>
    <xf numFmtId="0" fontId="14" fillId="0" borderId="0" applyFont="0" applyFill="0" applyBorder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96" borderId="62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4" applyNumberFormat="0" applyAlignment="0" applyProtection="0"/>
    <xf numFmtId="0" fontId="42" fillId="7" borderId="4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1" fillId="64" borderId="62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90" fillId="68" borderId="62" applyNumberFormat="0" applyAlignment="0" applyProtection="0"/>
    <xf numFmtId="0" fontId="90" fillId="68" borderId="62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8" fillId="4" borderId="0" applyNumberFormat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59" applyNumberFormat="0" applyAlignment="0" applyProtection="0"/>
    <xf numFmtId="0" fontId="43" fillId="0" borderId="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205" fontId="45" fillId="0" borderId="79" applyNumberForma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6" fillId="86" borderId="80" applyNumberFormat="0" applyFont="0" applyBorder="0" applyAlignment="0">
      <alignment vertical="top" wrapText="1"/>
    </xf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5" fillId="0" borderId="0"/>
    <xf numFmtId="164" fontId="35" fillId="0" borderId="0" applyFont="0" applyFill="0" applyBorder="0" applyAlignment="0" applyProtection="0"/>
    <xf numFmtId="0" fontId="14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4" fillId="0" borderId="0" applyFont="0" applyFill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48" fillId="0" borderId="26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81" borderId="8" applyNumberFormat="0" applyAlignment="0" applyProtection="0"/>
    <xf numFmtId="194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/>
    <xf numFmtId="0" fontId="5" fillId="0" borderId="0"/>
    <xf numFmtId="0" fontId="79" fillId="96" borderId="8" applyNumberFormat="0" applyAlignment="0" applyProtection="0"/>
    <xf numFmtId="4" fontId="142" fillId="79" borderId="80" applyNumberFormat="0" applyProtection="0">
      <alignment vertical="center"/>
    </xf>
    <xf numFmtId="0" fontId="45" fillId="113" borderId="8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4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7" fillId="0" borderId="26" applyNumberFormat="0" applyFill="0" applyAlignment="0" applyProtection="0"/>
    <xf numFmtId="9" fontId="5" fillId="0" borderId="0" applyFont="0" applyFill="0" applyBorder="0" applyAlignment="0" applyProtection="0"/>
    <xf numFmtId="0" fontId="14" fillId="0" borderId="0"/>
    <xf numFmtId="19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4" fontId="142" fillId="79" borderId="80" applyNumberFormat="0" applyProtection="0">
      <alignment vertical="center"/>
    </xf>
    <xf numFmtId="0" fontId="45" fillId="113" borderId="8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7" fillId="0" borderId="26" applyNumberFormat="0" applyFill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5" fillId="111" borderId="78" applyNumberFormat="0">
      <protection locked="0"/>
    </xf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164" fontId="7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4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47" fillId="0" borderId="26" applyNumberFormat="0" applyFill="0" applyAlignment="0" applyProtection="0"/>
    <xf numFmtId="0" fontId="47" fillId="0" borderId="26" applyNumberFormat="0" applyFill="0" applyAlignment="0" applyProtection="0"/>
    <xf numFmtId="0" fontId="46" fillId="86" borderId="80" applyNumberFormat="0" applyFont="0" applyBorder="0" applyAlignment="0">
      <alignment vertical="top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05" fontId="45" fillId="0" borderId="79" applyNumberForma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6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38" fillId="7" borderId="59" applyNumberFormat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79" fillId="68" borderId="8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9" fillId="96" borderId="8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79" fillId="68" borderId="8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59" applyNumberFormat="0" applyAlignment="0" applyProtection="0"/>
    <xf numFmtId="0" fontId="42" fillId="7" borderId="59" applyNumberFormat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1" fillId="64" borderId="8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90" fillId="68" borderId="8" applyNumberFormat="0" applyAlignment="0" applyProtection="0"/>
    <xf numFmtId="0" fontId="90" fillId="68" borderId="8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90" fillId="81" borderId="83" applyNumberFormat="0" applyAlignment="0" applyProtection="0"/>
    <xf numFmtId="0" fontId="14" fillId="27" borderId="82" applyNumberFormat="0" applyFont="0" applyAlignment="0" applyProtection="0"/>
    <xf numFmtId="0" fontId="90" fillId="81" borderId="83" applyNumberFormat="0" applyAlignment="0" applyProtection="0"/>
    <xf numFmtId="0" fontId="42" fillId="7" borderId="81" applyNumberFormat="0" applyAlignment="0" applyProtection="0"/>
    <xf numFmtId="0" fontId="3" fillId="0" borderId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7" fillId="81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42" fillId="7" borderId="104" applyNumberFormat="0" applyAlignment="0" applyProtection="0"/>
    <xf numFmtId="0" fontId="42" fillId="7" borderId="93" applyNumberFormat="0" applyAlignment="0" applyProtection="0"/>
    <xf numFmtId="164" fontId="3" fillId="0" borderId="0" applyFont="0" applyFill="0" applyBorder="0" applyAlignment="0" applyProtection="0"/>
    <xf numFmtId="0" fontId="79" fillId="0" borderId="87" applyNumberFormat="0" applyFill="0" applyAlignment="0" applyProtection="0"/>
    <xf numFmtId="183" fontId="14" fillId="27" borderId="82" applyNumberFormat="0" applyFon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183" fontId="79" fillId="0" borderId="87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68" borderId="83" applyNumberFormat="0" applyAlignment="0" applyProtection="0"/>
    <xf numFmtId="0" fontId="46" fillId="86" borderId="86" applyNumberFormat="0" applyFont="0" applyBorder="0" applyAlignment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3" fillId="7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142" fillId="79" borderId="98" applyNumberFormat="0" applyProtection="0">
      <alignment vertical="center"/>
    </xf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183" fontId="79" fillId="0" borderId="87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47" fillId="0" borderId="87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17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79" fillId="68" borderId="106" applyNumberFormat="0" applyAlignment="0" applyProtection="0"/>
    <xf numFmtId="0" fontId="47" fillId="0" borderId="96" applyNumberFormat="0" applyFill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79" fillId="0" borderId="97" applyNumberFormat="0" applyFill="0" applyAlignment="0" applyProtection="0"/>
    <xf numFmtId="4" fontId="45" fillId="82" borderId="99" applyNumberFormat="0" applyProtection="0">
      <alignment vertical="center"/>
    </xf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138" fillId="7" borderId="93" applyNumberFormat="0" applyAlignment="0" applyProtection="0"/>
    <xf numFmtId="0" fontId="47" fillId="0" borderId="96" applyNumberFormat="0" applyFill="0" applyAlignment="0" applyProtection="0"/>
    <xf numFmtId="183" fontId="42" fillId="82" borderId="104" applyNumberFormat="0" applyAlignment="0" applyProtection="0"/>
    <xf numFmtId="0" fontId="79" fillId="68" borderId="106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103" fillId="23" borderId="81" applyNumberFormat="0" applyAlignment="0" applyProtection="0"/>
    <xf numFmtId="0" fontId="103" fillId="23" borderId="81" applyNumberForma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21" fillId="64" borderId="83" applyNumberFormat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3" fillId="68" borderId="10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9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3" fillId="0" borderId="0"/>
    <xf numFmtId="0" fontId="3" fillId="0" borderId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83" fontId="14" fillId="27" borderId="9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184" fontId="21" fillId="64" borderId="95" applyNumberFormat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27" borderId="94" applyNumberFormat="0" applyFont="0" applyAlignment="0" applyProtection="0"/>
    <xf numFmtId="0" fontId="47" fillId="0" borderId="84" applyNumberFormat="0" applyFill="0" applyAlignment="0" applyProtection="0"/>
    <xf numFmtId="0" fontId="79" fillId="68" borderId="8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42" fillId="7" borderId="81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99" fillId="68" borderId="104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183" fontId="79" fillId="0" borderId="97" applyNumberFormat="0" applyFill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42" fillId="7" borderId="104" applyNumberFormat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7" fillId="27" borderId="82" applyNumberFormat="0" applyFont="0" applyAlignment="0" applyProtection="0"/>
    <xf numFmtId="0" fontId="3" fillId="0" borderId="0"/>
    <xf numFmtId="0" fontId="3" fillId="0" borderId="0"/>
    <xf numFmtId="183" fontId="14" fillId="27" borderId="82" applyNumberFormat="0" applyFont="0" applyAlignment="0" applyProtection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5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90" fillId="81" borderId="83" applyNumberFormat="0" applyAlignment="0" applyProtection="0"/>
    <xf numFmtId="0" fontId="14" fillId="27" borderId="82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183" fontId="42" fillId="82" borderId="93" applyNumberFormat="0" applyAlignment="0" applyProtection="0"/>
    <xf numFmtId="0" fontId="14" fillId="27" borderId="82" applyNumberFormat="0" applyFont="0" applyAlignment="0" applyProtection="0"/>
    <xf numFmtId="205" fontId="45" fillId="0" borderId="85" applyNumberFormat="0" applyFill="0" applyBorder="0" applyAlignment="0" applyProtection="0"/>
    <xf numFmtId="183" fontId="42" fillId="82" borderId="93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90" fillId="81" borderId="83" applyNumberFormat="0" applyAlignment="0" applyProtection="0"/>
    <xf numFmtId="0" fontId="14" fillId="18" borderId="82" applyNumberFormat="0" applyFont="0" applyAlignment="0" applyProtection="0"/>
    <xf numFmtId="0" fontId="90" fillId="81" borderId="83" applyNumberFormat="0" applyAlignment="0" applyProtection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18" borderId="82" applyNumberFormat="0" applyFont="0" applyAlignment="0" applyProtection="0"/>
    <xf numFmtId="0" fontId="90" fillId="81" borderId="83" applyNumberFormat="0" applyAlignment="0" applyProtection="0"/>
    <xf numFmtId="0" fontId="3" fillId="0" borderId="0"/>
    <xf numFmtId="184" fontId="21" fillId="64" borderId="95" applyNumberFormat="0">
      <alignment vertical="center"/>
    </xf>
    <xf numFmtId="0" fontId="90" fillId="81" borderId="83" applyNumberForma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3" fillId="0" borderId="0"/>
    <xf numFmtId="0" fontId="99" fillId="68" borderId="93" applyNumberFormat="0" applyAlignment="0" applyProtection="0"/>
    <xf numFmtId="164" fontId="3" fillId="0" borderId="0" applyFont="0" applyFill="0" applyBorder="0" applyAlignment="0" applyProtection="0"/>
    <xf numFmtId="183" fontId="14" fillId="27" borderId="105" applyNumberFormat="0" applyFont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>
      <alignment vertical="top" wrapText="1"/>
      <protection locked="0"/>
    </xf>
    <xf numFmtId="183" fontId="14" fillId="27" borderId="105" applyNumberFormat="0" applyFont="0" applyAlignment="0" applyProtection="0"/>
    <xf numFmtId="164" fontId="14" fillId="0" borderId="0" applyFont="0" applyFill="0" applyBorder="0" applyAlignment="0" applyProtection="0"/>
    <xf numFmtId="0" fontId="3" fillId="0" borderId="0"/>
    <xf numFmtId="0" fontId="79" fillId="68" borderId="106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9" fillId="68" borderId="83" applyNumberFormat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7" fillId="81" borderId="93" applyNumberForma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99" fillId="68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47" fillId="0" borderId="96" applyNumberFormat="0" applyFill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103" fillId="7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79" fillId="0" borderId="87" applyNumberFormat="0" applyFill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183" fontId="79" fillId="0" borderId="87" applyNumberFormat="0" applyFill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183" fontId="79" fillId="0" borderId="87" applyNumberFormat="0" applyFill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47" fillId="0" borderId="87" applyNumberFormat="0" applyFill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123" fillId="68" borderId="93" applyNumberFormat="0" applyAlignment="0" applyProtection="0"/>
    <xf numFmtId="183" fontId="14" fillId="27" borderId="82" applyNumberFormat="0" applyFont="0" applyAlignment="0" applyProtection="0"/>
    <xf numFmtId="0" fontId="46" fillId="86" borderId="56" applyNumberFormat="0" applyFont="0" applyBorder="0" applyAlignment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81" borderId="83" applyNumberFormat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164" fontId="7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0" fillId="81" borderId="106" applyNumberForma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3" fontId="14" fillId="27" borderId="8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164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8" fillId="0" borderId="61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5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81" borderId="62" applyNumberFormat="0" applyAlignment="0" applyProtection="0"/>
    <xf numFmtId="19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>
      <alignment vertical="top" wrapText="1"/>
      <protection locked="0"/>
    </xf>
    <xf numFmtId="164" fontId="14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7" fillId="0" borderId="61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7" fillId="0" borderId="61" applyNumberFormat="0" applyFill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164" fontId="7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61" applyNumberFormat="0" applyFill="0" applyAlignment="0" applyProtection="0"/>
    <xf numFmtId="0" fontId="18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96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79" fillId="68" borderId="62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1" fillId="64" borderId="62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90" fillId="68" borderId="62" applyNumberFormat="0" applyAlignment="0" applyProtection="0"/>
    <xf numFmtId="0" fontId="90" fillId="68" borderId="6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7" fillId="81" borderId="81" applyNumberFormat="0" applyAlignment="0" applyProtection="0"/>
    <xf numFmtId="183" fontId="42" fillId="82" borderId="81" applyNumberFormat="0" applyAlignment="0" applyProtection="0"/>
    <xf numFmtId="0" fontId="138" fillId="7" borderId="81" applyNumberFormat="0" applyAlignment="0" applyProtection="0"/>
    <xf numFmtId="0" fontId="35" fillId="27" borderId="82" applyNumberFormat="0" applyFont="0" applyAlignment="0" applyProtection="0"/>
    <xf numFmtId="0" fontId="148" fillId="0" borderId="84" applyNumberFormat="0" applyFill="0" applyAlignment="0" applyProtection="0"/>
    <xf numFmtId="183" fontId="14" fillId="27" borderId="94" applyNumberFormat="0" applyFon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103" fillId="23" borderId="81" applyNumberFormat="0" applyAlignment="0" applyProtection="0"/>
    <xf numFmtId="0" fontId="42" fillId="7" borderId="81" applyNumberFormat="0" applyAlignment="0" applyProtection="0"/>
    <xf numFmtId="0" fontId="87" fillId="81" borderId="81" applyNumberFormat="0" applyAlignment="0" applyProtection="0"/>
    <xf numFmtId="0" fontId="99" fillId="68" borderId="81" applyNumberFormat="0" applyAlignment="0" applyProtection="0"/>
    <xf numFmtId="183" fontId="42" fillId="82" borderId="81" applyNumberFormat="0" applyAlignment="0" applyProtection="0"/>
    <xf numFmtId="0" fontId="123" fillId="68" borderId="81" applyNumberFormat="0" applyAlignment="0" applyProtection="0"/>
    <xf numFmtId="0" fontId="122" fillId="0" borderId="57" applyNumberFormat="0" applyBorder="0" applyProtection="0">
      <alignment horizontal="center"/>
    </xf>
    <xf numFmtId="0" fontId="90" fillId="81" borderId="83" applyNumberFormat="0" applyAlignment="0" applyProtection="0"/>
    <xf numFmtId="0" fontId="14" fillId="27" borderId="94" applyNumberFormat="0" applyFont="0" applyAlignment="0" applyProtection="0"/>
    <xf numFmtId="0" fontId="79" fillId="0" borderId="97" applyNumberFormat="0" applyFill="0" applyAlignment="0" applyProtection="0"/>
    <xf numFmtId="0" fontId="17" fillId="27" borderId="94" applyNumberFormat="0" applyFont="0" applyAlignment="0" applyProtection="0"/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183" fontId="79" fillId="0" borderId="97" applyNumberFormat="0" applyFill="0" applyAlignment="0" applyProtection="0"/>
    <xf numFmtId="183" fontId="14" fillId="27" borderId="94" applyNumberFormat="0" applyFont="0" applyAlignment="0" applyProtection="0"/>
    <xf numFmtId="0" fontId="17" fillId="27" borderId="94" applyNumberFormat="0" applyFont="0" applyAlignment="0" applyProtection="0"/>
    <xf numFmtId="0" fontId="47" fillId="0" borderId="97" applyNumberFormat="0" applyFill="0" applyAlignment="0" applyProtection="0"/>
    <xf numFmtId="183" fontId="79" fillId="0" borderId="97" applyNumberFormat="0" applyFill="0" applyAlignment="0" applyProtection="0"/>
    <xf numFmtId="0" fontId="90" fillId="81" borderId="106" applyNumberFormat="0" applyAlignment="0" applyProtection="0"/>
    <xf numFmtId="0" fontId="42" fillId="7" borderId="93" applyNumberFormat="0" applyAlignment="0" applyProtection="0"/>
    <xf numFmtId="0" fontId="42" fillId="7" borderId="104" applyNumberFormat="0" applyAlignment="0" applyProtection="0"/>
    <xf numFmtId="0" fontId="79" fillId="68" borderId="106" applyNumberFormat="0" applyAlignment="0" applyProtection="0"/>
    <xf numFmtId="0" fontId="123" fillId="68" borderId="93" applyNumberFormat="0" applyAlignment="0" applyProtection="0"/>
    <xf numFmtId="0" fontId="152" fillId="96" borderId="88" applyNumberFormat="0" applyAlignment="0" applyProtection="0"/>
    <xf numFmtId="0" fontId="153" fillId="23" borderId="88" applyNumberFormat="0" applyAlignment="0" applyProtection="0"/>
    <xf numFmtId="0" fontId="45" fillId="18" borderId="88" applyNumberFormat="0" applyFont="0" applyAlignment="0" applyProtection="0"/>
    <xf numFmtId="0" fontId="79" fillId="96" borderId="83" applyNumberFormat="0" applyAlignment="0" applyProtection="0"/>
    <xf numFmtId="4" fontId="45" fillId="82" borderId="88" applyNumberFormat="0" applyProtection="0">
      <alignment vertical="center"/>
    </xf>
    <xf numFmtId="4" fontId="142" fillId="84" borderId="88" applyNumberFormat="0" applyProtection="0">
      <alignment vertical="center"/>
    </xf>
    <xf numFmtId="4" fontId="45" fillId="84" borderId="88" applyNumberFormat="0" applyProtection="0">
      <alignment horizontal="left" vertical="center" indent="1"/>
    </xf>
    <xf numFmtId="0" fontId="155" fillId="82" borderId="89" applyNumberFormat="0" applyProtection="0">
      <alignment horizontal="left" vertical="top" indent="1"/>
    </xf>
    <xf numFmtId="4" fontId="45" fillId="14" borderId="88" applyNumberFormat="0" applyProtection="0">
      <alignment horizontal="left" vertical="center" indent="1"/>
    </xf>
    <xf numFmtId="4" fontId="45" fillId="3" borderId="88" applyNumberFormat="0" applyProtection="0">
      <alignment horizontal="right" vertical="center"/>
    </xf>
    <xf numFmtId="4" fontId="45" fillId="105" borderId="88" applyNumberFormat="0" applyProtection="0">
      <alignment horizontal="right" vertical="center"/>
    </xf>
    <xf numFmtId="4" fontId="45" fillId="65" borderId="90" applyNumberFormat="0" applyProtection="0">
      <alignment horizontal="right" vertical="center"/>
    </xf>
    <xf numFmtId="4" fontId="45" fillId="11" borderId="88" applyNumberFormat="0" applyProtection="0">
      <alignment horizontal="right" vertical="center"/>
    </xf>
    <xf numFmtId="4" fontId="45" fillId="15" borderId="88" applyNumberFormat="0" applyProtection="0">
      <alignment horizontal="right" vertical="center"/>
    </xf>
    <xf numFmtId="4" fontId="45" fillId="67" borderId="88" applyNumberFormat="0" applyProtection="0">
      <alignment horizontal="right" vertical="center"/>
    </xf>
    <xf numFmtId="4" fontId="45" fillId="70" borderId="88" applyNumberFormat="0" applyProtection="0">
      <alignment horizontal="right" vertical="center"/>
    </xf>
    <xf numFmtId="4" fontId="45" fillId="106" borderId="88" applyNumberFormat="0" applyProtection="0">
      <alignment horizontal="right" vertical="center"/>
    </xf>
    <xf numFmtId="4" fontId="45" fillId="10" borderId="88" applyNumberFormat="0" applyProtection="0">
      <alignment horizontal="right" vertical="center"/>
    </xf>
    <xf numFmtId="4" fontId="45" fillId="107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45" fillId="108" borderId="88" applyNumberFormat="0" applyProtection="0">
      <alignment horizontal="right" vertical="center"/>
    </xf>
    <xf numFmtId="4" fontId="45" fillId="109" borderId="90" applyNumberFormat="0" applyProtection="0">
      <alignment horizontal="left" vertical="center" indent="1"/>
    </xf>
    <xf numFmtId="4" fontId="45" fillId="108" borderId="90" applyNumberFormat="0" applyProtection="0">
      <alignment horizontal="left" vertical="center" indent="1"/>
    </xf>
    <xf numFmtId="0" fontId="45" fillId="68" borderId="88" applyNumberFormat="0" applyProtection="0">
      <alignment horizontal="left" vertical="center" indent="1"/>
    </xf>
    <xf numFmtId="0" fontId="45" fillId="66" borderId="89" applyNumberFormat="0" applyProtection="0">
      <alignment horizontal="left" vertical="top" indent="1"/>
    </xf>
    <xf numFmtId="0" fontId="45" fillId="110" borderId="88" applyNumberFormat="0" applyProtection="0">
      <alignment horizontal="left" vertical="center" indent="1"/>
    </xf>
    <xf numFmtId="0" fontId="45" fillId="108" borderId="89" applyNumberFormat="0" applyProtection="0">
      <alignment horizontal="left" vertical="top" indent="1"/>
    </xf>
    <xf numFmtId="0" fontId="45" fillId="8" borderId="88" applyNumberFormat="0" applyProtection="0">
      <alignment horizontal="left" vertical="center" indent="1"/>
    </xf>
    <xf numFmtId="0" fontId="45" fillId="8" borderId="89" applyNumberFormat="0" applyProtection="0">
      <alignment horizontal="left" vertical="top" indent="1"/>
    </xf>
    <xf numFmtId="0" fontId="45" fillId="109" borderId="88" applyNumberFormat="0" applyProtection="0">
      <alignment horizontal="left" vertical="center" indent="1"/>
    </xf>
    <xf numFmtId="0" fontId="45" fillId="109" borderId="89" applyNumberFormat="0" applyProtection="0">
      <alignment horizontal="left" vertical="top" indent="1"/>
    </xf>
    <xf numFmtId="0" fontId="46" fillId="66" borderId="91" applyBorder="0"/>
    <xf numFmtId="4" fontId="156" fillId="27" borderId="89" applyNumberFormat="0" applyProtection="0">
      <alignment vertical="center"/>
    </xf>
    <xf numFmtId="4" fontId="142" fillId="79" borderId="86" applyNumberFormat="0" applyProtection="0">
      <alignment vertical="center"/>
    </xf>
    <xf numFmtId="4" fontId="156" fillId="68" borderId="89" applyNumberFormat="0" applyProtection="0">
      <alignment horizontal="left" vertical="center" indent="1"/>
    </xf>
    <xf numFmtId="0" fontId="156" fillId="27" borderId="89" applyNumberFormat="0" applyProtection="0">
      <alignment horizontal="left" vertical="top" indent="1"/>
    </xf>
    <xf numFmtId="4" fontId="45" fillId="0" borderId="88" applyNumberFormat="0" applyProtection="0">
      <alignment horizontal="right" vertical="center"/>
    </xf>
    <xf numFmtId="4" fontId="142" fillId="28" borderId="88" applyNumberFormat="0" applyProtection="0">
      <alignment horizontal="right" vertical="center"/>
    </xf>
    <xf numFmtId="4" fontId="45" fillId="14" borderId="88" applyNumberFormat="0" applyProtection="0">
      <alignment horizontal="left" vertical="center" indent="1"/>
    </xf>
    <xf numFmtId="0" fontId="156" fillId="108" borderId="89" applyNumberFormat="0" applyProtection="0">
      <alignment horizontal="left" vertical="top" indent="1"/>
    </xf>
    <xf numFmtId="4" fontId="157" fillId="112" borderId="90" applyNumberFormat="0" applyProtection="0">
      <alignment horizontal="left" vertical="center" indent="1"/>
    </xf>
    <xf numFmtId="0" fontId="45" fillId="113" borderId="86"/>
    <xf numFmtId="4" fontId="158" fillId="111" borderId="88" applyNumberFormat="0" applyProtection="0">
      <alignment horizontal="right" vertical="center"/>
    </xf>
    <xf numFmtId="0" fontId="47" fillId="0" borderId="92" applyNumberFormat="0" applyFill="0" applyAlignment="0" applyProtection="0"/>
    <xf numFmtId="183" fontId="42" fillId="82" borderId="81" applyNumberFormat="0" applyAlignment="0" applyProtection="0"/>
    <xf numFmtId="0" fontId="18" fillId="0" borderId="96" applyNumberFormat="0" applyFill="0" applyAlignment="0" applyProtection="0"/>
    <xf numFmtId="0" fontId="103" fillId="7" borderId="81" applyNumberFormat="0" applyAlignment="0" applyProtection="0"/>
    <xf numFmtId="0" fontId="42" fillId="7" borderId="81" applyNumberFormat="0" applyAlignment="0" applyProtection="0"/>
    <xf numFmtId="0" fontId="47" fillId="0" borderId="84" applyNumberFormat="0" applyFill="0" applyAlignment="0" applyProtection="0"/>
    <xf numFmtId="0" fontId="103" fillId="7" borderId="81" applyNumberFormat="0" applyAlignment="0" applyProtection="0"/>
    <xf numFmtId="4" fontId="157" fillId="112" borderId="90" applyNumberFormat="0" applyProtection="0">
      <alignment horizontal="left" vertical="center" indent="1"/>
    </xf>
    <xf numFmtId="4" fontId="156" fillId="68" borderId="89" applyNumberFormat="0" applyProtection="0">
      <alignment horizontal="left" vertical="center" indent="1"/>
    </xf>
    <xf numFmtId="4" fontId="156" fillId="27" borderId="89" applyNumberFormat="0" applyProtection="0">
      <alignment vertical="center"/>
    </xf>
    <xf numFmtId="0" fontId="45" fillId="108" borderId="89" applyNumberFormat="0" applyProtection="0">
      <alignment horizontal="left" vertical="top" indent="1"/>
    </xf>
    <xf numFmtId="0" fontId="45" fillId="66" borderId="89" applyNumberFormat="0" applyProtection="0">
      <alignment horizontal="left" vertical="top" indent="1"/>
    </xf>
    <xf numFmtId="4" fontId="45" fillId="108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45" fillId="65" borderId="90" applyNumberFormat="0" applyProtection="0">
      <alignment horizontal="right" vertical="center"/>
    </xf>
    <xf numFmtId="0" fontId="79" fillId="96" borderId="83" applyNumberFormat="0" applyAlignment="0" applyProtection="0"/>
    <xf numFmtId="0" fontId="47" fillId="0" borderId="92" applyNumberFormat="0" applyFill="0" applyAlignment="0" applyProtection="0"/>
    <xf numFmtId="4" fontId="45" fillId="107" borderId="90" applyNumberFormat="0" applyProtection="0">
      <alignment horizontal="left" vertical="center" indent="1"/>
    </xf>
    <xf numFmtId="4" fontId="45" fillId="109" borderId="90" applyNumberFormat="0" applyProtection="0">
      <alignment horizontal="left" vertical="center" indent="1"/>
    </xf>
    <xf numFmtId="0" fontId="155" fillId="82" borderId="89" applyNumberFormat="0" applyProtection="0">
      <alignment horizontal="left" vertical="top" indent="1"/>
    </xf>
    <xf numFmtId="0" fontId="156" fillId="108" borderId="89" applyNumberFormat="0" applyProtection="0">
      <alignment horizontal="left" vertical="top" indent="1"/>
    </xf>
    <xf numFmtId="0" fontId="156" fillId="27" borderId="89" applyNumberFormat="0" applyProtection="0">
      <alignment horizontal="left" vertical="top" indent="1"/>
    </xf>
    <xf numFmtId="0" fontId="46" fillId="66" borderId="91" applyBorder="0"/>
    <xf numFmtId="0" fontId="45" fillId="109" borderId="89" applyNumberFormat="0" applyProtection="0">
      <alignment horizontal="left" vertical="top" indent="1"/>
    </xf>
    <xf numFmtId="0" fontId="45" fillId="8" borderId="89" applyNumberFormat="0" applyProtection="0">
      <alignment horizontal="left" vertical="top" indent="1"/>
    </xf>
    <xf numFmtId="4" fontId="45" fillId="108" borderId="99" applyNumberFormat="0" applyProtection="0">
      <alignment horizontal="right" vertical="center"/>
    </xf>
    <xf numFmtId="0" fontId="152" fillId="96" borderId="88" applyNumberFormat="0" applyAlignment="0" applyProtection="0"/>
    <xf numFmtId="0" fontId="153" fillId="23" borderId="88" applyNumberFormat="0" applyAlignment="0" applyProtection="0"/>
    <xf numFmtId="0" fontId="45" fillId="18" borderId="88" applyNumberFormat="0" applyFont="0" applyAlignment="0" applyProtection="0"/>
    <xf numFmtId="4" fontId="45" fillId="82" borderId="88" applyNumberFormat="0" applyProtection="0">
      <alignment vertical="center"/>
    </xf>
    <xf numFmtId="4" fontId="142" fillId="84" borderId="88" applyNumberFormat="0" applyProtection="0">
      <alignment vertical="center"/>
    </xf>
    <xf numFmtId="4" fontId="45" fillId="84" borderId="88" applyNumberFormat="0" applyProtection="0">
      <alignment horizontal="left" vertical="center" indent="1"/>
    </xf>
    <xf numFmtId="4" fontId="45" fillId="14" borderId="88" applyNumberFormat="0" applyProtection="0">
      <alignment horizontal="left" vertical="center" indent="1"/>
    </xf>
    <xf numFmtId="4" fontId="45" fillId="3" borderId="88" applyNumberFormat="0" applyProtection="0">
      <alignment horizontal="right" vertical="center"/>
    </xf>
    <xf numFmtId="4" fontId="45" fillId="105" borderId="88" applyNumberFormat="0" applyProtection="0">
      <alignment horizontal="right" vertical="center"/>
    </xf>
    <xf numFmtId="4" fontId="45" fillId="11" borderId="88" applyNumberFormat="0" applyProtection="0">
      <alignment horizontal="right" vertical="center"/>
    </xf>
    <xf numFmtId="4" fontId="45" fillId="15" borderId="88" applyNumberFormat="0" applyProtection="0">
      <alignment horizontal="right" vertical="center"/>
    </xf>
    <xf numFmtId="4" fontId="45" fillId="67" borderId="88" applyNumberFormat="0" applyProtection="0">
      <alignment horizontal="right" vertical="center"/>
    </xf>
    <xf numFmtId="4" fontId="45" fillId="70" borderId="88" applyNumberFormat="0" applyProtection="0">
      <alignment horizontal="right" vertical="center"/>
    </xf>
    <xf numFmtId="4" fontId="45" fillId="106" borderId="88" applyNumberFormat="0" applyProtection="0">
      <alignment horizontal="right" vertical="center"/>
    </xf>
    <xf numFmtId="4" fontId="45" fillId="10" borderId="88" applyNumberFormat="0" applyProtection="0">
      <alignment horizontal="right" vertical="center"/>
    </xf>
    <xf numFmtId="4" fontId="45" fillId="108" borderId="88" applyNumberFormat="0" applyProtection="0">
      <alignment horizontal="right" vertical="center"/>
    </xf>
    <xf numFmtId="0" fontId="45" fillId="68" borderId="88" applyNumberFormat="0" applyProtection="0">
      <alignment horizontal="left" vertical="center" indent="1"/>
    </xf>
    <xf numFmtId="0" fontId="45" fillId="110" borderId="88" applyNumberFormat="0" applyProtection="0">
      <alignment horizontal="left" vertical="center" indent="1"/>
    </xf>
    <xf numFmtId="0" fontId="45" fillId="8" borderId="88" applyNumberFormat="0" applyProtection="0">
      <alignment horizontal="left" vertical="center" indent="1"/>
    </xf>
    <xf numFmtId="0" fontId="45" fillId="109" borderId="88" applyNumberFormat="0" applyProtection="0">
      <alignment horizontal="left" vertical="center" indent="1"/>
    </xf>
    <xf numFmtId="4" fontId="142" fillId="79" borderId="86" applyNumberFormat="0" applyProtection="0">
      <alignment vertical="center"/>
    </xf>
    <xf numFmtId="4" fontId="45" fillId="0" borderId="88" applyNumberFormat="0" applyProtection="0">
      <alignment horizontal="right" vertical="center"/>
    </xf>
    <xf numFmtId="4" fontId="142" fillId="28" borderId="88" applyNumberFormat="0" applyProtection="0">
      <alignment horizontal="right" vertical="center"/>
    </xf>
    <xf numFmtId="4" fontId="45" fillId="14" borderId="88" applyNumberFormat="0" applyProtection="0">
      <alignment horizontal="left" vertical="center" indent="1"/>
    </xf>
    <xf numFmtId="0" fontId="45" fillId="113" borderId="86"/>
    <xf numFmtId="4" fontId="158" fillId="111" borderId="88" applyNumberFormat="0" applyProtection="0">
      <alignment horizontal="right" vertical="center"/>
    </xf>
    <xf numFmtId="0" fontId="46" fillId="66" borderId="101" applyBorder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79" fillId="96" borderId="106" applyNumberFormat="0" applyAlignment="0" applyProtection="0"/>
    <xf numFmtId="183" fontId="42" fillId="82" borderId="104" applyNumberFormat="0" applyAlignment="0" applyProtection="0"/>
    <xf numFmtId="0" fontId="79" fillId="68" borderId="106" applyNumberFormat="0" applyAlignment="0" applyProtection="0"/>
    <xf numFmtId="0" fontId="90" fillId="81" borderId="106" applyNumberFormat="0" applyAlignment="0" applyProtection="0"/>
    <xf numFmtId="0" fontId="79" fillId="68" borderId="95" applyNumberFormat="0" applyAlignment="0" applyProtection="0"/>
    <xf numFmtId="183" fontId="14" fillId="27" borderId="94" applyNumberFormat="0" applyFont="0" applyAlignment="0" applyProtection="0"/>
    <xf numFmtId="0" fontId="90" fillId="81" borderId="106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0" fontId="90" fillId="81" borderId="106" applyNumberFormat="0" applyAlignment="0" applyProtection="0"/>
    <xf numFmtId="0" fontId="47" fillId="0" borderId="102" applyNumberFormat="0" applyFill="0" applyAlignment="0" applyProtection="0"/>
    <xf numFmtId="4" fontId="45" fillId="15" borderId="99" applyNumberFormat="0" applyProtection="0">
      <alignment horizontal="right" vertical="center"/>
    </xf>
    <xf numFmtId="0" fontId="46" fillId="66" borderId="101" applyBorder="0"/>
    <xf numFmtId="4" fontId="45" fillId="0" borderId="99" applyNumberFormat="0" applyProtection="0">
      <alignment horizontal="right" vertical="center"/>
    </xf>
    <xf numFmtId="0" fontId="87" fillId="81" borderId="93" applyNumberFormat="0" applyAlignment="0" applyProtection="0"/>
    <xf numFmtId="0" fontId="45" fillId="8" borderId="100" applyNumberFormat="0" applyProtection="0">
      <alignment horizontal="left" vertical="top" indent="1"/>
    </xf>
    <xf numFmtId="0" fontId="79" fillId="0" borderId="97" applyNumberFormat="0" applyFill="0" applyAlignment="0" applyProtection="0"/>
    <xf numFmtId="0" fontId="79" fillId="68" borderId="106" applyNumberFormat="0" applyAlignment="0" applyProtection="0"/>
    <xf numFmtId="0" fontId="103" fillId="23" borderId="104" applyNumberFormat="0" applyAlignment="0" applyProtection="0"/>
    <xf numFmtId="0" fontId="79" fillId="68" borderId="106" applyNumberForma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0" fontId="14" fillId="27" borderId="94" applyNumberFormat="0" applyFont="0" applyAlignment="0" applyProtection="0"/>
    <xf numFmtId="4" fontId="45" fillId="82" borderId="99" applyNumberFormat="0" applyProtection="0">
      <alignment vertical="center"/>
    </xf>
    <xf numFmtId="0" fontId="42" fillId="7" borderId="93" applyNumberFormat="0" applyAlignment="0" applyProtection="0"/>
    <xf numFmtId="4" fontId="45" fillId="105" borderId="99" applyNumberFormat="0" applyProtection="0">
      <alignment horizontal="right" vertical="center"/>
    </xf>
    <xf numFmtId="0" fontId="45" fillId="109" borderId="100" applyNumberFormat="0" applyProtection="0">
      <alignment horizontal="left" vertical="top" indent="1"/>
    </xf>
    <xf numFmtId="4" fontId="45" fillId="106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14" fillId="18" borderId="94" applyNumberFormat="0" applyFont="0" applyAlignment="0" applyProtection="0"/>
    <xf numFmtId="0" fontId="153" fillId="23" borderId="99" applyNumberFormat="0" applyAlignment="0" applyProtection="0"/>
    <xf numFmtId="0" fontId="42" fillId="7" borderId="93" applyNumberFormat="0" applyAlignment="0" applyProtection="0"/>
    <xf numFmtId="0" fontId="79" fillId="68" borderId="106" applyNumberFormat="0" applyAlignment="0" applyProtection="0"/>
    <xf numFmtId="4" fontId="45" fillId="84" borderId="99" applyNumberFormat="0" applyProtection="0">
      <alignment horizontal="left" vertical="center" indent="1"/>
    </xf>
    <xf numFmtId="0" fontId="156" fillId="27" borderId="100" applyNumberFormat="0" applyProtection="0">
      <alignment horizontal="left" vertical="top" indent="1"/>
    </xf>
    <xf numFmtId="0" fontId="47" fillId="0" borderId="96" applyNumberFormat="0" applyFill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99" fillId="68" borderId="104" applyNumberFormat="0" applyAlignment="0" applyProtection="0"/>
    <xf numFmtId="4" fontId="142" fillId="28" borderId="99" applyNumberFormat="0" applyProtection="0">
      <alignment horizontal="right" vertical="center"/>
    </xf>
    <xf numFmtId="0" fontId="138" fillId="7" borderId="93" applyNumberFormat="0" applyAlignment="0" applyProtection="0"/>
    <xf numFmtId="0" fontId="14" fillId="27" borderId="94" applyNumberFormat="0" applyFont="0" applyAlignment="0" applyProtection="0"/>
    <xf numFmtId="0" fontId="99" fillId="68" borderId="93" applyNumberFormat="0" applyAlignment="0" applyProtection="0"/>
    <xf numFmtId="0" fontId="14" fillId="27" borderId="82" applyNumberFormat="0" applyFon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18" borderId="94" applyNumberFormat="0" applyFont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45" fillId="8" borderId="99" applyNumberFormat="0" applyProtection="0">
      <alignment horizontal="left" vertical="center" indent="1"/>
    </xf>
    <xf numFmtId="4" fontId="45" fillId="70" borderId="99" applyNumberFormat="0" applyProtection="0">
      <alignment horizontal="right" vertical="center"/>
    </xf>
    <xf numFmtId="0" fontId="79" fillId="68" borderId="83" applyNumberFormat="0" applyAlignment="0" applyProtection="0"/>
    <xf numFmtId="0" fontId="47" fillId="0" borderId="84" applyNumberFormat="0" applyFill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14" fillId="27" borderId="82" applyNumberFormat="0" applyFont="0" applyAlignment="0" applyProtection="0"/>
    <xf numFmtId="0" fontId="87" fillId="81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87" fillId="81" borderId="93" applyNumberFormat="0" applyAlignment="0" applyProtection="0"/>
    <xf numFmtId="183" fontId="42" fillId="82" borderId="93" applyNumberFormat="0" applyAlignment="0" applyProtection="0"/>
    <xf numFmtId="0" fontId="14" fillId="27" borderId="82" applyNumberFormat="0" applyFont="0" applyAlignment="0" applyProtection="0"/>
    <xf numFmtId="0" fontId="87" fillId="81" borderId="81" applyNumberFormat="0" applyAlignment="0" applyProtection="0"/>
    <xf numFmtId="0" fontId="122" fillId="0" borderId="57" applyNumberFormat="0" applyBorder="0" applyProtection="0">
      <alignment horizontal="center"/>
    </xf>
    <xf numFmtId="0" fontId="103" fillId="23" borderId="81" applyNumberForma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0" fontId="14" fillId="27" borderId="82" applyNumberFormat="0" applyFont="0" applyAlignment="0" applyProtection="0"/>
    <xf numFmtId="0" fontId="46" fillId="86" borderId="98" applyNumberFormat="0" applyFont="0" applyBorder="0" applyAlignment="0">
      <alignment vertical="top" wrapText="1"/>
    </xf>
    <xf numFmtId="183" fontId="14" fillId="27" borderId="82" applyNumberFormat="0" applyFont="0" applyAlignment="0" applyProtection="0"/>
    <xf numFmtId="0" fontId="42" fillId="7" borderId="104" applyNumberFormat="0" applyAlignment="0" applyProtection="0"/>
    <xf numFmtId="0" fontId="123" fillId="68" borderId="104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6" fillId="86" borderId="86" applyNumberFormat="0" applyFont="0" applyBorder="0" applyAlignment="0">
      <alignment vertical="top" wrapText="1"/>
    </xf>
    <xf numFmtId="183" fontId="42" fillId="82" borderId="93" applyNumberFormat="0" applyAlignment="0" applyProtection="0"/>
    <xf numFmtId="0" fontId="42" fillId="7" borderId="93" applyNumberFormat="0" applyAlignment="0" applyProtection="0"/>
    <xf numFmtId="205" fontId="45" fillId="0" borderId="85" applyNumberFormat="0" applyFill="0" applyBorder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18" borderId="82" applyNumberFormat="0" applyFont="0" applyAlignment="0" applyProtection="0"/>
    <xf numFmtId="0" fontId="14" fillId="18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23" fillId="68" borderId="93" applyNumberFormat="0" applyAlignment="0" applyProtection="0"/>
    <xf numFmtId="0" fontId="17" fillId="27" borderId="82" applyNumberFormat="0" applyFont="0" applyAlignment="0" applyProtection="0"/>
    <xf numFmtId="0" fontId="17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90" fillId="68" borderId="95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90" fillId="68" borderId="106" applyNumberFormat="0" applyAlignment="0" applyProtection="0"/>
    <xf numFmtId="0" fontId="103" fillId="7" borderId="104" applyNumberFormat="0" applyAlignment="0" applyProtection="0"/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0" fontId="14" fillId="27" borderId="105" applyNumberFormat="0" applyFon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0" fontId="99" fillId="68" borderId="81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93" applyNumberFormat="0" applyAlignment="0" applyProtection="0"/>
    <xf numFmtId="0" fontId="17" fillId="27" borderId="105" applyNumberFormat="0" applyFont="0" applyAlignment="0" applyProtection="0"/>
    <xf numFmtId="0" fontId="123" fillId="68" borderId="93" applyNumberFormat="0" applyAlignment="0" applyProtection="0"/>
    <xf numFmtId="183" fontId="42" fillId="82" borderId="81" applyNumberFormat="0" applyAlignment="0" applyProtection="0"/>
    <xf numFmtId="0" fontId="87" fillId="81" borderId="81" applyNumberFormat="0" applyAlignment="0" applyProtection="0"/>
    <xf numFmtId="0" fontId="138" fillId="7" borderId="81" applyNumberFormat="0" applyAlignment="0" applyProtection="0"/>
    <xf numFmtId="183" fontId="14" fillId="27" borderId="94" applyNumberFormat="0" applyFont="0" applyAlignment="0" applyProtection="0"/>
    <xf numFmtId="183" fontId="79" fillId="0" borderId="97" applyNumberFormat="0" applyFill="0" applyAlignment="0" applyProtection="0"/>
    <xf numFmtId="0" fontId="103" fillId="7" borderId="93" applyNumberFormat="0" applyAlignment="0" applyProtection="0"/>
    <xf numFmtId="183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79" fillId="68" borderId="95" applyNumberFormat="0" applyAlignment="0" applyProtection="0"/>
    <xf numFmtId="0" fontId="79" fillId="68" borderId="83" applyNumberFormat="0" applyAlignment="0" applyProtection="0"/>
    <xf numFmtId="0" fontId="123" fillId="68" borderId="104" applyNumberFormat="0" applyAlignment="0" applyProtection="0"/>
    <xf numFmtId="0" fontId="14" fillId="27" borderId="105" applyNumberFormat="0" applyFont="0" applyAlignment="0" applyProtection="0"/>
    <xf numFmtId="0" fontId="42" fillId="7" borderId="104" applyNumberFormat="0" applyAlignment="0" applyProtection="0"/>
    <xf numFmtId="0" fontId="45" fillId="110" borderId="99" applyNumberFormat="0" applyProtection="0">
      <alignment horizontal="left" vertical="center" indent="1"/>
    </xf>
    <xf numFmtId="4" fontId="45" fillId="106" borderId="99" applyNumberFormat="0" applyProtection="0">
      <alignment horizontal="right" vertical="center"/>
    </xf>
    <xf numFmtId="0" fontId="79" fillId="96" borderId="83" applyNumberFormat="0" applyAlignment="0" applyProtection="0"/>
    <xf numFmtId="4" fontId="45" fillId="14" borderId="99" applyNumberFormat="0" applyProtection="0">
      <alignment horizontal="left" vertical="center" indent="1"/>
    </xf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183" fontId="42" fillId="82" borderId="104" applyNumberFormat="0" applyAlignment="0" applyProtection="0"/>
    <xf numFmtId="183" fontId="14" fillId="27" borderId="105" applyNumberFormat="0" applyFont="0" applyAlignment="0" applyProtection="0"/>
    <xf numFmtId="0" fontId="123" fillId="68" borderId="93" applyNumberFormat="0" applyAlignment="0" applyProtection="0"/>
    <xf numFmtId="0" fontId="18" fillId="0" borderId="96" applyNumberFormat="0" applyFill="0" applyAlignment="0" applyProtection="0"/>
    <xf numFmtId="183" fontId="14" fillId="27" borderId="94" applyNumberFormat="0" applyFont="0" applyAlignment="0" applyProtection="0"/>
    <xf numFmtId="183" fontId="14" fillId="27" borderId="105" applyNumberFormat="0" applyFont="0" applyAlignment="0" applyProtection="0"/>
    <xf numFmtId="0" fontId="156" fillId="108" borderId="100" applyNumberFormat="0" applyProtection="0">
      <alignment horizontal="left" vertical="top" indent="1"/>
    </xf>
    <xf numFmtId="4" fontId="45" fillId="0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79" fillId="68" borderId="106" applyNumberFormat="0" applyAlignment="0" applyProtection="0"/>
    <xf numFmtId="0" fontId="122" fillId="0" borderId="57" applyNumberFormat="0" applyBorder="0" applyProtection="0">
      <alignment horizontal="center"/>
    </xf>
    <xf numFmtId="0" fontId="123" fillId="68" borderId="93" applyNumberFormat="0" applyAlignment="0" applyProtection="0"/>
    <xf numFmtId="0" fontId="79" fillId="96" borderId="95" applyNumberFormat="0" applyAlignment="0" applyProtection="0"/>
    <xf numFmtId="0" fontId="90" fillId="81" borderId="95" applyNumberFormat="0" applyAlignment="0" applyProtection="0"/>
    <xf numFmtId="4" fontId="45" fillId="14" borderId="99" applyNumberFormat="0" applyProtection="0">
      <alignment horizontal="left" vertical="center" indent="1"/>
    </xf>
    <xf numFmtId="4" fontId="158" fillId="111" borderId="99" applyNumberFormat="0" applyProtection="0">
      <alignment horizontal="right" vertical="center"/>
    </xf>
    <xf numFmtId="183" fontId="14" fillId="27" borderId="105" applyNumberFormat="0" applyFont="0" applyAlignment="0" applyProtection="0"/>
    <xf numFmtId="0" fontId="45" fillId="68" borderId="99" applyNumberFormat="0" applyProtection="0">
      <alignment horizontal="left" vertical="center" indent="1"/>
    </xf>
    <xf numFmtId="4" fontId="45" fillId="11" borderId="99" applyNumberFormat="0" applyProtection="0">
      <alignment horizontal="right" vertical="center"/>
    </xf>
    <xf numFmtId="0" fontId="87" fillId="81" borderId="93" applyNumberFormat="0" applyAlignment="0" applyProtection="0"/>
    <xf numFmtId="0" fontId="87" fillId="81" borderId="93" applyNumberFormat="0" applyAlignment="0" applyProtection="0"/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0" fontId="79" fillId="68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18" borderId="94" applyNumberFormat="0" applyFont="0" applyAlignment="0" applyProtection="0"/>
    <xf numFmtId="0" fontId="14" fillId="27" borderId="94" applyNumberFormat="0" applyFont="0" applyAlignment="0" applyProtection="0"/>
    <xf numFmtId="4" fontId="156" fillId="27" borderId="100" applyNumberFormat="0" applyProtection="0">
      <alignment vertical="center"/>
    </xf>
    <xf numFmtId="0" fontId="45" fillId="108" borderId="100" applyNumberFormat="0" applyProtection="0">
      <alignment horizontal="left" vertical="top" indent="1"/>
    </xf>
    <xf numFmtId="4" fontId="142" fillId="84" borderId="99" applyNumberFormat="0" applyProtection="0">
      <alignment vertical="center"/>
    </xf>
    <xf numFmtId="4" fontId="45" fillId="14" borderId="99" applyNumberFormat="0" applyProtection="0">
      <alignment horizontal="left" vertical="center" indent="1"/>
    </xf>
    <xf numFmtId="0" fontId="123" fillId="68" borderId="93" applyNumberFormat="0" applyAlignment="0" applyProtection="0"/>
    <xf numFmtId="0" fontId="103" fillId="23" borderId="93" applyNumberFormat="0" applyAlignment="0" applyProtection="0"/>
    <xf numFmtId="0" fontId="103" fillId="7" borderId="104" applyNumberFormat="0" applyAlignment="0" applyProtection="0"/>
    <xf numFmtId="183" fontId="14" fillId="27" borderId="94" applyNumberFormat="0" applyFont="0" applyAlignment="0" applyProtection="0"/>
    <xf numFmtId="0" fontId="79" fillId="68" borderId="83" applyNumberFormat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205" fontId="45" fillId="0" borderId="103" applyNumberFormat="0" applyFill="0" applyBorder="0" applyAlignment="0" applyProtection="0"/>
    <xf numFmtId="184" fontId="21" fillId="64" borderId="83" applyNumberFormat="0">
      <alignment vertical="center"/>
    </xf>
    <xf numFmtId="0" fontId="42" fillId="7" borderId="93" applyNumberFormat="0" applyAlignment="0" applyProtection="0"/>
    <xf numFmtId="0" fontId="45" fillId="18" borderId="99" applyNumberFormat="0" applyFont="0" applyAlignment="0" applyProtection="0"/>
    <xf numFmtId="0" fontId="18" fillId="0" borderId="96" applyNumberFormat="0" applyFill="0" applyAlignment="0" applyProtection="0"/>
    <xf numFmtId="0" fontId="47" fillId="0" borderId="96" applyNumberFormat="0" applyFill="0" applyAlignment="0" applyProtection="0"/>
    <xf numFmtId="0" fontId="14" fillId="27" borderId="94" applyNumberFormat="0" applyFont="0" applyAlignment="0" applyProtection="0"/>
    <xf numFmtId="0" fontId="79" fillId="96" borderId="106" applyNumberFormat="0" applyAlignment="0" applyProtection="0"/>
    <xf numFmtId="0" fontId="18" fillId="0" borderId="96" applyNumberFormat="0" applyFill="0" applyAlignment="0" applyProtection="0"/>
    <xf numFmtId="0" fontId="14" fillId="27" borderId="105" applyNumberFormat="0" applyFont="0" applyAlignment="0" applyProtection="0"/>
    <xf numFmtId="0" fontId="79" fillId="0" borderId="97" applyNumberFormat="0" applyFill="0" applyAlignment="0" applyProtection="0"/>
    <xf numFmtId="0" fontId="14" fillId="18" borderId="105" applyNumberFormat="0" applyFont="0" applyAlignment="0" applyProtection="0"/>
    <xf numFmtId="0" fontId="79" fillId="68" borderId="95" applyNumberFormat="0" applyAlignment="0" applyProtection="0"/>
    <xf numFmtId="0" fontId="79" fillId="96" borderId="106" applyNumberFormat="0" applyAlignment="0" applyProtection="0"/>
    <xf numFmtId="0" fontId="14" fillId="27" borderId="105" applyNumberFormat="0" applyFon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103" fillId="7" borderId="93" applyNumberFormat="0" applyAlignment="0" applyProtection="0"/>
    <xf numFmtId="183" fontId="42" fillId="82" borderId="93" applyNumberFormat="0" applyAlignment="0" applyProtection="0"/>
    <xf numFmtId="183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87" fillId="81" borderId="93" applyNumberFormat="0" applyAlignment="0" applyProtection="0"/>
    <xf numFmtId="0" fontId="123" fillId="68" borderId="93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90" fillId="68" borderId="83" applyNumberFormat="0" applyAlignment="0" applyProtection="0"/>
    <xf numFmtId="0" fontId="90" fillId="68" borderId="83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42" fillId="7" borderId="81" applyNumberFormat="0" applyAlignment="0" applyProtection="0"/>
    <xf numFmtId="0" fontId="122" fillId="0" borderId="57" applyNumberFormat="0" applyBorder="0" applyProtection="0">
      <alignment horizontal="center"/>
    </xf>
    <xf numFmtId="0" fontId="87" fillId="81" borderId="93" applyNumberFormat="0" applyAlignment="0" applyProtection="0"/>
    <xf numFmtId="0" fontId="42" fillId="7" borderId="93" applyNumberFormat="0" applyAlignment="0" applyProtection="0"/>
    <xf numFmtId="183" fontId="79" fillId="0" borderId="97" applyNumberFormat="0" applyFill="0" applyAlignment="0" applyProtection="0"/>
    <xf numFmtId="0" fontId="14" fillId="27" borderId="94" applyNumberFormat="0" applyFont="0" applyAlignment="0" applyProtection="0"/>
    <xf numFmtId="0" fontId="42" fillId="7" borderId="104" applyNumberFormat="0" applyAlignment="0" applyProtection="0"/>
    <xf numFmtId="4" fontId="142" fillId="28" borderId="99" applyNumberFormat="0" applyProtection="0">
      <alignment horizontal="right" vertical="center"/>
    </xf>
    <xf numFmtId="0" fontId="42" fillId="7" borderId="104" applyNumberFormat="0" applyAlignment="0" applyProtection="0"/>
    <xf numFmtId="183" fontId="79" fillId="0" borderId="97" applyNumberFormat="0" applyFill="0" applyAlignment="0" applyProtection="0"/>
    <xf numFmtId="0" fontId="148" fillId="0" borderId="96" applyNumberFormat="0" applyFill="0" applyAlignment="0" applyProtection="0"/>
    <xf numFmtId="4" fontId="142" fillId="79" borderId="98" applyNumberFormat="0" applyProtection="0">
      <alignment vertical="center"/>
    </xf>
    <xf numFmtId="0" fontId="122" fillId="0" borderId="57" applyNumberFormat="0" applyBorder="0" applyProtection="0">
      <alignment horizontal="center"/>
    </xf>
    <xf numFmtId="0" fontId="42" fillId="7" borderId="93" applyNumberFormat="0" applyAlignment="0" applyProtection="0"/>
    <xf numFmtId="0" fontId="79" fillId="68" borderId="95" applyNumberFormat="0" applyAlignment="0" applyProtection="0"/>
    <xf numFmtId="205" fontId="45" fillId="0" borderId="85" applyNumberFormat="0" applyFill="0" applyBorder="0" applyAlignment="0" applyProtection="0"/>
    <xf numFmtId="0" fontId="42" fillId="7" borderId="93" applyNumberFormat="0" applyAlignment="0" applyProtection="0"/>
    <xf numFmtId="0" fontId="103" fillId="23" borderId="93" applyNumberFormat="0" applyAlignment="0" applyProtection="0"/>
    <xf numFmtId="183" fontId="42" fillId="82" borderId="93" applyNumberFormat="0" applyAlignment="0" applyProtection="0"/>
    <xf numFmtId="183" fontId="42" fillId="82" borderId="93" applyNumberFormat="0" applyAlignment="0" applyProtection="0"/>
    <xf numFmtId="183" fontId="42" fillId="82" borderId="93" applyNumberFormat="0" applyAlignment="0" applyProtection="0"/>
    <xf numFmtId="0" fontId="87" fillId="81" borderId="93" applyNumberFormat="0" applyAlignment="0" applyProtection="0"/>
    <xf numFmtId="0" fontId="99" fillId="68" borderId="93" applyNumberFormat="0" applyAlignment="0" applyProtection="0"/>
    <xf numFmtId="0" fontId="87" fillId="81" borderId="93" applyNumberFormat="0" applyAlignment="0" applyProtection="0"/>
    <xf numFmtId="0" fontId="46" fillId="86" borderId="86" applyNumberFormat="0" applyFont="0" applyBorder="0" applyAlignment="0">
      <alignment vertical="top" wrapText="1"/>
    </xf>
    <xf numFmtId="205" fontId="45" fillId="0" borderId="103" applyNumberFormat="0" applyFill="0" applyBorder="0" applyAlignment="0" applyProtection="0"/>
    <xf numFmtId="0" fontId="14" fillId="27" borderId="94" applyNumberFormat="0" applyFont="0" applyAlignment="0" applyProtection="0"/>
    <xf numFmtId="0" fontId="148" fillId="0" borderId="84" applyNumberFormat="0" applyFill="0" applyAlignment="0" applyProtection="0"/>
    <xf numFmtId="183" fontId="14" fillId="27" borderId="94" applyNumberFormat="0" applyFont="0" applyAlignment="0" applyProtection="0"/>
    <xf numFmtId="0" fontId="122" fillId="0" borderId="57" applyNumberFormat="0" applyBorder="0" applyProtection="0">
      <alignment horizontal="center"/>
    </xf>
    <xf numFmtId="0" fontId="90" fillId="81" borderId="83" applyNumberFormat="0" applyAlignment="0" applyProtection="0"/>
    <xf numFmtId="183" fontId="14" fillId="27" borderId="94" applyNumberFormat="0" applyFont="0" applyAlignment="0" applyProtection="0"/>
    <xf numFmtId="0" fontId="79" fillId="0" borderId="97" applyNumberFormat="0" applyFill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42" fillId="7" borderId="104" applyNumberFormat="0" applyAlignment="0" applyProtection="0"/>
    <xf numFmtId="0" fontId="79" fillId="96" borderId="83" applyNumberFormat="0" applyAlignment="0" applyProtection="0"/>
    <xf numFmtId="4" fontId="142" fillId="79" borderId="86" applyNumberFormat="0" applyProtection="0">
      <alignment vertical="center"/>
    </xf>
    <xf numFmtId="0" fontId="45" fillId="113" borderId="86"/>
    <xf numFmtId="0" fontId="45" fillId="113" borderId="98"/>
    <xf numFmtId="0" fontId="47" fillId="0" borderId="84" applyNumberFormat="0" applyFill="0" applyAlignment="0" applyProtection="0"/>
    <xf numFmtId="0" fontId="122" fillId="0" borderId="57" applyNumberFormat="0" applyBorder="0" applyProtection="0">
      <alignment horizontal="center"/>
    </xf>
    <xf numFmtId="4" fontId="45" fillId="67" borderId="99" applyNumberFormat="0" applyProtection="0">
      <alignment horizontal="right" vertical="center"/>
    </xf>
    <xf numFmtId="0" fontId="103" fillId="7" borderId="93" applyNumberFormat="0" applyAlignment="0" applyProtection="0"/>
    <xf numFmtId="0" fontId="45" fillId="110" borderId="99" applyNumberFormat="0" applyProtection="0">
      <alignment horizontal="left" vertical="center" indent="1"/>
    </xf>
    <xf numFmtId="4" fontId="142" fillId="79" borderId="86" applyNumberFormat="0" applyProtection="0">
      <alignment vertical="center"/>
    </xf>
    <xf numFmtId="0" fontId="45" fillId="113" borderId="86"/>
    <xf numFmtId="0" fontId="14" fillId="27" borderId="94" applyNumberFormat="0" applyFont="0" applyAlignment="0" applyProtection="0"/>
    <xf numFmtId="183" fontId="42" fillId="82" borderId="104" applyNumberFormat="0" applyAlignment="0" applyProtection="0"/>
    <xf numFmtId="0" fontId="42" fillId="7" borderId="93" applyNumberFormat="0" applyAlignment="0" applyProtection="0"/>
    <xf numFmtId="0" fontId="79" fillId="96" borderId="95" applyNumberFormat="0" applyAlignment="0" applyProtection="0"/>
    <xf numFmtId="0" fontId="42" fillId="7" borderId="93" applyNumberFormat="0" applyAlignment="0" applyProtection="0"/>
    <xf numFmtId="0" fontId="103" fillId="23" borderId="93" applyNumberFormat="0" applyAlignment="0" applyProtection="0"/>
    <xf numFmtId="0" fontId="42" fillId="7" borderId="104" applyNumberFormat="0" applyAlignment="0" applyProtection="0"/>
    <xf numFmtId="0" fontId="45" fillId="68" borderId="99" applyNumberFormat="0" applyProtection="0">
      <alignment horizontal="left" vertical="center" indent="1"/>
    </xf>
    <xf numFmtId="0" fontId="155" fillId="82" borderId="100" applyNumberFormat="0" applyProtection="0">
      <alignment horizontal="left" vertical="top" indent="1"/>
    </xf>
    <xf numFmtId="0" fontId="79" fillId="0" borderId="97" applyNumberFormat="0" applyFill="0" applyAlignment="0" applyProtection="0"/>
    <xf numFmtId="0" fontId="123" fillId="68" borderId="93" applyNumberFormat="0" applyAlignment="0" applyProtection="0"/>
    <xf numFmtId="0" fontId="42" fillId="7" borderId="93" applyNumberFormat="0" applyAlignment="0" applyProtection="0"/>
    <xf numFmtId="0" fontId="45" fillId="113" borderId="98"/>
    <xf numFmtId="0" fontId="87" fillId="81" borderId="104" applyNumberFormat="0" applyAlignment="0" applyProtection="0"/>
    <xf numFmtId="0" fontId="14" fillId="18" borderId="105" applyNumberFormat="0" applyFont="0" applyAlignment="0" applyProtection="0"/>
    <xf numFmtId="0" fontId="35" fillId="27" borderId="94" applyNumberFormat="0" applyFont="0" applyAlignment="0" applyProtection="0"/>
    <xf numFmtId="0" fontId="45" fillId="8" borderId="100" applyNumberFormat="0" applyProtection="0">
      <alignment horizontal="left" vertical="top" indent="1"/>
    </xf>
    <xf numFmtId="4" fontId="142" fillId="79" borderId="98" applyNumberFormat="0" applyProtection="0">
      <alignment vertical="center"/>
    </xf>
    <xf numFmtId="0" fontId="152" fillId="96" borderId="99" applyNumberFormat="0" applyAlignment="0" applyProtection="0"/>
    <xf numFmtId="0" fontId="45" fillId="8" borderId="99" applyNumberFormat="0" applyProtection="0">
      <alignment horizontal="left" vertical="center" indent="1"/>
    </xf>
    <xf numFmtId="183" fontId="42" fillId="82" borderId="93" applyNumberFormat="0" applyAlignment="0" applyProtection="0"/>
    <xf numFmtId="0" fontId="87" fillId="81" borderId="93" applyNumberFormat="0" applyAlignment="0" applyProtection="0"/>
    <xf numFmtId="183" fontId="14" fillId="27" borderId="94" applyNumberFormat="0" applyFont="0" applyAlignment="0" applyProtection="0"/>
    <xf numFmtId="0" fontId="45" fillId="109" borderId="100" applyNumberFormat="0" applyProtection="0">
      <alignment horizontal="left" vertical="top" indent="1"/>
    </xf>
    <xf numFmtId="4" fontId="45" fillId="11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90" fillId="81" borderId="106" applyNumberFormat="0" applyAlignment="0" applyProtection="0"/>
    <xf numFmtId="0" fontId="46" fillId="86" borderId="98" applyNumberFormat="0" applyFont="0" applyBorder="0" applyAlignment="0">
      <alignment vertical="top" wrapText="1"/>
    </xf>
    <xf numFmtId="183" fontId="42" fillId="82" borderId="93" applyNumberFormat="0" applyAlignment="0" applyProtection="0"/>
    <xf numFmtId="205" fontId="45" fillId="0" borderId="103" applyNumberFormat="0" applyFill="0" applyBorder="0" applyAlignment="0" applyProtection="0"/>
    <xf numFmtId="0" fontId="79" fillId="0" borderId="97" applyNumberFormat="0" applyFill="0" applyAlignment="0" applyProtection="0"/>
    <xf numFmtId="205" fontId="45" fillId="0" borderId="20" applyNumberFormat="0" applyFill="0" applyBorder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17" fillId="27" borderId="94" applyNumberFormat="0" applyFont="0" applyAlignment="0" applyProtection="0"/>
    <xf numFmtId="0" fontId="45" fillId="108" borderId="100" applyNumberFormat="0" applyProtection="0">
      <alignment horizontal="left" vertical="top" indent="1"/>
    </xf>
    <xf numFmtId="0" fontId="87" fillId="81" borderId="104" applyNumberFormat="0" applyAlignment="0" applyProtection="0"/>
    <xf numFmtId="4" fontId="45" fillId="14" borderId="99" applyNumberFormat="0" applyProtection="0">
      <alignment horizontal="left" vertical="center" indent="1"/>
    </xf>
    <xf numFmtId="0" fontId="87" fillId="81" borderId="93" applyNumberFormat="0" applyAlignment="0" applyProtection="0"/>
    <xf numFmtId="0" fontId="47" fillId="0" borderId="84" applyNumberFormat="0" applyFill="0" applyAlignment="0" applyProtection="0"/>
    <xf numFmtId="183" fontId="14" fillId="27" borderId="94" applyNumberFormat="0" applyFont="0" applyAlignment="0" applyProtection="0"/>
    <xf numFmtId="0" fontId="87" fillId="81" borderId="93" applyNumberFormat="0" applyAlignment="0" applyProtection="0"/>
    <xf numFmtId="183" fontId="42" fillId="82" borderId="93" applyNumberForma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183" fontId="42" fillId="82" borderId="93" applyNumberFormat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6" fillId="86" borderId="86" applyNumberFormat="0" applyFont="0" applyBorder="0" applyAlignment="0">
      <alignment vertical="top" wrapText="1"/>
    </xf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205" fontId="45" fillId="0" borderId="85" applyNumberFormat="0" applyFill="0" applyBorder="0" applyAlignment="0" applyProtection="0"/>
    <xf numFmtId="0" fontId="90" fillId="68" borderId="95" applyNumberFormat="0" applyAlignment="0" applyProtection="0"/>
    <xf numFmtId="183" fontId="42" fillId="82" borderId="93" applyNumberFormat="0" applyAlignment="0" applyProtection="0"/>
    <xf numFmtId="0" fontId="123" fillId="68" borderId="104" applyNumberFormat="0" applyAlignment="0" applyProtection="0"/>
    <xf numFmtId="0" fontId="79" fillId="96" borderId="95" applyNumberFormat="0" applyAlignment="0" applyProtection="0"/>
    <xf numFmtId="0" fontId="123" fillId="68" borderId="104" applyNumberFormat="0" applyAlignment="0" applyProtection="0"/>
    <xf numFmtId="0" fontId="87" fillId="81" borderId="93" applyNumberFormat="0" applyAlignment="0" applyProtection="0"/>
    <xf numFmtId="0" fontId="79" fillId="0" borderId="97" applyNumberFormat="0" applyFill="0" applyAlignment="0" applyProtection="0"/>
    <xf numFmtId="0" fontId="18" fillId="0" borderId="96" applyNumberFormat="0" applyFill="0" applyAlignment="0" applyProtection="0"/>
    <xf numFmtId="183" fontId="14" fillId="27" borderId="105" applyNumberFormat="0" applyFont="0" applyAlignment="0" applyProtection="0"/>
    <xf numFmtId="183" fontId="79" fillId="0" borderId="97" applyNumberFormat="0" applyFill="0" applyAlignment="0" applyProtection="0"/>
    <xf numFmtId="0" fontId="123" fillId="68" borderId="93" applyNumberFormat="0" applyAlignment="0" applyProtection="0"/>
    <xf numFmtId="0" fontId="138" fillId="7" borderId="104" applyNumberFormat="0" applyAlignment="0" applyProtection="0"/>
    <xf numFmtId="0" fontId="138" fillId="7" borderId="81" applyNumberFormat="0" applyAlignment="0" applyProtection="0"/>
    <xf numFmtId="183" fontId="42" fillId="82" borderId="93" applyNumberFormat="0" applyAlignment="0" applyProtection="0"/>
    <xf numFmtId="183" fontId="14" fillId="27" borderId="94" applyNumberFormat="0" applyFont="0" applyAlignment="0" applyProtection="0"/>
    <xf numFmtId="0" fontId="79" fillId="0" borderId="97" applyNumberFormat="0" applyFill="0" applyAlignment="0" applyProtection="0"/>
    <xf numFmtId="183" fontId="14" fillId="27" borderId="94" applyNumberFormat="0" applyFon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79" fillId="68" borderId="83" applyNumberFormat="0" applyAlignment="0" applyProtection="0"/>
    <xf numFmtId="184" fontId="21" fillId="64" borderId="106" applyNumberFormat="0">
      <alignment vertical="center"/>
    </xf>
    <xf numFmtId="4" fontId="45" fillId="67" borderId="99" applyNumberFormat="0" applyProtection="0">
      <alignment horizontal="right" vertical="center"/>
    </xf>
    <xf numFmtId="0" fontId="79" fillId="96" borderId="83" applyNumberFormat="0" applyAlignment="0" applyProtection="0"/>
    <xf numFmtId="0" fontId="152" fillId="96" borderId="99" applyNumberFormat="0" applyAlignment="0" applyProtection="0"/>
    <xf numFmtId="0" fontId="87" fillId="81" borderId="104" applyNumberFormat="0" applyAlignment="0" applyProtection="0"/>
    <xf numFmtId="0" fontId="47" fillId="0" borderId="96" applyNumberFormat="0" applyFill="0" applyAlignment="0" applyProtection="0"/>
    <xf numFmtId="183" fontId="14" fillId="27" borderId="105" applyNumberFormat="0" applyFont="0" applyAlignment="0" applyProtection="0"/>
    <xf numFmtId="0" fontId="79" fillId="0" borderId="97" applyNumberFormat="0" applyFill="0" applyAlignment="0" applyProtection="0"/>
    <xf numFmtId="0" fontId="90" fillId="81" borderId="106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45" fillId="18" borderId="99" applyNumberFormat="0" applyFont="0" applyAlignment="0" applyProtection="0"/>
    <xf numFmtId="4" fontId="45" fillId="70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45" fillId="113" borderId="98"/>
    <xf numFmtId="0" fontId="45" fillId="66" borderId="100" applyNumberFormat="0" applyProtection="0">
      <alignment horizontal="left" vertical="top" indent="1"/>
    </xf>
    <xf numFmtId="0" fontId="90" fillId="68" borderId="106" applyNumberFormat="0" applyAlignment="0" applyProtection="0"/>
    <xf numFmtId="0" fontId="123" fillId="68" borderId="93" applyNumberFormat="0" applyAlignment="0" applyProtection="0"/>
    <xf numFmtId="0" fontId="87" fillId="81" borderId="104" applyNumberFormat="0" applyAlignment="0" applyProtection="0"/>
    <xf numFmtId="0" fontId="122" fillId="0" borderId="57" applyNumberFormat="0" applyBorder="0" applyProtection="0">
      <alignment horizontal="center"/>
    </xf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0" fontId="138" fillId="7" borderId="93" applyNumberFormat="0" applyAlignment="0" applyProtection="0"/>
    <xf numFmtId="183" fontId="14" fillId="27" borderId="94" applyNumberFormat="0" applyFont="0" applyAlignment="0" applyProtection="0"/>
    <xf numFmtId="0" fontId="87" fillId="81" borderId="104" applyNumberFormat="0" applyAlignment="0" applyProtection="0"/>
    <xf numFmtId="0" fontId="87" fillId="81" borderId="104" applyNumberFormat="0" applyAlignment="0" applyProtection="0"/>
    <xf numFmtId="183" fontId="42" fillId="82" borderId="93" applyNumberFormat="0" applyAlignment="0" applyProtection="0"/>
    <xf numFmtId="4" fontId="45" fillId="10" borderId="99" applyNumberFormat="0" applyProtection="0">
      <alignment horizontal="right" vertical="center"/>
    </xf>
    <xf numFmtId="4" fontId="45" fillId="3" borderId="99" applyNumberFormat="0" applyProtection="0">
      <alignment horizontal="right" vertical="center"/>
    </xf>
    <xf numFmtId="0" fontId="42" fillId="7" borderId="93" applyNumberFormat="0" applyAlignment="0" applyProtection="0"/>
    <xf numFmtId="0" fontId="14" fillId="27" borderId="94" applyNumberFormat="0" applyFont="0" applyAlignment="0" applyProtection="0"/>
    <xf numFmtId="0" fontId="123" fillId="68" borderId="93" applyNumberFormat="0" applyAlignment="0" applyProtection="0"/>
    <xf numFmtId="183" fontId="42" fillId="82" borderId="93" applyNumberFormat="0" applyAlignment="0" applyProtection="0"/>
    <xf numFmtId="0" fontId="156" fillId="27" borderId="100" applyNumberFormat="0" applyProtection="0">
      <alignment horizontal="left" vertical="top" indent="1"/>
    </xf>
    <xf numFmtId="4" fontId="156" fillId="27" borderId="100" applyNumberFormat="0" applyProtection="0">
      <alignment vertical="center"/>
    </xf>
    <xf numFmtId="4" fontId="142" fillId="79" borderId="98" applyNumberFormat="0" applyProtection="0">
      <alignment vertical="center"/>
    </xf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4" fontId="158" fillId="111" borderId="99" applyNumberFormat="0" applyProtection="0">
      <alignment horizontal="right" vertical="center"/>
    </xf>
    <xf numFmtId="183" fontId="42" fillId="82" borderId="93" applyNumberFormat="0" applyAlignment="0" applyProtection="0"/>
    <xf numFmtId="0" fontId="79" fillId="68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4" fontId="45" fillId="3" borderId="99" applyNumberFormat="0" applyProtection="0">
      <alignment horizontal="right" vertical="center"/>
    </xf>
    <xf numFmtId="183" fontId="42" fillId="82" borderId="93" applyNumberFormat="0" applyAlignment="0" applyProtection="0"/>
    <xf numFmtId="0" fontId="45" fillId="66" borderId="100" applyNumberFormat="0" applyProtection="0">
      <alignment horizontal="left" vertical="top" indent="1"/>
    </xf>
    <xf numFmtId="4" fontId="45" fillId="84" borderId="99" applyNumberFormat="0" applyProtection="0">
      <alignment horizontal="left" vertical="center" indent="1"/>
    </xf>
    <xf numFmtId="0" fontId="45" fillId="113" borderId="98"/>
    <xf numFmtId="184" fontId="21" fillId="64" borderId="106" applyNumberFormat="0">
      <alignment vertical="center"/>
    </xf>
    <xf numFmtId="0" fontId="14" fillId="27" borderId="105" applyNumberFormat="0" applyFont="0" applyAlignment="0" applyProtection="0"/>
    <xf numFmtId="0" fontId="79" fillId="68" borderId="83" applyNumberFormat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46" fillId="86" borderId="98" applyNumberFormat="0" applyFont="0" applyBorder="0" applyAlignment="0">
      <alignment vertical="top" wrapText="1"/>
    </xf>
    <xf numFmtId="184" fontId="21" fillId="64" borderId="83" applyNumberFormat="0">
      <alignment vertical="center"/>
    </xf>
    <xf numFmtId="0" fontId="14" fillId="27" borderId="105" applyNumberFormat="0" applyFont="0" applyAlignment="0" applyProtection="0"/>
    <xf numFmtId="0" fontId="18" fillId="0" borderId="96" applyNumberFormat="0" applyFill="0" applyAlignment="0" applyProtection="0"/>
    <xf numFmtId="183" fontId="79" fillId="0" borderId="97" applyNumberFormat="0" applyFill="0" applyAlignment="0" applyProtection="0"/>
    <xf numFmtId="0" fontId="47" fillId="0" borderId="97" applyNumberFormat="0" applyFill="0" applyAlignment="0" applyProtection="0"/>
    <xf numFmtId="0" fontId="87" fillId="81" borderId="104" applyNumberFormat="0" applyAlignment="0" applyProtection="0"/>
    <xf numFmtId="0" fontId="17" fillId="27" borderId="105" applyNumberFormat="0" applyFont="0" applyAlignment="0" applyProtection="0"/>
    <xf numFmtId="183" fontId="42" fillId="82" borderId="104" applyNumberFormat="0" applyAlignment="0" applyProtection="0"/>
    <xf numFmtId="0" fontId="14" fillId="27" borderId="94" applyNumberFormat="0" applyFont="0" applyAlignment="0" applyProtection="0"/>
    <xf numFmtId="0" fontId="79" fillId="68" borderId="95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103" fillId="23" borderId="93" applyNumberFormat="0" applyAlignment="0" applyProtection="0"/>
    <xf numFmtId="183" fontId="42" fillId="82" borderId="93" applyNumberFormat="0" applyAlignment="0" applyProtection="0"/>
    <xf numFmtId="0" fontId="103" fillId="7" borderId="93" applyNumberFormat="0" applyAlignment="0" applyProtection="0"/>
    <xf numFmtId="183" fontId="42" fillId="82" borderId="93" applyNumberFormat="0" applyAlignment="0" applyProtection="0"/>
    <xf numFmtId="0" fontId="87" fillId="81" borderId="93" applyNumberFormat="0" applyAlignment="0" applyProtection="0"/>
    <xf numFmtId="0" fontId="99" fillId="68" borderId="93" applyNumberFormat="0" applyAlignment="0" applyProtection="0"/>
    <xf numFmtId="0" fontId="123" fillId="68" borderId="93" applyNumberFormat="0" applyAlignment="0" applyProtection="0"/>
    <xf numFmtId="0" fontId="122" fillId="0" borderId="57" applyNumberFormat="0" applyBorder="0" applyProtection="0">
      <alignment horizontal="center"/>
    </xf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90" fillId="68" borderId="83" applyNumberFormat="0" applyAlignment="0" applyProtection="0"/>
    <xf numFmtId="0" fontId="90" fillId="68" borderId="83" applyNumberFormat="0" applyAlignment="0" applyProtection="0"/>
    <xf numFmtId="0" fontId="14" fillId="18" borderId="94" applyNumberFormat="0" applyFont="0" applyAlignment="0" applyProtection="0"/>
    <xf numFmtId="0" fontId="17" fillId="27" borderId="94" applyNumberFormat="0" applyFont="0" applyAlignment="0" applyProtection="0"/>
    <xf numFmtId="183" fontId="42" fillId="82" borderId="104" applyNumberFormat="0" applyAlignment="0" applyProtection="0"/>
    <xf numFmtId="0" fontId="47" fillId="0" borderId="96" applyNumberFormat="0" applyFill="0" applyAlignment="0" applyProtection="0"/>
    <xf numFmtId="0" fontId="87" fillId="81" borderId="93" applyNumberFormat="0" applyAlignment="0" applyProtection="0"/>
    <xf numFmtId="0" fontId="155" fillId="82" borderId="100" applyNumberFormat="0" applyProtection="0">
      <alignment horizontal="left" vertical="top" indent="1"/>
    </xf>
    <xf numFmtId="4" fontId="45" fillId="10" borderId="99" applyNumberFormat="0" applyProtection="0">
      <alignment horizontal="right" vertical="center"/>
    </xf>
    <xf numFmtId="0" fontId="45" fillId="109" borderId="99" applyNumberFormat="0" applyProtection="0">
      <alignment horizontal="left" vertical="center" indent="1"/>
    </xf>
    <xf numFmtId="4" fontId="45" fillId="105" borderId="99" applyNumberFormat="0" applyProtection="0">
      <alignment horizontal="right" vertical="center"/>
    </xf>
    <xf numFmtId="0" fontId="153" fillId="23" borderId="99" applyNumberFormat="0" applyAlignment="0" applyProtection="0"/>
    <xf numFmtId="4" fontId="156" fillId="68" borderId="100" applyNumberFormat="0" applyProtection="0">
      <alignment horizontal="left" vertical="center" indent="1"/>
    </xf>
    <xf numFmtId="4" fontId="156" fillId="68" borderId="100" applyNumberFormat="0" applyProtection="0">
      <alignment horizontal="left" vertical="center" indent="1"/>
    </xf>
    <xf numFmtId="0" fontId="156" fillId="108" borderId="100" applyNumberFormat="0" applyProtection="0">
      <alignment horizontal="left" vertical="top" indent="1"/>
    </xf>
    <xf numFmtId="0" fontId="47" fillId="0" borderId="102" applyNumberFormat="0" applyFill="0" applyAlignment="0" applyProtection="0"/>
    <xf numFmtId="0" fontId="45" fillId="109" borderId="99" applyNumberFormat="0" applyProtection="0">
      <alignment horizontal="left" vertical="center" indent="1"/>
    </xf>
    <xf numFmtId="4" fontId="142" fillId="84" borderId="99" applyNumberFormat="0" applyProtection="0">
      <alignment vertical="center"/>
    </xf>
    <xf numFmtId="0" fontId="148" fillId="0" borderId="96" applyNumberFormat="0" applyFill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90" fillId="68" borderId="95" applyNumberFormat="0" applyAlignment="0" applyProtection="0"/>
    <xf numFmtId="0" fontId="90" fillId="68" borderId="95" applyNumberFormat="0" applyAlignment="0" applyProtection="0"/>
    <xf numFmtId="0" fontId="103" fillId="23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123" fillId="68" borderId="104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90" fillId="68" borderId="106" applyNumberFormat="0" applyAlignment="0" applyProtection="0"/>
    <xf numFmtId="0" fontId="90" fillId="68" borderId="106" applyNumberFormat="0" applyAlignment="0" applyProtection="0"/>
    <xf numFmtId="0" fontId="2" fillId="0" borderId="0"/>
    <xf numFmtId="0" fontId="133" fillId="0" borderId="0" applyNumberFormat="0" applyFill="0" applyBorder="0" applyAlignment="0" applyProtection="0"/>
    <xf numFmtId="0" fontId="54" fillId="56" borderId="0" applyNumberFormat="0" applyBorder="0" applyAlignment="0" applyProtection="0"/>
    <xf numFmtId="0" fontId="57" fillId="47" borderId="15" applyNumberFormat="0" applyAlignment="0" applyProtection="0"/>
    <xf numFmtId="0" fontId="52" fillId="47" borderId="13" applyNumberFormat="0" applyAlignment="0" applyProtection="0"/>
    <xf numFmtId="0" fontId="62" fillId="59" borderId="17" applyNumberFormat="0" applyAlignment="0" applyProtection="0"/>
    <xf numFmtId="0" fontId="59" fillId="0" borderId="0" applyNumberFormat="0" applyFill="0" applyBorder="0" applyAlignment="0" applyProtection="0"/>
    <xf numFmtId="0" fontId="49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49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49" fillId="50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9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9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9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2" fillId="0" borderId="57" applyNumberFormat="0" applyBorder="0" applyProtection="0">
      <alignment horizontal="center"/>
    </xf>
    <xf numFmtId="0" fontId="1" fillId="0" borderId="0"/>
    <xf numFmtId="0" fontId="122" fillId="0" borderId="57" applyNumberFormat="0" applyBorder="0" applyProtection="0">
      <alignment horizontal="center"/>
    </xf>
    <xf numFmtId="9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38" fillId="4" borderId="0" applyNumberFormat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104" applyNumberFormat="0" applyAlignment="0" applyProtection="0"/>
    <xf numFmtId="0" fontId="43" fillId="0" borderId="5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2" fillId="0" borderId="5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" fillId="0" borderId="0"/>
    <xf numFmtId="43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2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87" fillId="81" borderId="113" applyNumberFormat="0" applyAlignment="0" applyProtection="0"/>
    <xf numFmtId="0" fontId="1" fillId="0" borderId="0"/>
    <xf numFmtId="0" fontId="1" fillId="0" borderId="0"/>
    <xf numFmtId="0" fontId="1" fillId="0" borderId="0"/>
    <xf numFmtId="183" fontId="42" fillId="82" borderId="113" applyNumberFormat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38" fillId="7" borderId="113" applyNumberFormat="0" applyAlignment="0" applyProtection="0"/>
    <xf numFmtId="0" fontId="35" fillId="27" borderId="114" applyNumberFormat="0" applyFont="0" applyAlignment="0" applyProtection="0"/>
    <xf numFmtId="0" fontId="148" fillId="0" borderId="115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42" fillId="7" borderId="113" applyNumberForma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5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42" fillId="7" borderId="113" applyNumberFormat="0" applyAlignment="0" applyProtection="0"/>
    <xf numFmtId="0" fontId="103" fillId="23" borderId="113" applyNumberFormat="0" applyAlignment="0" applyProtection="0"/>
    <xf numFmtId="0" fontId="42" fillId="7" borderId="113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9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83" fontId="42" fillId="82" borderId="113" applyNumberFormat="0" applyAlignment="0" applyProtection="0"/>
    <xf numFmtId="0" fontId="123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81" borderId="116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0" fontId="79" fillId="96" borderId="116" applyNumberForma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65" borderId="120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7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45" fillId="108" borderId="118" applyNumberFormat="0" applyProtection="0">
      <alignment horizontal="right" vertical="center"/>
    </xf>
    <xf numFmtId="4" fontId="45" fillId="109" borderId="120" applyNumberFormat="0" applyProtection="0">
      <alignment horizontal="left" vertical="center" indent="1"/>
    </xf>
    <xf numFmtId="4" fontId="45" fillId="108" borderId="120" applyNumberFormat="0" applyProtection="0">
      <alignment horizontal="left" vertical="center" indent="1"/>
    </xf>
    <xf numFmtId="0" fontId="45" fillId="68" borderId="118" applyNumberFormat="0" applyProtection="0">
      <alignment horizontal="left" vertical="center" indent="1"/>
    </xf>
    <xf numFmtId="0" fontId="45" fillId="66" borderId="119" applyNumberFormat="0" applyProtection="0">
      <alignment horizontal="left" vertical="top" indent="1"/>
    </xf>
    <xf numFmtId="0" fontId="45" fillId="110" borderId="118" applyNumberFormat="0" applyProtection="0">
      <alignment horizontal="left" vertical="center" indent="1"/>
    </xf>
    <xf numFmtId="0" fontId="45" fillId="108" borderId="119" applyNumberFormat="0" applyProtection="0">
      <alignment horizontal="left" vertical="top" indent="1"/>
    </xf>
    <xf numFmtId="0" fontId="45" fillId="8" borderId="118" applyNumberFormat="0" applyProtection="0">
      <alignment horizontal="left" vertical="center" indent="1"/>
    </xf>
    <xf numFmtId="0" fontId="45" fillId="8" borderId="119" applyNumberFormat="0" applyProtection="0">
      <alignment horizontal="left" vertical="top" indent="1"/>
    </xf>
    <xf numFmtId="0" fontId="45" fillId="109" borderId="118" applyNumberFormat="0" applyProtection="0">
      <alignment horizontal="left" vertical="center" indent="1"/>
    </xf>
    <xf numFmtId="0" fontId="45" fillId="109" borderId="119" applyNumberFormat="0" applyProtection="0">
      <alignment horizontal="left" vertical="top" indent="1"/>
    </xf>
    <xf numFmtId="0" fontId="46" fillId="66" borderId="121" applyBorder="0"/>
    <xf numFmtId="4" fontId="156" fillId="27" borderId="119" applyNumberFormat="0" applyProtection="0">
      <alignment vertical="center"/>
    </xf>
    <xf numFmtId="4" fontId="142" fillId="79" borderId="117" applyNumberFormat="0" applyProtection="0">
      <alignment vertical="center"/>
    </xf>
    <xf numFmtId="4" fontId="156" fillId="68" borderId="119" applyNumberFormat="0" applyProtection="0">
      <alignment horizontal="left" vertical="center" indent="1"/>
    </xf>
    <xf numFmtId="0" fontId="156" fillId="27" borderId="119" applyNumberFormat="0" applyProtection="0">
      <alignment horizontal="left" vertical="top" indent="1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156" fillId="108" borderId="119" applyNumberFormat="0" applyProtection="0">
      <alignment horizontal="left" vertical="top" indent="1"/>
    </xf>
    <xf numFmtId="4" fontId="157" fillId="112" borderId="120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0" fontId="47" fillId="0" borderId="122" applyNumberFormat="0" applyFill="0" applyAlignment="0" applyProtection="0"/>
    <xf numFmtId="164" fontId="1" fillId="0" borderId="0" applyFont="0" applyFill="0" applyBorder="0" applyAlignment="0" applyProtection="0"/>
    <xf numFmtId="183" fontId="42" fillId="82" borderId="113" applyNumberFormat="0" applyAlignment="0" applyProtection="0"/>
    <xf numFmtId="0" fontId="1" fillId="0" borderId="0">
      <alignment vertical="top" wrapText="1"/>
      <protection locked="0"/>
    </xf>
    <xf numFmtId="0" fontId="103" fillId="7" borderId="113" applyNumberFormat="0" applyAlignment="0" applyProtection="0"/>
    <xf numFmtId="0" fontId="1" fillId="0" borderId="0"/>
    <xf numFmtId="0" fontId="42" fillId="7" borderId="113" applyNumberForma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7" fillId="0" borderId="115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3" fillId="7" borderId="113" applyNumberForma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" fontId="157" fillId="112" borderId="120" applyNumberFormat="0" applyProtection="0">
      <alignment horizontal="left" vertical="center" indent="1"/>
    </xf>
    <xf numFmtId="4" fontId="156" fillId="68" borderId="119" applyNumberFormat="0" applyProtection="0">
      <alignment horizontal="left" vertical="center" indent="1"/>
    </xf>
    <xf numFmtId="4" fontId="156" fillId="27" borderId="119" applyNumberFormat="0" applyProtection="0">
      <alignment vertical="center"/>
    </xf>
    <xf numFmtId="0" fontId="45" fillId="108" borderId="119" applyNumberFormat="0" applyProtection="0">
      <alignment horizontal="left" vertical="top" indent="1"/>
    </xf>
    <xf numFmtId="0" fontId="45" fillId="66" borderId="119" applyNumberFormat="0" applyProtection="0">
      <alignment horizontal="left" vertical="top" indent="1"/>
    </xf>
    <xf numFmtId="4" fontId="45" fillId="108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0" fontId="1" fillId="0" borderId="0"/>
    <xf numFmtId="4" fontId="45" fillId="65" borderId="120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47" fillId="0" borderId="122" applyNumberFormat="0" applyFill="0" applyAlignment="0" applyProtection="0"/>
    <xf numFmtId="4" fontId="45" fillId="107" borderId="120" applyNumberFormat="0" applyProtection="0">
      <alignment horizontal="left" vertical="center" indent="1"/>
    </xf>
    <xf numFmtId="4" fontId="45" fillId="109" borderId="120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0" fontId="156" fillId="108" borderId="119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6" fillId="27" borderId="119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6" fillId="66" borderId="121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5" fillId="109" borderId="119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5" fillId="8" borderId="119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8" borderId="118" applyNumberFormat="0" applyProtection="0">
      <alignment horizontal="right" vertical="center"/>
    </xf>
    <xf numFmtId="0" fontId="45" fillId="68" borderId="118" applyNumberFormat="0" applyProtection="0">
      <alignment horizontal="left" vertical="center" indent="1"/>
    </xf>
    <xf numFmtId="0" fontId="45" fillId="110" borderId="118" applyNumberFormat="0" applyProtection="0">
      <alignment horizontal="left" vertical="center" indent="1"/>
    </xf>
    <xf numFmtId="0" fontId="45" fillId="8" borderId="118" applyNumberFormat="0" applyProtection="0">
      <alignment horizontal="left" vertical="center" indent="1"/>
    </xf>
    <xf numFmtId="0" fontId="45" fillId="109" borderId="118" applyNumberFormat="0" applyProtection="0">
      <alignment horizontal="left" vertical="center" indent="1"/>
    </xf>
    <xf numFmtId="4" fontId="142" fillId="79" borderId="117" applyNumberFormat="0" applyProtection="0">
      <alignment vertical="center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83" fontId="42" fillId="82" borderId="113" applyNumberFormat="0" applyAlignment="0" applyProtection="0"/>
    <xf numFmtId="183" fontId="42" fillId="82" borderId="113" applyNumberForma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4" fillId="27" borderId="1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7" fillId="0" borderId="115" applyNumberFormat="0" applyFill="0" applyAlignment="0" applyProtection="0"/>
    <xf numFmtId="0" fontId="1" fillId="0" borderId="0"/>
    <xf numFmtId="21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215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4" fillId="27" borderId="114" applyNumberFormat="0" applyFont="0" applyAlignment="0" applyProtection="0"/>
    <xf numFmtId="0" fontId="1" fillId="0" borderId="0"/>
    <xf numFmtId="0" fontId="1" fillId="0" borderId="0"/>
    <xf numFmtId="0" fontId="87" fillId="81" borderId="113" applyNumberForma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23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68" borderId="11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4" fillId="27" borderId="114" applyNumberFormat="0" applyFont="0" applyAlignment="0" applyProtection="0"/>
    <xf numFmtId="0" fontId="1" fillId="0" borderId="0"/>
    <xf numFmtId="0" fontId="87" fillId="81" borderId="113" applyNumberFormat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03" fillId="23" borderId="113" applyNumberFormat="0" applyAlignment="0" applyProtection="0"/>
    <xf numFmtId="0" fontId="42" fillId="7" borderId="113" applyNumberFormat="0" applyAlignment="0" applyProtection="0"/>
    <xf numFmtId="0" fontId="42" fillId="7" borderId="113" applyNumberFormat="0" applyAlignment="0" applyProtection="0"/>
    <xf numFmtId="183" fontId="42" fillId="82" borderId="113" applyNumberFormat="0" applyAlignment="0" applyProtection="0"/>
    <xf numFmtId="0" fontId="42" fillId="7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27" borderId="114" applyNumberFormat="0" applyFon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4" fillId="27" borderId="114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23" fillId="68" borderId="113" applyNumberFormat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115" applyNumberFormat="0" applyFill="0" applyAlignment="0" applyProtection="0"/>
    <xf numFmtId="0" fontId="18" fillId="0" borderId="115" applyNumberFormat="0" applyFill="0" applyAlignment="0" applyProtection="0"/>
    <xf numFmtId="0" fontId="47" fillId="0" borderId="115" applyNumberFormat="0" applyFill="0" applyAlignment="0" applyProtection="0"/>
    <xf numFmtId="0" fontId="47" fillId="0" borderId="115" applyNumberFormat="0" applyFill="0" applyAlignment="0" applyProtection="0"/>
    <xf numFmtId="0" fontId="46" fillId="86" borderId="117" applyNumberFormat="0" applyFont="0" applyBorder="0" applyAlignment="0">
      <alignment vertical="top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5" fontId="45" fillId="0" borderId="123" applyNumberFormat="0" applyFill="0" applyBorder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18" borderId="114" applyNumberFormat="0" applyFont="0" applyAlignment="0" applyProtection="0"/>
    <xf numFmtId="0" fontId="14" fillId="18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7" fillId="27" borderId="114" applyNumberFormat="0" applyFont="0" applyAlignment="0" applyProtection="0"/>
    <xf numFmtId="0" fontId="17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42" fillId="82" borderId="113" applyNumberFormat="0" applyAlignment="0" applyProtection="0"/>
    <xf numFmtId="183" fontId="42" fillId="82" borderId="113" applyNumberFormat="0" applyAlignment="0" applyProtection="0"/>
    <xf numFmtId="0" fontId="42" fillId="7" borderId="113" applyNumberFormat="0" applyAlignment="0" applyProtection="0"/>
    <xf numFmtId="183" fontId="42" fillId="82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9" fillId="68" borderId="113" applyNumberFormat="0" applyAlignment="0" applyProtection="0"/>
    <xf numFmtId="0" fontId="123" fillId="68" borderId="113" applyNumberFormat="0" applyAlignment="0" applyProtection="0"/>
    <xf numFmtId="0" fontId="87" fillId="81" borderId="113" applyNumberFormat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3" fontId="42" fillId="82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87" fillId="81" borderId="113" applyNumberForma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79" fillId="68" borderId="116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96" borderId="116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79" fillId="68" borderId="116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1" fillId="64" borderId="116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90" fillId="68" borderId="116" applyNumberFormat="0" applyAlignment="0" applyProtection="0"/>
    <xf numFmtId="0" fontId="90" fillId="68" borderId="116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2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5" fillId="0" borderId="123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6" fillId="86" borderId="117" applyNumberFormat="0" applyFont="0" applyBorder="0" applyAlignment="0">
      <alignment vertical="top" wrapTex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5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42" fillId="79" borderId="117" applyNumberFormat="0" applyProtection="0">
      <alignment vertical="center"/>
    </xf>
    <xf numFmtId="0" fontId="45" fillId="113" borderId="117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" fontId="142" fillId="79" borderId="117" applyNumberFormat="0" applyProtection="0">
      <alignment vertical="center"/>
    </xf>
    <xf numFmtId="0" fontId="45" fillId="113" borderId="117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6" fillId="86" borderId="117" applyNumberFormat="0" applyFont="0" applyBorder="0" applyAlignment="0">
      <alignment vertical="top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5" fontId="45" fillId="0" borderId="123" applyNumberForma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38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43" fontId="83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5" fillId="27" borderId="105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65" borderId="120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7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45" fillId="108" borderId="118" applyNumberFormat="0" applyProtection="0">
      <alignment horizontal="right" vertical="center"/>
    </xf>
    <xf numFmtId="4" fontId="45" fillId="109" borderId="120" applyNumberFormat="0" applyProtection="0">
      <alignment horizontal="left" vertical="center" indent="1"/>
    </xf>
    <xf numFmtId="4" fontId="45" fillId="108" borderId="120" applyNumberFormat="0" applyProtection="0">
      <alignment horizontal="left" vertical="center" indent="1"/>
    </xf>
    <xf numFmtId="0" fontId="45" fillId="68" borderId="118" applyNumberFormat="0" applyProtection="0">
      <alignment horizontal="left" vertical="center" indent="1"/>
    </xf>
    <xf numFmtId="0" fontId="45" fillId="66" borderId="119" applyNumberFormat="0" applyProtection="0">
      <alignment horizontal="left" vertical="top" indent="1"/>
    </xf>
    <xf numFmtId="0" fontId="45" fillId="110" borderId="118" applyNumberFormat="0" applyProtection="0">
      <alignment horizontal="left" vertical="center" indent="1"/>
    </xf>
    <xf numFmtId="0" fontId="45" fillId="108" borderId="119" applyNumberFormat="0" applyProtection="0">
      <alignment horizontal="left" vertical="top" indent="1"/>
    </xf>
    <xf numFmtId="0" fontId="45" fillId="8" borderId="118" applyNumberFormat="0" applyProtection="0">
      <alignment horizontal="left" vertical="center" indent="1"/>
    </xf>
    <xf numFmtId="0" fontId="45" fillId="8" borderId="119" applyNumberFormat="0" applyProtection="0">
      <alignment horizontal="left" vertical="top" indent="1"/>
    </xf>
    <xf numFmtId="0" fontId="45" fillId="109" borderId="118" applyNumberFormat="0" applyProtection="0">
      <alignment horizontal="left" vertical="center" indent="1"/>
    </xf>
    <xf numFmtId="0" fontId="45" fillId="109" borderId="119" applyNumberFormat="0" applyProtection="0">
      <alignment horizontal="left" vertical="top" indent="1"/>
    </xf>
    <xf numFmtId="0" fontId="46" fillId="66" borderId="121" applyBorder="0"/>
    <xf numFmtId="4" fontId="156" fillId="27" borderId="119" applyNumberFormat="0" applyProtection="0">
      <alignment vertical="center"/>
    </xf>
    <xf numFmtId="4" fontId="142" fillId="79" borderId="117" applyNumberFormat="0" applyProtection="0">
      <alignment vertical="center"/>
    </xf>
    <xf numFmtId="4" fontId="156" fillId="68" borderId="119" applyNumberFormat="0" applyProtection="0">
      <alignment horizontal="left" vertical="center" indent="1"/>
    </xf>
    <xf numFmtId="0" fontId="156" fillId="27" borderId="119" applyNumberFormat="0" applyProtection="0">
      <alignment horizontal="left" vertical="top" indent="1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156" fillId="108" borderId="119" applyNumberFormat="0" applyProtection="0">
      <alignment horizontal="left" vertical="top" indent="1"/>
    </xf>
    <xf numFmtId="4" fontId="157" fillId="112" borderId="120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0" fontId="47" fillId="0" borderId="122" applyNumberFormat="0" applyFill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7" fillId="112" borderId="120" applyNumberFormat="0" applyProtection="0">
      <alignment horizontal="left" vertical="center" indent="1"/>
    </xf>
    <xf numFmtId="4" fontId="156" fillId="68" borderId="119" applyNumberFormat="0" applyProtection="0">
      <alignment horizontal="left" vertical="center" indent="1"/>
    </xf>
    <xf numFmtId="4" fontId="156" fillId="27" borderId="119" applyNumberFormat="0" applyProtection="0">
      <alignment vertical="center"/>
    </xf>
    <xf numFmtId="0" fontId="45" fillId="108" borderId="119" applyNumberFormat="0" applyProtection="0">
      <alignment horizontal="left" vertical="top" indent="1"/>
    </xf>
    <xf numFmtId="0" fontId="45" fillId="66" borderId="119" applyNumberFormat="0" applyProtection="0">
      <alignment horizontal="left" vertical="top" indent="1"/>
    </xf>
    <xf numFmtId="4" fontId="45" fillId="108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0" fontId="1" fillId="0" borderId="0"/>
    <xf numFmtId="4" fontId="45" fillId="65" borderId="120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47" fillId="0" borderId="122" applyNumberFormat="0" applyFill="0" applyAlignment="0" applyProtection="0"/>
    <xf numFmtId="4" fontId="45" fillId="107" borderId="120" applyNumberFormat="0" applyProtection="0">
      <alignment horizontal="left" vertical="center" indent="1"/>
    </xf>
    <xf numFmtId="4" fontId="45" fillId="109" borderId="120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0" fontId="156" fillId="108" borderId="119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6" fillId="27" borderId="119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6" fillId="66" borderId="121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5" fillId="109" borderId="119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5" fillId="8" borderId="119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8" borderId="118" applyNumberFormat="0" applyProtection="0">
      <alignment horizontal="right" vertical="center"/>
    </xf>
    <xf numFmtId="0" fontId="45" fillId="68" borderId="118" applyNumberFormat="0" applyProtection="0">
      <alignment horizontal="left" vertical="center" indent="1"/>
    </xf>
    <xf numFmtId="0" fontId="45" fillId="110" borderId="118" applyNumberFormat="0" applyProtection="0">
      <alignment horizontal="left" vertical="center" indent="1"/>
    </xf>
    <xf numFmtId="0" fontId="45" fillId="8" borderId="118" applyNumberFormat="0" applyProtection="0">
      <alignment horizontal="left" vertical="center" indent="1"/>
    </xf>
    <xf numFmtId="0" fontId="45" fillId="109" borderId="118" applyNumberFormat="0" applyProtection="0">
      <alignment horizontal="left" vertical="center" indent="1"/>
    </xf>
    <xf numFmtId="4" fontId="142" fillId="79" borderId="117" applyNumberFormat="0" applyProtection="0">
      <alignment vertical="center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4" fillId="27" borderId="105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27" borderId="10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83" fillId="0" borderId="0" applyFont="0" applyFill="0" applyBorder="0" applyAlignment="0" applyProtection="0"/>
    <xf numFmtId="0" fontId="171" fillId="0" borderId="0"/>
    <xf numFmtId="0" fontId="82" fillId="0" borderId="0"/>
    <xf numFmtId="43" fontId="171" fillId="0" borderId="0" applyFont="0" applyFill="0" applyBorder="0" applyAlignment="0" applyProtection="0"/>
    <xf numFmtId="0" fontId="45" fillId="0" borderId="0"/>
    <xf numFmtId="0" fontId="76" fillId="0" borderId="0"/>
    <xf numFmtId="0" fontId="82" fillId="0" borderId="0"/>
    <xf numFmtId="0" fontId="45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102" applyNumberFormat="0" applyFill="0" applyAlignment="0" applyProtection="0"/>
    <xf numFmtId="43" fontId="1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47" fillId="0" borderId="102" applyNumberFormat="0" applyFill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33" fillId="0" borderId="0" applyNumberForma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83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7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83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3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2" fillId="0" borderId="0"/>
    <xf numFmtId="0" fontId="1" fillId="0" borderId="0"/>
    <xf numFmtId="0" fontId="87" fillId="81" borderId="104" applyNumberFormat="0" applyAlignment="0" applyProtection="0"/>
    <xf numFmtId="183" fontId="42" fillId="82" borderId="104" applyNumberFormat="0" applyAlignment="0" applyProtection="0"/>
    <xf numFmtId="0" fontId="138" fillId="7" borderId="104" applyNumberFormat="0" applyAlignment="0" applyProtection="0"/>
    <xf numFmtId="0" fontId="35" fillId="27" borderId="105" applyNumberFormat="0" applyFont="0" applyAlignment="0" applyProtection="0"/>
    <xf numFmtId="0" fontId="42" fillId="7" borderId="104" applyNumberFormat="0" applyAlignment="0" applyProtection="0"/>
    <xf numFmtId="0" fontId="42" fillId="7" borderId="104" applyNumberFormat="0" applyAlignment="0" applyProtection="0"/>
    <xf numFmtId="0" fontId="103" fillId="23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99" fillId="68" borderId="104" applyNumberFormat="0" applyAlignment="0" applyProtection="0"/>
    <xf numFmtId="183" fontId="42" fillId="82" borderId="104" applyNumberFormat="0" applyAlignment="0" applyProtection="0"/>
    <xf numFmtId="0" fontId="123" fillId="68" borderId="104" applyNumberFormat="0" applyAlignment="0" applyProtection="0"/>
    <xf numFmtId="183" fontId="42" fillId="82" borderId="104" applyNumberFormat="0" applyAlignment="0" applyProtection="0"/>
    <xf numFmtId="0" fontId="103" fillId="7" borderId="104" applyNumberFormat="0" applyAlignment="0" applyProtection="0"/>
    <xf numFmtId="0" fontId="42" fillId="7" borderId="104" applyNumberFormat="0" applyAlignment="0" applyProtection="0"/>
    <xf numFmtId="0" fontId="103" fillId="7" borderId="104" applyNumberFormat="0" applyAlignment="0" applyProtection="0"/>
    <xf numFmtId="183" fontId="42" fillId="82" borderId="104" applyNumberFormat="0" applyAlignment="0" applyProtection="0"/>
    <xf numFmtId="183" fontId="42" fillId="82" borderId="104" applyNumberFormat="0" applyAlignment="0" applyProtection="0"/>
    <xf numFmtId="0" fontId="123" fillId="68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123" fillId="68" borderId="104" applyNumberFormat="0" applyAlignment="0" applyProtection="0"/>
    <xf numFmtId="0" fontId="123" fillId="68" borderId="104" applyNumberFormat="0" applyAlignment="0" applyProtection="0"/>
    <xf numFmtId="0" fontId="14" fillId="27" borderId="105" applyNumberFormat="0" applyFont="0" applyAlignment="0" applyProtection="0"/>
    <xf numFmtId="0" fontId="87" fillId="81" borderId="104" applyNumberFormat="0" applyAlignment="0" applyProtection="0"/>
    <xf numFmtId="0" fontId="103" fillId="23" borderId="104" applyNumberFormat="0" applyAlignment="0" applyProtection="0"/>
    <xf numFmtId="0" fontId="42" fillId="7" borderId="104" applyNumberFormat="0" applyAlignment="0" applyProtection="0"/>
    <xf numFmtId="0" fontId="42" fillId="7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123" fillId="68" borderId="104" applyNumberFormat="0" applyAlignment="0" applyProtection="0"/>
    <xf numFmtId="0" fontId="87" fillId="81" borderId="104" applyNumberForma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18" borderId="105" applyNumberFormat="0" applyFont="0" applyAlignment="0" applyProtection="0"/>
    <xf numFmtId="0" fontId="14" fillId="18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7" fillId="27" borderId="105" applyNumberFormat="0" applyFont="0" applyAlignment="0" applyProtection="0"/>
    <xf numFmtId="0" fontId="17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42" fillId="82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183" fontId="42" fillId="82" borderId="104" applyNumberFormat="0" applyAlignment="0" applyProtection="0"/>
    <xf numFmtId="0" fontId="99" fillId="68" borderId="104" applyNumberFormat="0" applyAlignment="0" applyProtection="0"/>
    <xf numFmtId="0" fontId="123" fillId="68" borderId="104" applyNumberFormat="0" applyAlignment="0" applyProtection="0"/>
    <xf numFmtId="0" fontId="87" fillId="81" borderId="104" applyNumberFormat="0" applyAlignment="0" applyProtection="0"/>
    <xf numFmtId="0" fontId="87" fillId="81" borderId="104" applyNumberFormat="0" applyAlignment="0" applyProtection="0"/>
    <xf numFmtId="183" fontId="42" fillId="82" borderId="104" applyNumberFormat="0" applyAlignment="0" applyProtection="0"/>
    <xf numFmtId="0" fontId="87" fillId="81" borderId="104" applyNumberFormat="0" applyAlignment="0" applyProtection="0"/>
    <xf numFmtId="0" fontId="42" fillId="7" borderId="104" applyNumberFormat="0" applyAlignment="0" applyProtection="0"/>
    <xf numFmtId="0" fontId="138" fillId="7" borderId="104" applyNumberFormat="0" applyAlignment="0" applyProtection="0"/>
    <xf numFmtId="0" fontId="123" fillId="68" borderId="104" applyNumberFormat="0" applyAlignment="0" applyProtection="0"/>
    <xf numFmtId="0" fontId="42" fillId="7" borderId="104" applyNumberFormat="0" applyAlignment="0" applyProtection="0"/>
    <xf numFmtId="0" fontId="152" fillId="96" borderId="99" applyNumberFormat="0" applyAlignment="0" applyProtection="0"/>
    <xf numFmtId="0" fontId="153" fillId="23" borderId="99" applyNumberFormat="0" applyAlignment="0" applyProtection="0"/>
    <xf numFmtId="0" fontId="45" fillId="18" borderId="99" applyNumberFormat="0" applyFont="0" applyAlignment="0" applyProtection="0"/>
    <xf numFmtId="4" fontId="45" fillId="82" borderId="99" applyNumberFormat="0" applyProtection="0">
      <alignment vertical="center"/>
    </xf>
    <xf numFmtId="4" fontId="142" fillId="84" borderId="99" applyNumberFormat="0" applyProtection="0">
      <alignment vertical="center"/>
    </xf>
    <xf numFmtId="4" fontId="45" fillId="84" borderId="99" applyNumberFormat="0" applyProtection="0">
      <alignment horizontal="left" vertical="center" indent="1"/>
    </xf>
    <xf numFmtId="0" fontId="155" fillId="82" borderId="100" applyNumberFormat="0" applyProtection="0">
      <alignment horizontal="left" vertical="top" indent="1"/>
    </xf>
    <xf numFmtId="4" fontId="45" fillId="14" borderId="99" applyNumberFormat="0" applyProtection="0">
      <alignment horizontal="left" vertical="center" indent="1"/>
    </xf>
    <xf numFmtId="4" fontId="45" fillId="3" borderId="99" applyNumberFormat="0" applyProtection="0">
      <alignment horizontal="right" vertical="center"/>
    </xf>
    <xf numFmtId="4" fontId="45" fillId="105" borderId="99" applyNumberFormat="0" applyProtection="0">
      <alignment horizontal="right" vertical="center"/>
    </xf>
    <xf numFmtId="4" fontId="45" fillId="11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4" fontId="45" fillId="67" borderId="99" applyNumberFormat="0" applyProtection="0">
      <alignment horizontal="right" vertical="center"/>
    </xf>
    <xf numFmtId="4" fontId="45" fillId="70" borderId="99" applyNumberFormat="0" applyProtection="0">
      <alignment horizontal="right" vertical="center"/>
    </xf>
    <xf numFmtId="4" fontId="45" fillId="106" borderId="99" applyNumberFormat="0" applyProtection="0">
      <alignment horizontal="right" vertical="center"/>
    </xf>
    <xf numFmtId="4" fontId="45" fillId="10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45" fillId="68" borderId="99" applyNumberFormat="0" applyProtection="0">
      <alignment horizontal="left" vertical="center" indent="1"/>
    </xf>
    <xf numFmtId="0" fontId="45" fillId="66" borderId="100" applyNumberFormat="0" applyProtection="0">
      <alignment horizontal="left" vertical="top" indent="1"/>
    </xf>
    <xf numFmtId="0" fontId="45" fillId="110" borderId="99" applyNumberFormat="0" applyProtection="0">
      <alignment horizontal="left" vertical="center" indent="1"/>
    </xf>
    <xf numFmtId="0" fontId="45" fillId="108" borderId="100" applyNumberFormat="0" applyProtection="0">
      <alignment horizontal="left" vertical="top" indent="1"/>
    </xf>
    <xf numFmtId="0" fontId="45" fillId="8" borderId="99" applyNumberFormat="0" applyProtection="0">
      <alignment horizontal="left" vertical="center" indent="1"/>
    </xf>
    <xf numFmtId="0" fontId="45" fillId="8" borderId="100" applyNumberFormat="0" applyProtection="0">
      <alignment horizontal="left" vertical="top" indent="1"/>
    </xf>
    <xf numFmtId="0" fontId="45" fillId="109" borderId="99" applyNumberFormat="0" applyProtection="0">
      <alignment horizontal="left" vertical="center" indent="1"/>
    </xf>
    <xf numFmtId="0" fontId="45" fillId="109" borderId="100" applyNumberFormat="0" applyProtection="0">
      <alignment horizontal="left" vertical="top" indent="1"/>
    </xf>
    <xf numFmtId="0" fontId="46" fillId="66" borderId="101" applyBorder="0"/>
    <xf numFmtId="4" fontId="156" fillId="27" borderId="100" applyNumberFormat="0" applyProtection="0">
      <alignment vertical="center"/>
    </xf>
    <xf numFmtId="4" fontId="142" fillId="79" borderId="98" applyNumberFormat="0" applyProtection="0">
      <alignment vertical="center"/>
    </xf>
    <xf numFmtId="4" fontId="156" fillId="68" borderId="100" applyNumberFormat="0" applyProtection="0">
      <alignment horizontal="left" vertical="center" indent="1"/>
    </xf>
    <xf numFmtId="0" fontId="156" fillId="27" borderId="100" applyNumberFormat="0" applyProtection="0">
      <alignment horizontal="left" vertical="top" indent="1"/>
    </xf>
    <xf numFmtId="4" fontId="45" fillId="0" borderId="99" applyNumberFormat="0" applyProtection="0">
      <alignment horizontal="right" vertical="center"/>
    </xf>
    <xf numFmtId="4" fontId="142" fillId="28" borderId="99" applyNumberFormat="0" applyProtection="0">
      <alignment horizontal="right" vertical="center"/>
    </xf>
    <xf numFmtId="4" fontId="45" fillId="14" borderId="99" applyNumberFormat="0" applyProtection="0">
      <alignment horizontal="left" vertical="center" indent="1"/>
    </xf>
    <xf numFmtId="0" fontId="156" fillId="108" borderId="100" applyNumberFormat="0" applyProtection="0">
      <alignment horizontal="left" vertical="top" indent="1"/>
    </xf>
    <xf numFmtId="0" fontId="45" fillId="113" borderId="98"/>
    <xf numFmtId="4" fontId="158" fillId="111" borderId="99" applyNumberFormat="0" applyProtection="0">
      <alignment horizontal="right" vertical="center"/>
    </xf>
    <xf numFmtId="0" fontId="47" fillId="0" borderId="102" applyNumberFormat="0" applyFill="0" applyAlignment="0" applyProtection="0"/>
    <xf numFmtId="4" fontId="156" fillId="68" borderId="100" applyNumberFormat="0" applyProtection="0">
      <alignment horizontal="left" vertical="center" indent="1"/>
    </xf>
    <xf numFmtId="4" fontId="156" fillId="27" borderId="100" applyNumberFormat="0" applyProtection="0">
      <alignment vertical="center"/>
    </xf>
    <xf numFmtId="0" fontId="45" fillId="108" borderId="100" applyNumberFormat="0" applyProtection="0">
      <alignment horizontal="left" vertical="top" indent="1"/>
    </xf>
    <xf numFmtId="0" fontId="45" fillId="66" borderId="100" applyNumberFormat="0" applyProtection="0">
      <alignment horizontal="left" vertical="top" indent="1"/>
    </xf>
    <xf numFmtId="0" fontId="47" fillId="0" borderId="102" applyNumberFormat="0" applyFill="0" applyAlignment="0" applyProtection="0"/>
    <xf numFmtId="0" fontId="155" fillId="82" borderId="100" applyNumberFormat="0" applyProtection="0">
      <alignment horizontal="left" vertical="top" indent="1"/>
    </xf>
    <xf numFmtId="0" fontId="156" fillId="108" borderId="100" applyNumberFormat="0" applyProtection="0">
      <alignment horizontal="left" vertical="top" indent="1"/>
    </xf>
    <xf numFmtId="0" fontId="156" fillId="27" borderId="100" applyNumberFormat="0" applyProtection="0">
      <alignment horizontal="left" vertical="top" indent="1"/>
    </xf>
    <xf numFmtId="0" fontId="46" fillId="66" borderId="101" applyBorder="0"/>
    <xf numFmtId="0" fontId="45" fillId="109" borderId="100" applyNumberFormat="0" applyProtection="0">
      <alignment horizontal="left" vertical="top" indent="1"/>
    </xf>
    <xf numFmtId="0" fontId="45" fillId="8" borderId="100" applyNumberFormat="0" applyProtection="0">
      <alignment horizontal="left" vertical="top" indent="1"/>
    </xf>
    <xf numFmtId="0" fontId="152" fillId="96" borderId="99" applyNumberFormat="0" applyAlignment="0" applyProtection="0"/>
    <xf numFmtId="0" fontId="153" fillId="23" borderId="99" applyNumberFormat="0" applyAlignment="0" applyProtection="0"/>
    <xf numFmtId="0" fontId="45" fillId="18" borderId="99" applyNumberFormat="0" applyFont="0" applyAlignment="0" applyProtection="0"/>
    <xf numFmtId="4" fontId="45" fillId="82" borderId="99" applyNumberFormat="0" applyProtection="0">
      <alignment vertical="center"/>
    </xf>
    <xf numFmtId="4" fontId="142" fillId="84" borderId="99" applyNumberFormat="0" applyProtection="0">
      <alignment vertical="center"/>
    </xf>
    <xf numFmtId="4" fontId="45" fillId="84" borderId="99" applyNumberFormat="0" applyProtection="0">
      <alignment horizontal="left" vertical="center" indent="1"/>
    </xf>
    <xf numFmtId="4" fontId="45" fillId="14" borderId="99" applyNumberFormat="0" applyProtection="0">
      <alignment horizontal="left" vertical="center" indent="1"/>
    </xf>
    <xf numFmtId="4" fontId="45" fillId="3" borderId="99" applyNumberFormat="0" applyProtection="0">
      <alignment horizontal="right" vertical="center"/>
    </xf>
    <xf numFmtId="4" fontId="45" fillId="105" borderId="99" applyNumberFormat="0" applyProtection="0">
      <alignment horizontal="right" vertical="center"/>
    </xf>
    <xf numFmtId="4" fontId="45" fillId="11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4" fontId="45" fillId="67" borderId="99" applyNumberFormat="0" applyProtection="0">
      <alignment horizontal="right" vertical="center"/>
    </xf>
    <xf numFmtId="4" fontId="45" fillId="70" borderId="99" applyNumberFormat="0" applyProtection="0">
      <alignment horizontal="right" vertical="center"/>
    </xf>
    <xf numFmtId="4" fontId="45" fillId="106" borderId="99" applyNumberFormat="0" applyProtection="0">
      <alignment horizontal="right" vertical="center"/>
    </xf>
    <xf numFmtId="4" fontId="45" fillId="10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45" fillId="68" borderId="99" applyNumberFormat="0" applyProtection="0">
      <alignment horizontal="left" vertical="center" indent="1"/>
    </xf>
    <xf numFmtId="0" fontId="45" fillId="110" borderId="99" applyNumberFormat="0" applyProtection="0">
      <alignment horizontal="left" vertical="center" indent="1"/>
    </xf>
    <xf numFmtId="0" fontId="45" fillId="8" borderId="99" applyNumberFormat="0" applyProtection="0">
      <alignment horizontal="left" vertical="center" indent="1"/>
    </xf>
    <xf numFmtId="0" fontId="45" fillId="109" borderId="99" applyNumberFormat="0" applyProtection="0">
      <alignment horizontal="left" vertical="center" indent="1"/>
    </xf>
    <xf numFmtId="4" fontId="142" fillId="79" borderId="98" applyNumberFormat="0" applyProtection="0">
      <alignment vertical="center"/>
    </xf>
    <xf numFmtId="4" fontId="45" fillId="0" borderId="99" applyNumberFormat="0" applyProtection="0">
      <alignment horizontal="right" vertical="center"/>
    </xf>
    <xf numFmtId="4" fontId="142" fillId="28" borderId="99" applyNumberFormat="0" applyProtection="0">
      <alignment horizontal="right" vertical="center"/>
    </xf>
    <xf numFmtId="4" fontId="45" fillId="14" borderId="99" applyNumberFormat="0" applyProtection="0">
      <alignment horizontal="left" vertical="center" indent="1"/>
    </xf>
    <xf numFmtId="0" fontId="45" fillId="113" borderId="98"/>
    <xf numFmtId="4" fontId="158" fillId="111" borderId="99" applyNumberFormat="0" applyProtection="0">
      <alignment horizontal="right" vertical="center"/>
    </xf>
    <xf numFmtId="4" fontId="142" fillId="79" borderId="56" applyNumberFormat="0" applyProtection="0">
      <alignment vertical="center"/>
    </xf>
    <xf numFmtId="0" fontId="45" fillId="113" borderId="56"/>
    <xf numFmtId="4" fontId="142" fillId="79" borderId="56" applyNumberFormat="0" applyProtection="0">
      <alignment vertical="center"/>
    </xf>
    <xf numFmtId="0" fontId="45" fillId="113" borderId="56"/>
  </cellStyleXfs>
  <cellXfs count="356">
    <xf numFmtId="0" fontId="0" fillId="0" borderId="0" xfId="0"/>
    <xf numFmtId="0" fontId="31" fillId="0" borderId="0" xfId="39" applyFont="1"/>
    <xf numFmtId="167" fontId="31" fillId="0" borderId="0" xfId="39" applyNumberFormat="1" applyFont="1"/>
    <xf numFmtId="167" fontId="31" fillId="0" borderId="0" xfId="37" applyNumberFormat="1" applyFont="1" applyAlignment="1">
      <alignment vertical="center"/>
    </xf>
    <xf numFmtId="167" fontId="30" fillId="0" borderId="0" xfId="37" applyNumberFormat="1" applyFont="1" applyAlignment="1">
      <alignment vertical="center"/>
    </xf>
    <xf numFmtId="167" fontId="31" fillId="28" borderId="0" xfId="37" applyNumberFormat="1" applyFont="1" applyFill="1" applyAlignment="1">
      <alignment vertical="center"/>
    </xf>
    <xf numFmtId="167" fontId="30" fillId="0" borderId="0" xfId="56" applyNumberFormat="1" applyFont="1" applyAlignment="1">
      <alignment vertical="center"/>
    </xf>
    <xf numFmtId="167" fontId="26" fillId="28" borderId="0" xfId="62" applyNumberFormat="1" applyFont="1" applyFill="1" applyAlignment="1">
      <alignment vertical="center"/>
    </xf>
    <xf numFmtId="167" fontId="31" fillId="0" borderId="0" xfId="60" applyNumberFormat="1" applyFont="1" applyAlignment="1">
      <alignment vertical="center"/>
    </xf>
    <xf numFmtId="167" fontId="31" fillId="0" borderId="0" xfId="56" applyNumberFormat="1" applyFont="1"/>
    <xf numFmtId="0" fontId="32" fillId="0" borderId="0" xfId="45" applyFont="1"/>
    <xf numFmtId="168" fontId="31" fillId="0" borderId="0" xfId="77" applyNumberFormat="1" applyFont="1" applyAlignment="1">
      <alignment vertical="center"/>
    </xf>
    <xf numFmtId="0" fontId="32" fillId="28" borderId="0" xfId="45" applyFont="1" applyFill="1"/>
    <xf numFmtId="173" fontId="30" fillId="0" borderId="0" xfId="37" applyNumberFormat="1" applyFont="1" applyAlignment="1">
      <alignment vertical="center"/>
    </xf>
    <xf numFmtId="176" fontId="31" fillId="0" borderId="0" xfId="39" applyNumberFormat="1" applyFont="1"/>
    <xf numFmtId="167" fontId="26" fillId="28" borderId="0" xfId="62" applyNumberFormat="1" applyFont="1" applyFill="1"/>
    <xf numFmtId="167" fontId="26" fillId="61" borderId="0" xfId="62" applyNumberFormat="1" applyFont="1" applyFill="1" applyAlignment="1">
      <alignment vertical="center"/>
    </xf>
    <xf numFmtId="167" fontId="63" fillId="60" borderId="0" xfId="56" applyNumberFormat="1" applyFont="1" applyFill="1"/>
    <xf numFmtId="167" fontId="24" fillId="0" borderId="0" xfId="60" applyNumberFormat="1" applyFont="1" applyAlignment="1">
      <alignment vertical="center"/>
    </xf>
    <xf numFmtId="167" fontId="24" fillId="0" borderId="0" xfId="37" applyNumberFormat="1" applyFont="1" applyAlignment="1">
      <alignment vertical="center"/>
    </xf>
    <xf numFmtId="167" fontId="31" fillId="60" borderId="0" xfId="60" applyNumberFormat="1" applyFont="1" applyFill="1" applyAlignment="1">
      <alignment vertical="center"/>
    </xf>
    <xf numFmtId="167" fontId="24" fillId="60" borderId="0" xfId="56" applyNumberFormat="1" applyFont="1" applyFill="1" applyAlignment="1">
      <alignment horizontal="right" vertical="center"/>
    </xf>
    <xf numFmtId="170" fontId="63" fillId="0" borderId="0" xfId="37" applyNumberFormat="1" applyFont="1" applyAlignment="1">
      <alignment vertical="center"/>
    </xf>
    <xf numFmtId="167" fontId="67" fillId="0" borderId="0" xfId="60" applyNumberFormat="1" applyFont="1" applyAlignment="1">
      <alignment vertical="center"/>
    </xf>
    <xf numFmtId="169" fontId="67" fillId="0" borderId="0" xfId="60" applyNumberFormat="1" applyFont="1" applyAlignment="1">
      <alignment vertical="center"/>
    </xf>
    <xf numFmtId="174" fontId="67" fillId="0" borderId="0" xfId="60" applyNumberFormat="1" applyFont="1" applyAlignment="1">
      <alignment vertical="center"/>
    </xf>
    <xf numFmtId="3" fontId="67" fillId="0" borderId="0" xfId="60" applyNumberFormat="1" applyFont="1" applyAlignment="1">
      <alignment vertical="center"/>
    </xf>
    <xf numFmtId="175" fontId="67" fillId="0" borderId="0" xfId="60" applyNumberFormat="1" applyFont="1" applyAlignment="1">
      <alignment vertical="center"/>
    </xf>
    <xf numFmtId="168" fontId="67" fillId="0" borderId="0" xfId="77" applyNumberFormat="1" applyFont="1" applyAlignment="1">
      <alignment vertical="center"/>
    </xf>
    <xf numFmtId="3" fontId="31" fillId="0" borderId="0" xfId="56" applyNumberFormat="1" applyFont="1"/>
    <xf numFmtId="167" fontId="63" fillId="60" borderId="0" xfId="39" applyNumberFormat="1" applyFont="1" applyFill="1" applyAlignment="1">
      <alignment vertical="center"/>
    </xf>
    <xf numFmtId="167" fontId="66" fillId="60" borderId="0" xfId="56" applyNumberFormat="1" applyFont="1" applyFill="1" applyAlignment="1">
      <alignment horizontal="right" vertical="center"/>
    </xf>
    <xf numFmtId="167" fontId="66" fillId="0" borderId="0" xfId="56" applyNumberFormat="1" applyFont="1" applyAlignment="1">
      <alignment horizontal="right" vertical="center"/>
    </xf>
    <xf numFmtId="167" fontId="66" fillId="0" borderId="0" xfId="39" applyNumberFormat="1" applyFont="1"/>
    <xf numFmtId="167" fontId="63" fillId="0" borderId="0" xfId="56" applyNumberFormat="1" applyFont="1"/>
    <xf numFmtId="167" fontId="63" fillId="0" borderId="0" xfId="56" applyNumberFormat="1" applyFont="1" applyAlignment="1">
      <alignment horizontal="right"/>
    </xf>
    <xf numFmtId="167" fontId="25" fillId="60" borderId="0" xfId="37" applyNumberFormat="1" applyFont="1" applyFill="1" applyAlignment="1">
      <alignment vertical="center"/>
    </xf>
    <xf numFmtId="3" fontId="31" fillId="0" borderId="0" xfId="60" applyNumberFormat="1" applyFont="1" applyAlignment="1">
      <alignment horizontal="right" vertical="center"/>
    </xf>
    <xf numFmtId="3" fontId="31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6" fillId="28" borderId="0" xfId="81" applyNumberFormat="1" applyFont="1" applyFill="1" applyAlignment="1">
      <alignment horizontal="right" vertical="center" wrapText="1"/>
    </xf>
    <xf numFmtId="167" fontId="66" fillId="0" borderId="0" xfId="39" applyNumberFormat="1" applyFont="1" applyAlignment="1">
      <alignment vertical="center"/>
    </xf>
    <xf numFmtId="168" fontId="66" fillId="0" borderId="0" xfId="77" applyNumberFormat="1" applyFont="1" applyFill="1" applyBorder="1" applyAlignment="1">
      <alignment vertical="center"/>
    </xf>
    <xf numFmtId="168" fontId="63" fillId="0" borderId="0" xfId="77" applyNumberFormat="1" applyFont="1" applyFill="1" applyBorder="1" applyAlignment="1">
      <alignment vertical="center"/>
    </xf>
    <xf numFmtId="167" fontId="63" fillId="0" borderId="0" xfId="39" applyNumberFormat="1" applyFont="1" applyAlignment="1">
      <alignment horizontal="right" vertical="center"/>
    </xf>
    <xf numFmtId="167" fontId="24" fillId="60" borderId="0" xfId="39" applyNumberFormat="1" applyFont="1" applyFill="1" applyAlignment="1">
      <alignment horizontal="left" vertical="center"/>
    </xf>
    <xf numFmtId="167" fontId="31" fillId="0" borderId="0" xfId="60" applyNumberFormat="1" applyFont="1" applyAlignment="1">
      <alignment vertical="center" wrapText="1"/>
    </xf>
    <xf numFmtId="167" fontId="24" fillId="0" borderId="0" xfId="39" applyNumberFormat="1" applyFont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4" fillId="0" borderId="0" xfId="56" applyNumberFormat="1" applyFont="1" applyAlignment="1">
      <alignment horizontal="right" vertical="center"/>
    </xf>
    <xf numFmtId="167" fontId="24" fillId="60" borderId="0" xfId="60" applyNumberFormat="1" applyFont="1" applyFill="1" applyAlignment="1">
      <alignment vertical="top"/>
    </xf>
    <xf numFmtId="167" fontId="24" fillId="0" borderId="0" xfId="56" applyNumberFormat="1" applyFont="1" applyAlignment="1">
      <alignment horizontal="right"/>
    </xf>
    <xf numFmtId="167" fontId="24" fillId="0" borderId="0" xfId="37" applyNumberFormat="1" applyFont="1" applyAlignment="1">
      <alignment horizontal="center" vertical="center" wrapText="1"/>
    </xf>
    <xf numFmtId="0" fontId="24" fillId="0" borderId="0" xfId="39" applyFont="1"/>
    <xf numFmtId="167" fontId="25" fillId="0" borderId="0" xfId="37" applyNumberFormat="1" applyFont="1" applyAlignment="1">
      <alignment horizontal="center" vertical="center" wrapText="1"/>
    </xf>
    <xf numFmtId="167" fontId="24" fillId="0" borderId="0" xfId="56" applyNumberFormat="1" applyFont="1"/>
    <xf numFmtId="167" fontId="24" fillId="0" borderId="0" xfId="0" applyNumberFormat="1" applyFont="1" applyAlignment="1">
      <alignment vertical="center"/>
    </xf>
    <xf numFmtId="167" fontId="25" fillId="0" borderId="0" xfId="0" applyNumberFormat="1" applyFont="1" applyAlignment="1">
      <alignment vertical="center"/>
    </xf>
    <xf numFmtId="167" fontId="24" fillId="60" borderId="0" xfId="37" applyNumberFormat="1" applyFont="1" applyFill="1" applyAlignment="1">
      <alignment vertical="center"/>
    </xf>
    <xf numFmtId="167" fontId="63" fillId="60" borderId="0" xfId="37" applyNumberFormat="1" applyFont="1" applyFill="1" applyAlignment="1">
      <alignment vertical="center"/>
    </xf>
    <xf numFmtId="167" fontId="24" fillId="60" borderId="0" xfId="56" applyNumberFormat="1" applyFont="1" applyFill="1"/>
    <xf numFmtId="167" fontId="24" fillId="60" borderId="0" xfId="37" applyNumberFormat="1" applyFont="1" applyFill="1" applyAlignment="1">
      <alignment horizontal="left" vertical="center" indent="2"/>
    </xf>
    <xf numFmtId="167" fontId="24" fillId="60" borderId="0" xfId="37" applyNumberFormat="1" applyFont="1" applyFill="1" applyAlignment="1">
      <alignment horizontal="left" vertical="center" indent="1"/>
    </xf>
    <xf numFmtId="167" fontId="24" fillId="60" borderId="0" xfId="37" applyNumberFormat="1" applyFont="1" applyFill="1" applyAlignment="1">
      <alignment horizontal="left" vertical="center" indent="3"/>
    </xf>
    <xf numFmtId="167" fontId="24" fillId="60" borderId="0" xfId="56" applyNumberFormat="1" applyFont="1" applyFill="1" applyAlignment="1">
      <alignment horizontal="left" indent="1"/>
    </xf>
    <xf numFmtId="167" fontId="28" fillId="60" borderId="0" xfId="56" applyNumberFormat="1" applyFont="1" applyFill="1"/>
    <xf numFmtId="167" fontId="28" fillId="60" borderId="0" xfId="37" applyNumberFormat="1" applyFont="1" applyFill="1" applyAlignment="1">
      <alignment vertical="center"/>
    </xf>
    <xf numFmtId="167" fontId="24" fillId="60" borderId="0" xfId="39" applyNumberFormat="1" applyFont="1" applyFill="1" applyAlignment="1">
      <alignment vertical="center"/>
    </xf>
    <xf numFmtId="167" fontId="24" fillId="0" borderId="0" xfId="0" applyNumberFormat="1" applyFont="1" applyAlignment="1">
      <alignment horizontal="left" vertical="center" indent="1"/>
    </xf>
    <xf numFmtId="167" fontId="24" fillId="0" borderId="0" xfId="0" applyNumberFormat="1" applyFont="1" applyAlignment="1">
      <alignment horizontal="left" vertical="center" indent="2"/>
    </xf>
    <xf numFmtId="167" fontId="63" fillId="0" borderId="0" xfId="39" applyNumberFormat="1" applyFont="1"/>
    <xf numFmtId="167" fontId="63" fillId="0" borderId="0" xfId="39" applyNumberFormat="1" applyFont="1" applyAlignment="1">
      <alignment vertical="center"/>
    </xf>
    <xf numFmtId="167" fontId="63" fillId="60" borderId="0" xfId="37" applyNumberFormat="1" applyFont="1" applyFill="1" applyAlignment="1">
      <alignment horizontal="right" vertical="center"/>
    </xf>
    <xf numFmtId="167" fontId="63" fillId="60" borderId="0" xfId="39" applyNumberFormat="1" applyFont="1" applyFill="1"/>
    <xf numFmtId="167" fontId="63" fillId="0" borderId="0" xfId="37" applyNumberFormat="1" applyFont="1" applyAlignment="1">
      <alignment vertical="center"/>
    </xf>
    <xf numFmtId="167" fontId="63" fillId="0" borderId="0" xfId="37" applyNumberFormat="1" applyFont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24" fillId="60" borderId="0" xfId="37" applyNumberFormat="1" applyFont="1" applyFill="1" applyAlignment="1">
      <alignment horizontal="right" vertical="center"/>
    </xf>
    <xf numFmtId="167" fontId="66" fillId="60" borderId="0" xfId="37" applyNumberFormat="1" applyFont="1" applyFill="1" applyAlignment="1">
      <alignment vertical="center"/>
    </xf>
    <xf numFmtId="167" fontId="25" fillId="60" borderId="0" xfId="56" applyNumberFormat="1" applyFont="1" applyFill="1" applyAlignment="1">
      <alignment vertical="center"/>
    </xf>
    <xf numFmtId="167" fontId="66" fillId="60" borderId="0" xfId="56" applyNumberFormat="1" applyFont="1" applyFill="1" applyAlignment="1">
      <alignment vertical="center"/>
    </xf>
    <xf numFmtId="4" fontId="24" fillId="60" borderId="0" xfId="60" applyNumberFormat="1" applyFont="1" applyFill="1" applyAlignment="1">
      <alignment horizontal="left" vertical="center"/>
    </xf>
    <xf numFmtId="167" fontId="24" fillId="60" borderId="0" xfId="60" applyNumberFormat="1" applyFont="1" applyFill="1" applyAlignment="1">
      <alignment horizontal="center" vertical="center"/>
    </xf>
    <xf numFmtId="167" fontId="66" fillId="0" borderId="0" xfId="56" applyNumberFormat="1" applyFont="1" applyAlignment="1">
      <alignment horizontal="right"/>
    </xf>
    <xf numFmtId="0" fontId="24" fillId="0" borderId="0" xfId="45" applyFont="1"/>
    <xf numFmtId="167" fontId="24" fillId="0" borderId="11" xfId="37" applyNumberFormat="1" applyFont="1" applyBorder="1" applyAlignment="1">
      <alignment vertical="center"/>
    </xf>
    <xf numFmtId="167" fontId="25" fillId="0" borderId="28" xfId="0" applyNumberFormat="1" applyFont="1" applyBorder="1" applyAlignment="1">
      <alignment vertical="center"/>
    </xf>
    <xf numFmtId="167" fontId="28" fillId="0" borderId="0" xfId="0" applyNumberFormat="1" applyFont="1" applyAlignment="1">
      <alignment vertical="center"/>
    </xf>
    <xf numFmtId="167" fontId="63" fillId="0" borderId="11" xfId="39" applyNumberFormat="1" applyFont="1" applyBorder="1"/>
    <xf numFmtId="167" fontId="24" fillId="0" borderId="29" xfId="37" applyNumberFormat="1" applyFont="1" applyBorder="1" applyAlignment="1">
      <alignment vertical="center"/>
    </xf>
    <xf numFmtId="167" fontId="24" fillId="60" borderId="29" xfId="37" applyNumberFormat="1" applyFont="1" applyFill="1" applyBorder="1" applyAlignment="1">
      <alignment vertical="center"/>
    </xf>
    <xf numFmtId="10" fontId="66" fillId="0" borderId="30" xfId="62" applyNumberFormat="1" applyFont="1" applyBorder="1" applyAlignment="1">
      <alignment vertical="center"/>
    </xf>
    <xf numFmtId="10" fontId="66" fillId="0" borderId="22" xfId="62" applyNumberFormat="1" applyFont="1" applyBorder="1" applyAlignment="1">
      <alignment vertical="center"/>
    </xf>
    <xf numFmtId="4" fontId="66" fillId="0" borderId="0" xfId="62" applyNumberFormat="1" applyFont="1"/>
    <xf numFmtId="10" fontId="66" fillId="0" borderId="0" xfId="62" applyNumberFormat="1" applyFont="1"/>
    <xf numFmtId="10" fontId="63" fillId="0" borderId="22" xfId="62" applyNumberFormat="1" applyFont="1" applyBorder="1" applyAlignment="1">
      <alignment vertical="center"/>
    </xf>
    <xf numFmtId="10" fontId="63" fillId="0" borderId="32" xfId="62" applyNumberFormat="1" applyFont="1" applyBorder="1" applyAlignment="1">
      <alignment vertical="center"/>
    </xf>
    <xf numFmtId="167" fontId="24" fillId="0" borderId="0" xfId="37" applyNumberFormat="1" applyFont="1" applyAlignment="1">
      <alignment horizontal="right"/>
    </xf>
    <xf numFmtId="167" fontId="66" fillId="60" borderId="36" xfId="56" applyNumberFormat="1" applyFont="1" applyFill="1" applyBorder="1" applyAlignment="1">
      <alignment horizontal="right" vertical="center"/>
    </xf>
    <xf numFmtId="167" fontId="63" fillId="0" borderId="35" xfId="37" applyNumberFormat="1" applyFont="1" applyBorder="1" applyAlignment="1">
      <alignment vertical="center"/>
    </xf>
    <xf numFmtId="167" fontId="25" fillId="28" borderId="0" xfId="60" applyNumberFormat="1" applyFont="1" applyFill="1"/>
    <xf numFmtId="167" fontId="24" fillId="0" borderId="35" xfId="60" applyNumberFormat="1" applyFont="1" applyBorder="1" applyAlignment="1">
      <alignment vertical="center"/>
    </xf>
    <xf numFmtId="167" fontId="24" fillId="0" borderId="35" xfId="60" applyNumberFormat="1" applyFont="1" applyBorder="1" applyAlignment="1">
      <alignment horizontal="center" vertical="center"/>
    </xf>
    <xf numFmtId="167" fontId="24" fillId="0" borderId="28" xfId="60" applyNumberFormat="1" applyFont="1" applyBorder="1" applyAlignment="1">
      <alignment vertical="center"/>
    </xf>
    <xf numFmtId="167" fontId="24" fillId="0" borderId="0" xfId="37" applyNumberFormat="1" applyFont="1" applyAlignment="1">
      <alignment horizontal="left" vertical="center" indent="1"/>
    </xf>
    <xf numFmtId="0" fontId="24" fillId="0" borderId="0" xfId="37" applyFont="1" applyAlignment="1">
      <alignment horizontal="left" vertical="center" indent="1"/>
    </xf>
    <xf numFmtId="167" fontId="24" fillId="0" borderId="38" xfId="37" applyNumberFormat="1" applyFont="1" applyBorder="1" applyAlignment="1">
      <alignment vertical="center"/>
    </xf>
    <xf numFmtId="167" fontId="25" fillId="0" borderId="29" xfId="56" applyNumberFormat="1" applyFont="1" applyBorder="1"/>
    <xf numFmtId="167" fontId="66" fillId="0" borderId="29" xfId="56" applyNumberFormat="1" applyFont="1" applyBorder="1" applyAlignment="1">
      <alignment horizontal="right"/>
    </xf>
    <xf numFmtId="167" fontId="24" fillId="0" borderId="0" xfId="37" applyNumberFormat="1" applyFont="1" applyAlignment="1">
      <alignment horizontal="left" vertical="center" indent="2"/>
    </xf>
    <xf numFmtId="167" fontId="25" fillId="0" borderId="0" xfId="56" applyNumberFormat="1" applyFont="1"/>
    <xf numFmtId="167" fontId="24" fillId="60" borderId="0" xfId="39" applyNumberFormat="1" applyFont="1" applyFill="1" applyAlignment="1">
      <alignment horizontal="left" vertical="center" indent="1"/>
    </xf>
    <xf numFmtId="167" fontId="25" fillId="0" borderId="38" xfId="56" applyNumberFormat="1" applyFont="1" applyBorder="1"/>
    <xf numFmtId="167" fontId="63" fillId="0" borderId="38" xfId="37" applyNumberFormat="1" applyFont="1" applyBorder="1" applyAlignment="1">
      <alignment vertical="center"/>
    </xf>
    <xf numFmtId="167" fontId="66" fillId="62" borderId="33" xfId="56" applyNumberFormat="1" applyFont="1" applyFill="1" applyBorder="1" applyAlignment="1">
      <alignment horizontal="right" vertical="center"/>
    </xf>
    <xf numFmtId="0" fontId="66" fillId="0" borderId="0" xfId="62" applyFont="1" applyAlignment="1">
      <alignment vertical="center"/>
    </xf>
    <xf numFmtId="10" fontId="66" fillId="0" borderId="31" xfId="62" applyNumberFormat="1" applyFont="1" applyBorder="1" applyAlignment="1">
      <alignment vertical="center"/>
    </xf>
    <xf numFmtId="10" fontId="66" fillId="0" borderId="23" xfId="62" applyNumberFormat="1" applyFont="1" applyBorder="1" applyAlignment="1">
      <alignment vertical="center"/>
    </xf>
    <xf numFmtId="0" fontId="63" fillId="0" borderId="0" xfId="62" applyFont="1"/>
    <xf numFmtId="0" fontId="66" fillId="0" borderId="29" xfId="62" applyFont="1" applyBorder="1" applyAlignment="1">
      <alignment vertical="center"/>
    </xf>
    <xf numFmtId="0" fontId="63" fillId="0" borderId="0" xfId="62" applyFont="1" applyAlignment="1">
      <alignment vertical="center"/>
    </xf>
    <xf numFmtId="10" fontId="63" fillId="0" borderId="23" xfId="62" applyNumberFormat="1" applyFont="1" applyBorder="1" applyAlignment="1">
      <alignment vertical="center"/>
    </xf>
    <xf numFmtId="0" fontId="63" fillId="0" borderId="19" xfId="62" applyFont="1" applyBorder="1" applyAlignment="1">
      <alignment vertical="center"/>
    </xf>
    <xf numFmtId="10" fontId="63" fillId="0" borderId="37" xfId="62" applyNumberFormat="1" applyFont="1" applyBorder="1" applyAlignment="1">
      <alignment vertical="center"/>
    </xf>
    <xf numFmtId="0" fontId="14" fillId="0" borderId="0" xfId="0" applyFont="1"/>
    <xf numFmtId="49" fontId="25" fillId="0" borderId="0" xfId="37" applyNumberFormat="1" applyFont="1" applyAlignment="1">
      <alignment horizontal="right" vertical="center" wrapText="1"/>
    </xf>
    <xf numFmtId="167" fontId="24" fillId="0" borderId="10" xfId="0" applyNumberFormat="1" applyFont="1" applyBorder="1" applyAlignment="1">
      <alignment vertical="center"/>
    </xf>
    <xf numFmtId="167" fontId="25" fillId="0" borderId="10" xfId="0" applyNumberFormat="1" applyFont="1" applyBorder="1" applyAlignment="1">
      <alignment horizontal="center" vertical="center" wrapText="1"/>
    </xf>
    <xf numFmtId="167" fontId="24" fillId="63" borderId="0" xfId="37" applyNumberFormat="1" applyFont="1" applyFill="1" applyAlignment="1">
      <alignment vertical="center"/>
    </xf>
    <xf numFmtId="167" fontId="24" fillId="0" borderId="36" xfId="60" applyNumberFormat="1" applyFont="1" applyBorder="1" applyAlignment="1">
      <alignment vertical="center"/>
    </xf>
    <xf numFmtId="167" fontId="25" fillId="0" borderId="36" xfId="60" quotePrefix="1" applyNumberFormat="1" applyFont="1" applyBorder="1" applyAlignment="1">
      <alignment horizontal="center" vertical="center"/>
    </xf>
    <xf numFmtId="167" fontId="25" fillId="0" borderId="27" xfId="60" applyNumberFormat="1" applyFont="1" applyBorder="1" applyAlignment="1">
      <alignment horizontal="center" vertical="center" wrapText="1"/>
    </xf>
    <xf numFmtId="167" fontId="24" fillId="0" borderId="28" xfId="37" applyNumberFormat="1" applyFont="1" applyBorder="1" applyAlignment="1">
      <alignment vertical="center"/>
    </xf>
    <xf numFmtId="167" fontId="25" fillId="0" borderId="29" xfId="56" applyNumberFormat="1" applyFont="1" applyBorder="1" applyAlignment="1">
      <alignment vertical="center"/>
    </xf>
    <xf numFmtId="167" fontId="25" fillId="0" borderId="28" xfId="56" applyNumberFormat="1" applyFont="1" applyBorder="1" applyAlignment="1">
      <alignment vertical="center"/>
    </xf>
    <xf numFmtId="167" fontId="24" fillId="0" borderId="35" xfId="37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horizontal="right" vertical="center"/>
    </xf>
    <xf numFmtId="49" fontId="25" fillId="0" borderId="35" xfId="37" applyNumberFormat="1" applyFont="1" applyBorder="1" applyAlignment="1">
      <alignment horizontal="right" vertical="center" wrapText="1"/>
    </xf>
    <xf numFmtId="167" fontId="25" fillId="72" borderId="11" xfId="39" applyNumberFormat="1" applyFont="1" applyFill="1" applyBorder="1" applyAlignment="1">
      <alignment vertical="center"/>
    </xf>
    <xf numFmtId="167" fontId="66" fillId="72" borderId="11" xfId="39" applyNumberFormat="1" applyFont="1" applyFill="1" applyBorder="1" applyAlignment="1">
      <alignment vertical="center"/>
    </xf>
    <xf numFmtId="167" fontId="24" fillId="0" borderId="11" xfId="39" applyNumberFormat="1" applyFont="1" applyBorder="1" applyAlignment="1">
      <alignment vertical="center"/>
    </xf>
    <xf numFmtId="167" fontId="25" fillId="72" borderId="27" xfId="37" applyNumberFormat="1" applyFont="1" applyFill="1" applyBorder="1" applyAlignment="1">
      <alignment vertical="center"/>
    </xf>
    <xf numFmtId="167" fontId="66" fillId="72" borderId="27" xfId="37" applyNumberFormat="1" applyFont="1" applyFill="1" applyBorder="1" applyAlignment="1">
      <alignment vertical="center"/>
    </xf>
    <xf numFmtId="167" fontId="66" fillId="72" borderId="27" xfId="37" applyNumberFormat="1" applyFont="1" applyFill="1" applyBorder="1" applyAlignment="1">
      <alignment horizontal="right" vertical="center"/>
    </xf>
    <xf numFmtId="167" fontId="25" fillId="72" borderId="27" xfId="56" applyNumberFormat="1" applyFont="1" applyFill="1" applyBorder="1" applyAlignment="1">
      <alignment vertical="center"/>
    </xf>
    <xf numFmtId="167" fontId="66" fillId="72" borderId="27" xfId="56" applyNumberFormat="1" applyFont="1" applyFill="1" applyBorder="1" applyAlignment="1">
      <alignment vertical="center"/>
    </xf>
    <xf numFmtId="0" fontId="66" fillId="72" borderId="33" xfId="62" applyFont="1" applyFill="1" applyBorder="1" applyAlignment="1">
      <alignment vertical="center"/>
    </xf>
    <xf numFmtId="10" fontId="66" fillId="72" borderId="25" xfId="62" applyNumberFormat="1" applyFont="1" applyFill="1" applyBorder="1" applyAlignment="1">
      <alignment vertical="center"/>
    </xf>
    <xf numFmtId="10" fontId="66" fillId="72" borderId="20" xfId="62" applyNumberFormat="1" applyFont="1" applyFill="1" applyBorder="1" applyAlignment="1">
      <alignment vertical="center"/>
    </xf>
    <xf numFmtId="167" fontId="24" fillId="63" borderId="0" xfId="37" applyNumberFormat="1" applyFont="1" applyFill="1" applyAlignment="1">
      <alignment horizontal="left" vertical="center" indent="1"/>
    </xf>
    <xf numFmtId="167" fontId="63" fillId="63" borderId="0" xfId="37" applyNumberFormat="1" applyFont="1" applyFill="1" applyAlignment="1">
      <alignment horizontal="right" vertical="center"/>
    </xf>
    <xf numFmtId="167" fontId="24" fillId="63" borderId="0" xfId="56" applyNumberFormat="1" applyFont="1" applyFill="1" applyAlignment="1">
      <alignment horizontal="left" indent="1"/>
    </xf>
    <xf numFmtId="167" fontId="63" fillId="63" borderId="0" xfId="56" applyNumberFormat="1" applyFont="1" applyFill="1"/>
    <xf numFmtId="49" fontId="25" fillId="0" borderId="36" xfId="39" applyNumberFormat="1" applyFont="1" applyBorder="1" applyAlignment="1">
      <alignment horizontal="center" vertical="center" wrapText="1"/>
    </xf>
    <xf numFmtId="167" fontId="24" fillId="0" borderId="36" xfId="39" applyNumberFormat="1" applyFont="1" applyBorder="1" applyAlignment="1">
      <alignment vertical="center"/>
    </xf>
    <xf numFmtId="49" fontId="25" fillId="0" borderId="0" xfId="39" applyNumberFormat="1" applyFont="1" applyAlignment="1">
      <alignment horizontal="center" vertical="center" wrapText="1"/>
    </xf>
    <xf numFmtId="0" fontId="25" fillId="0" borderId="36" xfId="60" quotePrefix="1" applyFont="1" applyBorder="1" applyAlignment="1">
      <alignment horizontal="center" vertical="center"/>
    </xf>
    <xf numFmtId="0" fontId="66" fillId="0" borderId="35" xfId="62" applyFont="1" applyBorder="1" applyAlignment="1">
      <alignment vertical="center"/>
    </xf>
    <xf numFmtId="4" fontId="66" fillId="0" borderId="35" xfId="62" applyNumberFormat="1" applyFont="1" applyBorder="1" applyAlignment="1">
      <alignment vertical="center"/>
    </xf>
    <xf numFmtId="10" fontId="66" fillId="0" borderId="35" xfId="62" applyNumberFormat="1" applyFont="1" applyBorder="1" applyAlignment="1">
      <alignment vertical="center"/>
    </xf>
    <xf numFmtId="4" fontId="66" fillId="0" borderId="0" xfId="62" applyNumberFormat="1" applyFont="1" applyAlignment="1">
      <alignment vertical="center"/>
    </xf>
    <xf numFmtId="10" fontId="66" fillId="0" borderId="0" xfId="62" applyNumberFormat="1" applyFont="1" applyAlignment="1">
      <alignment vertical="center"/>
    </xf>
    <xf numFmtId="210" fontId="66" fillId="0" borderId="30" xfId="62" applyNumberFormat="1" applyFont="1" applyBorder="1" applyAlignment="1">
      <alignment vertical="center"/>
    </xf>
    <xf numFmtId="210" fontId="66" fillId="0" borderId="22" xfId="62" applyNumberFormat="1" applyFont="1" applyBorder="1" applyAlignment="1">
      <alignment vertical="center"/>
    </xf>
    <xf numFmtId="210" fontId="66" fillId="72" borderId="25" xfId="62" applyNumberFormat="1" applyFont="1" applyFill="1" applyBorder="1" applyAlignment="1">
      <alignment vertical="center"/>
    </xf>
    <xf numFmtId="210" fontId="63" fillId="0" borderId="22" xfId="62" applyNumberFormat="1" applyFont="1" applyBorder="1" applyAlignment="1">
      <alignment vertical="center"/>
    </xf>
    <xf numFmtId="210" fontId="63" fillId="0" borderId="32" xfId="62" applyNumberFormat="1" applyFont="1" applyBorder="1" applyAlignment="1">
      <alignment vertical="center"/>
    </xf>
    <xf numFmtId="167" fontId="24" fillId="60" borderId="0" xfId="39" applyNumberFormat="1" applyFont="1" applyFill="1"/>
    <xf numFmtId="178" fontId="31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8" fillId="0" borderId="0" xfId="0" applyFont="1" applyAlignment="1">
      <alignment vertical="center"/>
    </xf>
    <xf numFmtId="178" fontId="69" fillId="0" borderId="0" xfId="0" applyNumberFormat="1" applyFont="1" applyAlignment="1">
      <alignment vertical="center"/>
    </xf>
    <xf numFmtId="10" fontId="66" fillId="0" borderId="22" xfId="62" quotePrefix="1" applyNumberFormat="1" applyFont="1" applyBorder="1" applyAlignment="1">
      <alignment vertical="center" wrapText="1"/>
    </xf>
    <xf numFmtId="1" fontId="25" fillId="0" borderId="36" xfId="60" quotePrefix="1" applyNumberFormat="1" applyFont="1" applyBorder="1" applyAlignment="1">
      <alignment horizontal="center" vertical="center"/>
    </xf>
    <xf numFmtId="0" fontId="69" fillId="0" borderId="0" xfId="0" applyFont="1" applyAlignment="1">
      <alignment vertical="center"/>
    </xf>
    <xf numFmtId="169" fontId="31" fillId="0" borderId="0" xfId="39" applyNumberFormat="1" applyFont="1"/>
    <xf numFmtId="14" fontId="0" fillId="0" borderId="0" xfId="0" applyNumberFormat="1"/>
    <xf numFmtId="0" fontId="24" fillId="60" borderId="0" xfId="60" applyFont="1" applyFill="1" applyAlignment="1">
      <alignment horizontal="left" vertical="center"/>
    </xf>
    <xf numFmtId="167" fontId="168" fillId="0" borderId="80" xfId="1505" applyNumberFormat="1" applyFont="1" applyFill="1" applyBorder="1" applyAlignment="1" applyProtection="1">
      <alignment vertical="center"/>
    </xf>
    <xf numFmtId="0" fontId="27" fillId="0" borderId="0" xfId="0" applyFont="1" applyAlignment="1">
      <alignment vertical="center"/>
    </xf>
    <xf numFmtId="0" fontId="24" fillId="60" borderId="0" xfId="60" applyFont="1" applyFill="1" applyAlignment="1">
      <alignment vertical="center"/>
    </xf>
    <xf numFmtId="0" fontId="63" fillId="0" borderId="25" xfId="62" applyFont="1" applyBorder="1" applyAlignment="1">
      <alignment horizontal="center" vertical="center" wrapText="1"/>
    </xf>
    <xf numFmtId="167" fontId="24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5" fillId="28" borderId="0" xfId="37" applyNumberFormat="1" applyFont="1" applyFill="1" applyAlignment="1">
      <alignment vertical="center"/>
    </xf>
    <xf numFmtId="167" fontId="25" fillId="28" borderId="0" xfId="37" quotePrefix="1" applyNumberFormat="1" applyFont="1" applyFill="1" applyAlignment="1">
      <alignment vertical="center" wrapText="1"/>
    </xf>
    <xf numFmtId="0" fontId="45" fillId="0" borderId="0" xfId="0" applyFont="1"/>
    <xf numFmtId="167" fontId="24" fillId="0" borderId="0" xfId="56" applyNumberFormat="1" applyFont="1" applyAlignment="1">
      <alignment vertical="center"/>
    </xf>
    <xf numFmtId="167" fontId="24" fillId="61" borderId="0" xfId="62" applyNumberFormat="1" applyFont="1" applyFill="1" applyAlignment="1">
      <alignment vertical="center"/>
    </xf>
    <xf numFmtId="167" fontId="25" fillId="28" borderId="38" xfId="37" applyNumberFormat="1" applyFont="1" applyFill="1" applyBorder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167" fontId="24" fillId="0" borderId="27" xfId="56" applyNumberFormat="1" applyFont="1" applyBorder="1" applyAlignment="1">
      <alignment vertical="center"/>
    </xf>
    <xf numFmtId="167" fontId="24" fillId="0" borderId="27" xfId="56" applyNumberFormat="1" applyFont="1" applyBorder="1" applyAlignment="1">
      <alignment horizontal="center" vertical="center" wrapText="1"/>
    </xf>
    <xf numFmtId="167" fontId="25" fillId="0" borderId="27" xfId="56" quotePrefix="1" applyNumberFormat="1" applyFont="1" applyBorder="1" applyAlignment="1">
      <alignment horizontal="center" vertical="center" wrapText="1"/>
    </xf>
    <xf numFmtId="167" fontId="66" fillId="0" borderId="29" xfId="56" applyNumberFormat="1" applyFont="1" applyBorder="1" applyAlignment="1">
      <alignment horizontal="right" vertical="center"/>
    </xf>
    <xf numFmtId="3" fontId="24" fillId="0" borderId="0" xfId="56" applyNumberFormat="1" applyFont="1"/>
    <xf numFmtId="167" fontId="63" fillId="72" borderId="0" xfId="56" applyNumberFormat="1" applyFont="1" applyFill="1" applyAlignment="1">
      <alignment horizontal="right" vertical="center"/>
    </xf>
    <xf numFmtId="4" fontId="45" fillId="0" borderId="0" xfId="0" applyNumberFormat="1" applyFont="1" applyAlignment="1">
      <alignment horizontal="right"/>
    </xf>
    <xf numFmtId="167" fontId="63" fillId="0" borderId="0" xfId="56" applyNumberFormat="1" applyFont="1" applyAlignment="1">
      <alignment horizontal="right" vertical="center"/>
    </xf>
    <xf numFmtId="167" fontId="24" fillId="0" borderId="0" xfId="56" applyNumberFormat="1" applyFont="1" applyAlignment="1">
      <alignment horizontal="left" vertical="center" indent="2"/>
    </xf>
    <xf numFmtId="167" fontId="63" fillId="63" borderId="0" xfId="56" applyNumberFormat="1" applyFont="1" applyFill="1" applyAlignment="1">
      <alignment horizontal="right" vertical="center"/>
    </xf>
    <xf numFmtId="167" fontId="24" fillId="0" borderId="0" xfId="37" applyNumberFormat="1" applyFont="1" applyAlignment="1">
      <alignment horizontal="left" vertical="center" indent="3"/>
    </xf>
    <xf numFmtId="167" fontId="25" fillId="0" borderId="0" xfId="37" applyNumberFormat="1" applyFont="1" applyAlignment="1">
      <alignment vertical="center"/>
    </xf>
    <xf numFmtId="167" fontId="63" fillId="0" borderId="28" xfId="56" applyNumberFormat="1" applyFont="1" applyBorder="1" applyAlignment="1">
      <alignment horizontal="right" vertical="center"/>
    </xf>
    <xf numFmtId="167" fontId="66" fillId="72" borderId="27" xfId="56" applyNumberFormat="1" applyFont="1" applyFill="1" applyBorder="1" applyAlignment="1">
      <alignment horizontal="right" vertical="center"/>
    </xf>
    <xf numFmtId="167" fontId="25" fillId="0" borderId="0" xfId="56" applyNumberFormat="1" applyFont="1" applyAlignment="1">
      <alignment vertical="center"/>
    </xf>
    <xf numFmtId="167" fontId="28" fillId="60" borderId="0" xfId="56" applyNumberFormat="1" applyFont="1" applyFill="1" applyAlignment="1">
      <alignment vertical="center"/>
    </xf>
    <xf numFmtId="167" fontId="24" fillId="63" borderId="29" xfId="56" applyNumberFormat="1" applyFont="1" applyFill="1" applyBorder="1" applyAlignment="1">
      <alignment horizontal="left" vertical="center" indent="1"/>
    </xf>
    <xf numFmtId="167" fontId="63" fillId="63" borderId="29" xfId="56" applyNumberFormat="1" applyFont="1" applyFill="1" applyBorder="1" applyAlignment="1">
      <alignment horizontal="right" vertical="center"/>
    </xf>
    <xf numFmtId="167" fontId="24" fillId="63" borderId="0" xfId="56" applyNumberFormat="1" applyFont="1" applyFill="1" applyAlignment="1">
      <alignment horizontal="left" vertical="center" indent="1"/>
    </xf>
    <xf numFmtId="167" fontId="24" fillId="63" borderId="19" xfId="56" applyNumberFormat="1" applyFont="1" applyFill="1" applyBorder="1" applyAlignment="1">
      <alignment horizontal="left" vertical="center" indent="1"/>
    </xf>
    <xf numFmtId="167" fontId="63" fillId="63" borderId="19" xfId="56" applyNumberFormat="1" applyFont="1" applyFill="1" applyBorder="1" applyAlignment="1">
      <alignment horizontal="right" vertical="center"/>
    </xf>
    <xf numFmtId="167" fontId="24" fillId="63" borderId="27" xfId="56" applyNumberFormat="1" applyFont="1" applyFill="1" applyBorder="1" applyAlignment="1">
      <alignment horizontal="left" vertical="center"/>
    </xf>
    <xf numFmtId="167" fontId="63" fillId="63" borderId="27" xfId="56" applyNumberFormat="1" applyFont="1" applyFill="1" applyBorder="1" applyAlignment="1">
      <alignment horizontal="right" vertical="center"/>
    </xf>
    <xf numFmtId="167" fontId="24" fillId="60" borderId="9" xfId="56" applyNumberFormat="1" applyFont="1" applyFill="1" applyBorder="1" applyAlignment="1">
      <alignment horizontal="left" vertical="center" indent="1"/>
    </xf>
    <xf numFmtId="167" fontId="63" fillId="0" borderId="18" xfId="56" applyNumberFormat="1" applyFont="1" applyBorder="1" applyAlignment="1">
      <alignment horizontal="right" vertical="center"/>
    </xf>
    <xf numFmtId="0" fontId="167" fillId="0" borderId="0" xfId="0" applyFont="1"/>
    <xf numFmtId="167" fontId="70" fillId="0" borderId="0" xfId="1505" applyNumberFormat="1" applyFont="1" applyFill="1" applyBorder="1" applyAlignment="1" applyProtection="1">
      <alignment vertical="center"/>
    </xf>
    <xf numFmtId="167" fontId="24" fillId="0" borderId="11" xfId="0" applyNumberFormat="1" applyFont="1" applyBorder="1" applyAlignment="1">
      <alignment vertical="center"/>
    </xf>
    <xf numFmtId="167" fontId="24" fillId="0" borderId="0" xfId="0" applyNumberFormat="1" applyFont="1" applyAlignment="1">
      <alignment horizontal="left" vertical="center"/>
    </xf>
    <xf numFmtId="167" fontId="25" fillId="0" borderId="0" xfId="0" applyNumberFormat="1" applyFont="1"/>
    <xf numFmtId="167" fontId="24" fillId="0" borderId="28" xfId="0" applyNumberFormat="1" applyFont="1" applyBorder="1" applyAlignment="1">
      <alignment horizontal="left" vertical="center" indent="1"/>
    </xf>
    <xf numFmtId="167" fontId="31" fillId="0" borderId="0" xfId="60" applyNumberFormat="1" applyFont="1" applyAlignment="1">
      <alignment vertical="top"/>
    </xf>
    <xf numFmtId="167" fontId="66" fillId="0" borderId="38" xfId="60" applyNumberFormat="1" applyFont="1" applyBorder="1" applyAlignment="1">
      <alignment vertical="center"/>
    </xf>
    <xf numFmtId="167" fontId="25" fillId="0" borderId="38" xfId="60" applyNumberFormat="1" applyFont="1" applyBorder="1" applyAlignment="1">
      <alignment vertical="center"/>
    </xf>
    <xf numFmtId="167" fontId="25" fillId="0" borderId="0" xfId="60" applyNumberFormat="1" applyFont="1" applyAlignment="1">
      <alignment vertical="center"/>
    </xf>
    <xf numFmtId="0" fontId="25" fillId="0" borderId="36" xfId="60" quotePrefix="1" applyFont="1" applyBorder="1" applyAlignment="1">
      <alignment horizontal="center" vertical="center" wrapText="1"/>
    </xf>
    <xf numFmtId="167" fontId="24" fillId="0" borderId="29" xfId="60" applyNumberFormat="1" applyFont="1" applyBorder="1" applyAlignment="1">
      <alignment vertical="center"/>
    </xf>
    <xf numFmtId="167" fontId="25" fillId="0" borderId="29" xfId="60" quotePrefix="1" applyNumberFormat="1" applyFont="1" applyBorder="1" applyAlignment="1">
      <alignment horizontal="center" vertical="center"/>
    </xf>
    <xf numFmtId="167" fontId="25" fillId="0" borderId="29" xfId="60" applyNumberFormat="1" applyFont="1" applyBorder="1" applyAlignment="1">
      <alignment horizontal="center" vertical="center"/>
    </xf>
    <xf numFmtId="167" fontId="24" fillId="0" borderId="0" xfId="60" applyNumberFormat="1" applyFont="1" applyAlignment="1">
      <alignment horizontal="left" vertical="center" indent="1"/>
    </xf>
    <xf numFmtId="167" fontId="24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right" vertical="center"/>
    </xf>
    <xf numFmtId="167" fontId="24" fillId="0" borderId="0" xfId="60" applyNumberFormat="1" applyFont="1" applyAlignment="1">
      <alignment horizontal="left" vertical="center" indent="2"/>
    </xf>
    <xf numFmtId="167" fontId="25" fillId="0" borderId="28" xfId="60" applyNumberFormat="1" applyFont="1" applyBorder="1" applyAlignment="1">
      <alignment vertical="center"/>
    </xf>
    <xf numFmtId="167" fontId="25" fillId="0" borderId="28" xfId="60" applyNumberFormat="1" applyFont="1" applyBorder="1" applyAlignment="1">
      <alignment horizontal="right" vertical="center"/>
    </xf>
    <xf numFmtId="0" fontId="28" fillId="0" borderId="0" xfId="60" applyFont="1" applyAlignment="1">
      <alignment horizontal="left" vertical="center" indent="1"/>
    </xf>
    <xf numFmtId="167" fontId="24" fillId="0" borderId="38" xfId="0" applyNumberFormat="1" applyFont="1" applyBorder="1" applyAlignment="1">
      <alignment horizontal="left" vertical="center" indent="2"/>
    </xf>
    <xf numFmtId="167" fontId="66" fillId="0" borderId="28" xfId="39" applyNumberFormat="1" applyFont="1" applyBorder="1"/>
    <xf numFmtId="167" fontId="25" fillId="0" borderId="28" xfId="39" applyNumberFormat="1" applyFont="1" applyBorder="1"/>
    <xf numFmtId="0" fontId="25" fillId="0" borderId="36" xfId="39" applyFont="1" applyBorder="1" applyAlignment="1">
      <alignment horizontal="center" vertical="center" wrapText="1"/>
    </xf>
    <xf numFmtId="0" fontId="24" fillId="0" borderId="11" xfId="39" applyFont="1" applyBorder="1"/>
    <xf numFmtId="167" fontId="24" fillId="0" borderId="11" xfId="39" applyNumberFormat="1" applyFont="1" applyBorder="1"/>
    <xf numFmtId="167" fontId="25" fillId="0" borderId="0" xfId="39" applyNumberFormat="1" applyFont="1" applyAlignment="1">
      <alignment vertical="center"/>
    </xf>
    <xf numFmtId="167" fontId="24" fillId="0" borderId="0" xfId="39" applyNumberFormat="1" applyFont="1" applyAlignment="1">
      <alignment horizontal="left" vertical="center" indent="1"/>
    </xf>
    <xf numFmtId="167" fontId="24" fillId="0" borderId="0" xfId="39" applyNumberFormat="1" applyFont="1" applyAlignment="1">
      <alignment horizontal="left" vertical="center" indent="2"/>
    </xf>
    <xf numFmtId="167" fontId="24" fillId="0" borderId="0" xfId="39" applyNumberFormat="1" applyFont="1" applyAlignment="1">
      <alignment horizontal="left" vertical="center" indent="3"/>
    </xf>
    <xf numFmtId="167" fontId="24" fillId="0" borderId="11" xfId="39" applyNumberFormat="1" applyFont="1" applyBorder="1" applyAlignment="1">
      <alignment horizontal="center" vertical="center"/>
    </xf>
    <xf numFmtId="0" fontId="24" fillId="0" borderId="11" xfId="39" applyFont="1" applyBorder="1" applyAlignment="1">
      <alignment horizontal="center" vertical="center"/>
    </xf>
    <xf numFmtId="0" fontId="24" fillId="0" borderId="0" xfId="39" applyFont="1" applyAlignment="1">
      <alignment vertical="center"/>
    </xf>
    <xf numFmtId="167" fontId="25" fillId="0" borderId="0" xfId="39" applyNumberFormat="1" applyFont="1" applyAlignment="1">
      <alignment horizontal="left" vertical="center"/>
    </xf>
    <xf numFmtId="167" fontId="24" fillId="0" borderId="0" xfId="39" applyNumberFormat="1" applyFont="1" applyAlignment="1">
      <alignment horizontal="left" vertical="center"/>
    </xf>
    <xf numFmtId="167" fontId="66" fillId="0" borderId="0" xfId="56" applyNumberFormat="1" applyFont="1" applyAlignment="1">
      <alignment vertical="center"/>
    </xf>
    <xf numFmtId="167" fontId="25" fillId="0" borderId="29" xfId="37" applyNumberFormat="1" applyFont="1" applyBorder="1" applyAlignment="1">
      <alignment vertical="center"/>
    </xf>
    <xf numFmtId="167" fontId="24" fillId="0" borderId="0" xfId="37" applyNumberFormat="1" applyFont="1" applyAlignment="1">
      <alignment horizontal="right" vertical="center"/>
    </xf>
    <xf numFmtId="167" fontId="24" fillId="0" borderId="0" xfId="37" applyNumberFormat="1" applyFont="1" applyAlignment="1">
      <alignment horizontal="left" vertical="center" indent="4"/>
    </xf>
    <xf numFmtId="167" fontId="66" fillId="0" borderId="38" xfId="37" applyNumberFormat="1" applyFont="1" applyBorder="1" applyAlignment="1">
      <alignment horizontal="left" vertical="center"/>
    </xf>
    <xf numFmtId="167" fontId="66" fillId="0" borderId="0" xfId="60" applyNumberFormat="1" applyFont="1"/>
    <xf numFmtId="167" fontId="25" fillId="0" borderId="36" xfId="56" applyNumberFormat="1" applyFont="1" applyBorder="1" applyAlignment="1">
      <alignment vertical="center"/>
    </xf>
    <xf numFmtId="0" fontId="28" fillId="0" borderId="35" xfId="37" applyFont="1" applyBorder="1" applyAlignment="1">
      <alignment vertical="center"/>
    </xf>
    <xf numFmtId="167" fontId="66" fillId="0" borderId="38" xfId="56" applyNumberFormat="1" applyFont="1" applyBorder="1"/>
    <xf numFmtId="167" fontId="84" fillId="0" borderId="38" xfId="56" applyNumberFormat="1" applyFont="1" applyBorder="1"/>
    <xf numFmtId="167" fontId="25" fillId="0" borderId="35" xfId="37" applyNumberFormat="1" applyFont="1" applyBorder="1" applyAlignment="1">
      <alignment horizontal="center" vertical="center"/>
    </xf>
    <xf numFmtId="167" fontId="66" fillId="0" borderId="19" xfId="60" applyNumberFormat="1" applyFont="1" applyBorder="1"/>
    <xf numFmtId="167" fontId="25" fillId="0" borderId="19" xfId="60" applyNumberFormat="1" applyFont="1" applyBorder="1"/>
    <xf numFmtId="167" fontId="25" fillId="0" borderId="0" xfId="60" applyNumberFormat="1" applyFont="1"/>
    <xf numFmtId="0" fontId="14" fillId="0" borderId="19" xfId="0" applyFont="1" applyBorder="1"/>
    <xf numFmtId="0" fontId="25" fillId="0" borderId="29" xfId="37" quotePrefix="1" applyFont="1" applyBorder="1" applyAlignment="1">
      <alignment horizontal="right" vertical="center" wrapText="1"/>
    </xf>
    <xf numFmtId="167" fontId="24" fillId="0" borderId="0" xfId="0" applyNumberFormat="1" applyFont="1" applyAlignment="1">
      <alignment horizontal="left" vertical="center" indent="3"/>
    </xf>
    <xf numFmtId="167" fontId="170" fillId="0" borderId="0" xfId="1505" applyNumberFormat="1" applyFont="1" applyFill="1" applyBorder="1" applyAlignment="1" applyProtection="1">
      <alignment vertical="center"/>
    </xf>
    <xf numFmtId="168" fontId="66" fillId="0" borderId="0" xfId="39" applyNumberFormat="1" applyFont="1"/>
    <xf numFmtId="168" fontId="63" fillId="0" borderId="0" xfId="39" applyNumberFormat="1" applyFont="1"/>
    <xf numFmtId="168" fontId="24" fillId="0" borderId="0" xfId="39" applyNumberFormat="1" applyFont="1"/>
    <xf numFmtId="168" fontId="63" fillId="60" borderId="0" xfId="39" applyNumberFormat="1" applyFont="1" applyFill="1"/>
    <xf numFmtId="168" fontId="66" fillId="72" borderId="11" xfId="39" applyNumberFormat="1" applyFont="1" applyFill="1" applyBorder="1" applyAlignment="1">
      <alignment vertical="center"/>
    </xf>
    <xf numFmtId="0" fontId="68" fillId="0" borderId="38" xfId="0" applyFont="1" applyBorder="1"/>
    <xf numFmtId="168" fontId="66" fillId="0" borderId="0" xfId="77" applyNumberFormat="1" applyFont="1" applyFill="1" applyBorder="1" applyAlignment="1">
      <alignment horizontal="right" vertical="center"/>
    </xf>
    <xf numFmtId="167" fontId="24" fillId="0" borderId="0" xfId="39" applyNumberFormat="1" applyFont="1" applyAlignment="1">
      <alignment horizontal="right" vertical="center"/>
    </xf>
    <xf numFmtId="168" fontId="63" fillId="0" borderId="0" xfId="77" applyNumberFormat="1" applyFont="1" applyFill="1" applyBorder="1" applyAlignment="1">
      <alignment horizontal="right" vertical="center"/>
    </xf>
    <xf numFmtId="0" fontId="24" fillId="0" borderId="0" xfId="39" applyFont="1" applyAlignment="1">
      <alignment horizontal="right" vertical="center"/>
    </xf>
    <xf numFmtId="167" fontId="25" fillId="72" borderId="107" xfId="39" applyNumberFormat="1" applyFont="1" applyFill="1" applyBorder="1" applyAlignment="1">
      <alignment vertical="center"/>
    </xf>
    <xf numFmtId="167" fontId="31" fillId="0" borderId="35" xfId="60" applyNumberFormat="1" applyFont="1" applyBorder="1" applyAlignment="1">
      <alignment vertical="top"/>
    </xf>
    <xf numFmtId="167" fontId="24" fillId="63" borderId="38" xfId="56" applyNumberFormat="1" applyFont="1" applyFill="1" applyBorder="1" applyAlignment="1">
      <alignment horizontal="left" indent="1"/>
    </xf>
    <xf numFmtId="167" fontId="63" fillId="63" borderId="38" xfId="56" applyNumberFormat="1" applyFont="1" applyFill="1" applyBorder="1"/>
    <xf numFmtId="0" fontId="68" fillId="0" borderId="0" xfId="0" applyFont="1"/>
    <xf numFmtId="0" fontId="170" fillId="0" borderId="0" xfId="1505" applyFont="1" applyFill="1" applyAlignment="1" applyProtection="1">
      <alignment vertical="center"/>
    </xf>
    <xf numFmtId="0" fontId="14" fillId="0" borderId="0" xfId="0" applyFont="1" applyAlignment="1">
      <alignment vertical="center"/>
    </xf>
    <xf numFmtId="167" fontId="168" fillId="0" borderId="98" xfId="1505" applyNumberFormat="1" applyFont="1" applyFill="1" applyBorder="1" applyAlignment="1" applyProtection="1">
      <alignment vertical="center"/>
    </xf>
    <xf numFmtId="167" fontId="24" fillId="0" borderId="107" xfId="60" applyNumberFormat="1" applyFont="1" applyBorder="1" applyAlignment="1">
      <alignment vertical="center"/>
    </xf>
    <xf numFmtId="0" fontId="25" fillId="0" borderId="107" xfId="60" quotePrefix="1" applyFont="1" applyBorder="1" applyAlignment="1">
      <alignment horizontal="center" vertical="center"/>
    </xf>
    <xf numFmtId="0" fontId="25" fillId="0" borderId="107" xfId="60" quotePrefix="1" applyFont="1" applyBorder="1" applyAlignment="1">
      <alignment horizontal="center" vertical="center" wrapText="1"/>
    </xf>
    <xf numFmtId="167" fontId="25" fillId="0" borderId="35" xfId="60" quotePrefix="1" applyNumberFormat="1" applyFont="1" applyBorder="1" applyAlignment="1">
      <alignment horizontal="center" vertical="center"/>
    </xf>
    <xf numFmtId="167" fontId="25" fillId="0" borderId="35" xfId="60" applyNumberFormat="1" applyFont="1" applyBorder="1" applyAlignment="1">
      <alignment horizontal="center" vertical="center"/>
    </xf>
    <xf numFmtId="3" fontId="24" fillId="0" borderId="0" xfId="60" applyNumberFormat="1" applyFont="1" applyAlignment="1">
      <alignment horizontal="right" vertical="center"/>
    </xf>
    <xf numFmtId="3" fontId="24" fillId="0" borderId="0" xfId="60" applyNumberFormat="1" applyFont="1" applyAlignment="1">
      <alignment horizontal="center" vertical="center"/>
    </xf>
    <xf numFmtId="178" fontId="24" fillId="0" borderId="0" xfId="60" applyNumberFormat="1" applyFont="1" applyAlignment="1">
      <alignment vertical="center"/>
    </xf>
    <xf numFmtId="168" fontId="24" fillId="0" borderId="0" xfId="77" applyNumberFormat="1" applyFont="1" applyAlignment="1">
      <alignment vertical="center"/>
    </xf>
    <xf numFmtId="167" fontId="25" fillId="0" borderId="38" xfId="60" applyNumberFormat="1" applyFont="1" applyBorder="1" applyAlignment="1">
      <alignment horizontal="right" vertical="center"/>
    </xf>
    <xf numFmtId="167" fontId="25" fillId="72" borderId="35" xfId="39" applyNumberFormat="1" applyFont="1" applyFill="1" applyBorder="1" applyAlignment="1">
      <alignment vertical="center"/>
    </xf>
    <xf numFmtId="167" fontId="66" fillId="72" borderId="35" xfId="39" applyNumberFormat="1" applyFont="1" applyFill="1" applyBorder="1" applyAlignment="1">
      <alignment vertical="center"/>
    </xf>
    <xf numFmtId="167" fontId="24" fillId="0" borderId="0" xfId="60" applyNumberFormat="1" applyFont="1" applyAlignment="1">
      <alignment vertical="top"/>
    </xf>
    <xf numFmtId="167" fontId="24" fillId="60" borderId="0" xfId="60" applyNumberFormat="1" applyFont="1" applyFill="1" applyAlignment="1">
      <alignment vertical="center"/>
    </xf>
    <xf numFmtId="167" fontId="24" fillId="0" borderId="0" xfId="60" applyNumberFormat="1" applyFont="1" applyAlignment="1">
      <alignment vertical="center" wrapText="1"/>
    </xf>
    <xf numFmtId="0" fontId="32" fillId="0" borderId="0" xfId="19590" applyFont="1"/>
    <xf numFmtId="167" fontId="66" fillId="0" borderId="0" xfId="56" applyNumberFormat="1" applyFont="1"/>
    <xf numFmtId="167" fontId="84" fillId="0" borderId="0" xfId="56" applyNumberFormat="1" applyFont="1"/>
    <xf numFmtId="167" fontId="24" fillId="0" borderId="0" xfId="37" applyNumberFormat="1" applyFont="1" applyAlignment="1">
      <alignment horizontal="right" vertical="center" wrapText="1"/>
    </xf>
    <xf numFmtId="167" fontId="66" fillId="0" borderId="35" xfId="56" applyNumberFormat="1" applyFont="1" applyBorder="1"/>
    <xf numFmtId="167" fontId="24" fillId="0" borderId="107" xfId="56" applyNumberFormat="1" applyFont="1" applyBorder="1" applyAlignment="1">
      <alignment horizontal="centerContinuous"/>
    </xf>
    <xf numFmtId="167" fontId="84" fillId="0" borderId="107" xfId="56" applyNumberFormat="1" applyFont="1" applyBorder="1" applyAlignment="1">
      <alignment horizontal="centerContinuous"/>
    </xf>
    <xf numFmtId="167" fontId="24" fillId="0" borderId="107" xfId="37" applyNumberFormat="1" applyFont="1" applyBorder="1" applyAlignment="1">
      <alignment horizontal="centerContinuous" vertical="center" wrapText="1"/>
    </xf>
    <xf numFmtId="167" fontId="168" fillId="0" borderId="0" xfId="1505" applyNumberFormat="1" applyFont="1" applyFill="1" applyBorder="1" applyAlignment="1" applyProtection="1">
      <alignment vertical="center"/>
    </xf>
    <xf numFmtId="167" fontId="25" fillId="0" borderId="35" xfId="37" applyNumberFormat="1" applyFont="1" applyBorder="1" applyAlignment="1">
      <alignment horizontal="center" vertical="center" wrapText="1"/>
    </xf>
    <xf numFmtId="167" fontId="25" fillId="0" borderId="107" xfId="0" applyNumberFormat="1" applyFont="1" applyBorder="1" applyAlignment="1">
      <alignment horizontal="center" vertical="center" wrapText="1"/>
    </xf>
    <xf numFmtId="0" fontId="25" fillId="0" borderId="35" xfId="37" quotePrefix="1" applyFont="1" applyBorder="1" applyAlignment="1">
      <alignment horizontal="right" vertical="center" wrapText="1"/>
    </xf>
    <xf numFmtId="167" fontId="25" fillId="0" borderId="35" xfId="56" applyNumberFormat="1" applyFont="1" applyBorder="1"/>
    <xf numFmtId="167" fontId="66" fillId="0" borderId="35" xfId="56" applyNumberFormat="1" applyFont="1" applyBorder="1" applyAlignment="1">
      <alignment horizontal="right"/>
    </xf>
    <xf numFmtId="167" fontId="25" fillId="72" borderId="107" xfId="56" applyNumberFormat="1" applyFont="1" applyFill="1" applyBorder="1" applyAlignment="1">
      <alignment vertical="center"/>
    </xf>
    <xf numFmtId="167" fontId="66" fillId="62" borderId="107" xfId="56" applyNumberFormat="1" applyFont="1" applyFill="1" applyBorder="1" applyAlignment="1">
      <alignment horizontal="right" vertical="center"/>
    </xf>
    <xf numFmtId="0" fontId="24" fillId="0" borderId="0" xfId="19590" applyFont="1"/>
    <xf numFmtId="0" fontId="170" fillId="0" borderId="0" xfId="1505" applyFont="1" applyAlignment="1" applyProtection="1">
      <alignment vertical="center"/>
    </xf>
    <xf numFmtId="168" fontId="66" fillId="72" borderId="35" xfId="77" applyNumberFormat="1" applyFont="1" applyFill="1" applyBorder="1" applyAlignment="1">
      <alignment vertical="center"/>
    </xf>
    <xf numFmtId="178" fontId="69" fillId="0" borderId="35" xfId="0" applyNumberFormat="1" applyFont="1" applyBorder="1" applyAlignment="1">
      <alignment vertical="center"/>
    </xf>
    <xf numFmtId="0" fontId="69" fillId="0" borderId="112" xfId="0" applyFont="1" applyBorder="1" applyAlignment="1">
      <alignment vertical="center"/>
    </xf>
    <xf numFmtId="0" fontId="68" fillId="0" borderId="38" xfId="0" applyFont="1" applyBorder="1" applyAlignment="1">
      <alignment vertical="center"/>
    </xf>
    <xf numFmtId="167" fontId="25" fillId="0" borderId="0" xfId="60" applyNumberFormat="1" applyFont="1" applyAlignment="1">
      <alignment horizontal="left" vertical="center"/>
    </xf>
    <xf numFmtId="167" fontId="24" fillId="0" borderId="0" xfId="37" applyNumberFormat="1" applyFont="1" applyAlignment="1">
      <alignment horizontal="left" vertical="top" wrapText="1"/>
    </xf>
    <xf numFmtId="167" fontId="24" fillId="0" borderId="0" xfId="60" applyNumberFormat="1" applyFont="1" applyAlignment="1">
      <alignment horizontal="left" vertical="center" wrapText="1"/>
    </xf>
    <xf numFmtId="0" fontId="24" fillId="0" borderId="36" xfId="39" applyFont="1" applyBorder="1" applyAlignment="1">
      <alignment horizontal="center"/>
    </xf>
    <xf numFmtId="0" fontId="25" fillId="0" borderId="35" xfId="39" quotePrefix="1" applyFont="1" applyBorder="1" applyAlignment="1">
      <alignment horizontal="center" vertical="center" wrapText="1"/>
    </xf>
    <xf numFmtId="0" fontId="25" fillId="0" borderId="38" xfId="39" quotePrefix="1" applyFont="1" applyBorder="1" applyAlignment="1">
      <alignment horizontal="center" vertical="center"/>
    </xf>
    <xf numFmtId="0" fontId="25" fillId="0" borderId="35" xfId="39" quotePrefix="1" applyFont="1" applyBorder="1" applyAlignment="1">
      <alignment horizontal="center" vertical="center"/>
    </xf>
    <xf numFmtId="0" fontId="25" fillId="0" borderId="35" xfId="39" applyFont="1" applyBorder="1" applyAlignment="1">
      <alignment horizontal="center" vertical="center" wrapText="1"/>
    </xf>
    <xf numFmtId="0" fontId="25" fillId="0" borderId="38" xfId="39" applyFont="1" applyBorder="1" applyAlignment="1">
      <alignment horizontal="center" vertical="center" wrapText="1"/>
    </xf>
    <xf numFmtId="0" fontId="25" fillId="0" borderId="29" xfId="39" quotePrefix="1" applyFont="1" applyBorder="1" applyAlignment="1">
      <alignment horizontal="center" vertical="center"/>
    </xf>
    <xf numFmtId="0" fontId="25" fillId="0" borderId="29" xfId="39" quotePrefix="1" applyFont="1" applyBorder="1" applyAlignment="1">
      <alignment horizontal="center" vertical="center" wrapText="1"/>
    </xf>
    <xf numFmtId="0" fontId="24" fillId="60" borderId="0" xfId="60" applyFont="1" applyFill="1" applyAlignment="1">
      <alignment horizontal="left" vertical="center"/>
    </xf>
    <xf numFmtId="167" fontId="66" fillId="0" borderId="0" xfId="56" applyNumberFormat="1" applyFont="1" applyAlignment="1">
      <alignment horizontal="left"/>
    </xf>
    <xf numFmtId="167" fontId="84" fillId="0" borderId="0" xfId="56" applyNumberFormat="1" applyFont="1" applyAlignment="1">
      <alignment horizontal="left"/>
    </xf>
    <xf numFmtId="0" fontId="66" fillId="0" borderId="21" xfId="62" applyFont="1" applyBorder="1" applyAlignment="1">
      <alignment horizontal="center" vertical="center"/>
    </xf>
    <xf numFmtId="0" fontId="63" fillId="0" borderId="25" xfId="62" applyFont="1" applyBorder="1" applyAlignment="1">
      <alignment horizontal="center"/>
    </xf>
    <xf numFmtId="0" fontId="63" fillId="0" borderId="103" xfId="62" applyFont="1" applyBorder="1" applyAlignment="1">
      <alignment horizontal="center"/>
    </xf>
    <xf numFmtId="0" fontId="63" fillId="0" borderId="107" xfId="62" applyFont="1" applyBorder="1" applyAlignment="1">
      <alignment horizontal="center"/>
    </xf>
    <xf numFmtId="0" fontId="63" fillId="0" borderId="25" xfId="62" applyFont="1" applyBorder="1" applyAlignment="1">
      <alignment horizontal="center" vertical="center" wrapText="1"/>
    </xf>
    <xf numFmtId="0" fontId="63" fillId="0" borderId="57" xfId="62" applyFont="1" applyBorder="1" applyAlignment="1">
      <alignment horizontal="center" vertical="center" wrapText="1"/>
    </xf>
    <xf numFmtId="0" fontId="63" fillId="0" borderId="32" xfId="62" applyFont="1" applyBorder="1" applyAlignment="1">
      <alignment horizontal="center" vertical="center" wrapText="1"/>
    </xf>
    <xf numFmtId="0" fontId="63" fillId="0" borderId="31" xfId="62" applyFont="1" applyBorder="1" applyAlignment="1">
      <alignment horizontal="center" vertical="center" wrapText="1"/>
    </xf>
    <xf numFmtId="0" fontId="63" fillId="0" borderId="37" xfId="62" applyFont="1" applyBorder="1" applyAlignment="1">
      <alignment horizontal="center" vertical="center" wrapText="1"/>
    </xf>
    <xf numFmtId="49" fontId="63" fillId="0" borderId="25" xfId="62" applyNumberFormat="1" applyFont="1" applyBorder="1" applyAlignment="1">
      <alignment horizontal="center"/>
    </xf>
    <xf numFmtId="0" fontId="66" fillId="0" borderId="109" xfId="62" applyFont="1" applyBorder="1" applyAlignment="1">
      <alignment horizontal="center" vertical="center"/>
    </xf>
    <xf numFmtId="0" fontId="66" fillId="0" borderId="110" xfId="62" applyFont="1" applyBorder="1" applyAlignment="1">
      <alignment horizontal="center" vertical="center"/>
    </xf>
    <xf numFmtId="0" fontId="66" fillId="0" borderId="111" xfId="62" applyFont="1" applyBorder="1" applyAlignment="1">
      <alignment horizontal="center" vertical="center"/>
    </xf>
    <xf numFmtId="0" fontId="63" fillId="0" borderId="103" xfId="62" applyFont="1" applyBorder="1" applyAlignment="1">
      <alignment horizontal="center" vertical="center" wrapText="1"/>
    </xf>
    <xf numFmtId="0" fontId="63" fillId="0" borderId="107" xfId="62" applyFont="1" applyBorder="1" applyAlignment="1">
      <alignment horizontal="center" vertical="center" wrapText="1"/>
    </xf>
    <xf numFmtId="0" fontId="63" fillId="0" borderId="108" xfId="62" applyFont="1" applyBorder="1" applyAlignment="1">
      <alignment horizontal="center" vertical="center" wrapText="1"/>
    </xf>
    <xf numFmtId="0" fontId="63" fillId="0" borderId="40" xfId="62" applyFont="1" applyBorder="1" applyAlignment="1">
      <alignment horizontal="center" vertical="center" wrapText="1"/>
    </xf>
  </cellXfs>
  <cellStyles count="33798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10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10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gocosta/Documents/USR_DATA/hugo.costa/Hugo/DROC/Pagamentos%20em%20atraso/2017/Mar&#231;o/MPA_mar&#231;o_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erno_SIGO"/>
      <sheetName val="RESUMO_Info"/>
      <sheetName val="SIGO_vs_MPA"/>
      <sheetName val="RAM_CP (REPORTE)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esp_N"/>
      <sheetName val="Rec_N"/>
      <sheetName val="MPA"/>
      <sheetName val="GR"/>
      <sheetName val="SFA"/>
      <sheetName val="EPR"/>
      <sheetName val="ALM"/>
      <sheetName val="PGR"/>
      <sheetName val="SRAPE"/>
      <sheetName val="SRF"/>
      <sheetName val="SRIAS"/>
      <sheetName val="SRETC"/>
      <sheetName val="SRE"/>
      <sheetName val="SRA"/>
      <sheetName val="SRS"/>
      <sheetName val="S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C4" t="str">
            <v xml:space="preserve">Impostos directos </v>
          </cell>
        </row>
        <row r="5">
          <cell r="C5"/>
        </row>
        <row r="6">
          <cell r="C6"/>
        </row>
        <row r="7">
          <cell r="C7"/>
        </row>
        <row r="8">
          <cell r="C8"/>
        </row>
        <row r="9">
          <cell r="C9"/>
        </row>
        <row r="10">
          <cell r="C10"/>
        </row>
        <row r="11">
          <cell r="C11"/>
        </row>
        <row r="12">
          <cell r="C12"/>
        </row>
        <row r="13">
          <cell r="C13"/>
        </row>
        <row r="14">
          <cell r="C14"/>
        </row>
        <row r="15">
          <cell r="C15"/>
        </row>
        <row r="16">
          <cell r="C16"/>
        </row>
        <row r="17">
          <cell r="C17" t="str">
            <v>Impostos indirectos</v>
          </cell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/>
        </row>
        <row r="28">
          <cell r="C28"/>
        </row>
        <row r="29">
          <cell r="C29"/>
        </row>
        <row r="30">
          <cell r="C30"/>
        </row>
        <row r="31">
          <cell r="C31"/>
        </row>
        <row r="32">
          <cell r="C32"/>
        </row>
        <row r="33">
          <cell r="C33" t="str">
            <v>Contribuições de Segurança Social</v>
          </cell>
        </row>
        <row r="34">
          <cell r="C34"/>
        </row>
        <row r="35">
          <cell r="C35"/>
        </row>
        <row r="36">
          <cell r="C36"/>
        </row>
        <row r="37">
          <cell r="C37"/>
        </row>
        <row r="38">
          <cell r="C38"/>
        </row>
        <row r="39">
          <cell r="C39"/>
        </row>
        <row r="40">
          <cell r="C40"/>
        </row>
        <row r="41">
          <cell r="C41"/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 t="str">
            <v>Outras receitas correntes</v>
          </cell>
        </row>
        <row r="47">
          <cell r="C47"/>
        </row>
        <row r="48">
          <cell r="C48"/>
        </row>
        <row r="49">
          <cell r="C49"/>
        </row>
        <row r="50">
          <cell r="C50"/>
        </row>
        <row r="51">
          <cell r="C51"/>
        </row>
        <row r="52">
          <cell r="C52"/>
        </row>
        <row r="53">
          <cell r="C53"/>
        </row>
        <row r="54">
          <cell r="C54"/>
        </row>
        <row r="55">
          <cell r="C55"/>
        </row>
        <row r="56">
          <cell r="C56"/>
        </row>
        <row r="57">
          <cell r="C57"/>
        </row>
        <row r="58">
          <cell r="C58"/>
        </row>
        <row r="59">
          <cell r="C59"/>
        </row>
        <row r="60">
          <cell r="C60"/>
        </row>
        <row r="61">
          <cell r="C61"/>
        </row>
        <row r="62">
          <cell r="C62"/>
        </row>
        <row r="63">
          <cell r="C63"/>
        </row>
        <row r="64">
          <cell r="C64"/>
        </row>
        <row r="65">
          <cell r="C65"/>
        </row>
        <row r="66">
          <cell r="C66"/>
        </row>
        <row r="67">
          <cell r="C67"/>
        </row>
        <row r="68">
          <cell r="C68"/>
        </row>
        <row r="69">
          <cell r="C69"/>
        </row>
        <row r="70">
          <cell r="C70"/>
        </row>
        <row r="71">
          <cell r="C71"/>
        </row>
        <row r="72">
          <cell r="C72"/>
        </row>
        <row r="73">
          <cell r="C73"/>
        </row>
        <row r="74">
          <cell r="C74"/>
        </row>
        <row r="75">
          <cell r="C75"/>
        </row>
        <row r="76">
          <cell r="C76"/>
        </row>
        <row r="77">
          <cell r="C77"/>
        </row>
        <row r="78">
          <cell r="C78" t="str">
            <v>Outras receitas correntes</v>
          </cell>
        </row>
        <row r="79">
          <cell r="C79"/>
        </row>
        <row r="80">
          <cell r="C80"/>
        </row>
        <row r="81">
          <cell r="C81"/>
        </row>
        <row r="82">
          <cell r="C82"/>
        </row>
        <row r="83">
          <cell r="C83"/>
        </row>
        <row r="84">
          <cell r="C84"/>
        </row>
        <row r="85">
          <cell r="C85"/>
        </row>
        <row r="86">
          <cell r="C86"/>
        </row>
        <row r="87">
          <cell r="C87"/>
        </row>
        <row r="88">
          <cell r="C88"/>
        </row>
        <row r="89">
          <cell r="C89"/>
        </row>
        <row r="90">
          <cell r="C90"/>
        </row>
        <row r="91">
          <cell r="C91"/>
        </row>
        <row r="92">
          <cell r="C92"/>
        </row>
        <row r="93">
          <cell r="C93"/>
        </row>
        <row r="94">
          <cell r="C94"/>
        </row>
        <row r="95">
          <cell r="C95"/>
        </row>
        <row r="96">
          <cell r="C96"/>
        </row>
        <row r="97">
          <cell r="C97"/>
        </row>
        <row r="98">
          <cell r="C98"/>
        </row>
        <row r="99">
          <cell r="C99"/>
        </row>
        <row r="100">
          <cell r="C100"/>
        </row>
        <row r="101">
          <cell r="C101"/>
        </row>
        <row r="102">
          <cell r="C102"/>
        </row>
        <row r="103">
          <cell r="C103"/>
        </row>
        <row r="104">
          <cell r="C104"/>
        </row>
        <row r="105">
          <cell r="C105"/>
        </row>
        <row r="106">
          <cell r="C106"/>
        </row>
        <row r="107">
          <cell r="C107"/>
        </row>
        <row r="108">
          <cell r="C108"/>
        </row>
        <row r="109">
          <cell r="C109" t="str">
            <v>Outras receitas correntes</v>
          </cell>
        </row>
        <row r="110">
          <cell r="C110"/>
        </row>
        <row r="111">
          <cell r="C111"/>
        </row>
        <row r="112">
          <cell r="C112"/>
        </row>
        <row r="113">
          <cell r="C113"/>
        </row>
        <row r="114">
          <cell r="C114"/>
        </row>
        <row r="115">
          <cell r="C115"/>
        </row>
        <row r="116">
          <cell r="C116" t="str">
            <v>Outras receitas correntes(das quais:transf. de Outros Subsectores da AP)</v>
          </cell>
        </row>
        <row r="117">
          <cell r="C117"/>
        </row>
        <row r="118">
          <cell r="C118"/>
        </row>
        <row r="119">
          <cell r="C119"/>
        </row>
        <row r="120">
          <cell r="C120"/>
        </row>
        <row r="121">
          <cell r="C121"/>
        </row>
        <row r="122">
          <cell r="C122"/>
        </row>
        <row r="123">
          <cell r="C123"/>
        </row>
        <row r="124">
          <cell r="C124"/>
        </row>
        <row r="125">
          <cell r="C125"/>
        </row>
        <row r="126">
          <cell r="C126"/>
        </row>
        <row r="127">
          <cell r="C127"/>
        </row>
        <row r="128">
          <cell r="C128"/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1">
          <cell r="C131" t="str">
            <v>Outras receitas correntes(das quais:transf. de Outros Subsectores da AP)</v>
          </cell>
        </row>
        <row r="132">
          <cell r="C132"/>
        </row>
        <row r="133">
          <cell r="C133"/>
        </row>
        <row r="134">
          <cell r="C134"/>
        </row>
        <row r="135">
          <cell r="C135" t="str">
            <v>Outras receitas correntes(das quais:transf. de Outros Subsectores da AP)</v>
          </cell>
        </row>
        <row r="136">
          <cell r="C136"/>
        </row>
        <row r="137">
          <cell r="C137"/>
        </row>
        <row r="138">
          <cell r="C138"/>
        </row>
        <row r="139">
          <cell r="C139"/>
        </row>
        <row r="140">
          <cell r="C140"/>
        </row>
        <row r="141">
          <cell r="C141"/>
        </row>
        <row r="142">
          <cell r="C142"/>
        </row>
        <row r="143">
          <cell r="C143"/>
        </row>
        <row r="144">
          <cell r="C144"/>
        </row>
        <row r="145">
          <cell r="C145"/>
        </row>
        <row r="146">
          <cell r="C146"/>
        </row>
        <row r="147">
          <cell r="C147"/>
        </row>
        <row r="148">
          <cell r="C148"/>
        </row>
        <row r="149">
          <cell r="C149"/>
        </row>
        <row r="150">
          <cell r="C150"/>
        </row>
        <row r="151">
          <cell r="C151" t="str">
            <v>Outras receitas correntes</v>
          </cell>
        </row>
        <row r="152">
          <cell r="C152"/>
        </row>
        <row r="153">
          <cell r="C153"/>
        </row>
        <row r="154">
          <cell r="C154"/>
        </row>
        <row r="155">
          <cell r="C155"/>
        </row>
        <row r="156">
          <cell r="C156"/>
        </row>
        <row r="157">
          <cell r="C157"/>
        </row>
        <row r="158">
          <cell r="C158"/>
        </row>
        <row r="159">
          <cell r="C159"/>
        </row>
        <row r="160">
          <cell r="C160"/>
        </row>
        <row r="161">
          <cell r="C161"/>
        </row>
        <row r="162">
          <cell r="C162"/>
        </row>
        <row r="163">
          <cell r="C163"/>
        </row>
        <row r="164">
          <cell r="C164"/>
        </row>
        <row r="165">
          <cell r="C165"/>
        </row>
        <row r="166">
          <cell r="C166"/>
        </row>
        <row r="167">
          <cell r="C167"/>
        </row>
        <row r="168">
          <cell r="C168"/>
        </row>
        <row r="169">
          <cell r="C169"/>
        </row>
        <row r="170">
          <cell r="C170"/>
        </row>
        <row r="171">
          <cell r="C171"/>
        </row>
        <row r="172">
          <cell r="C172"/>
        </row>
        <row r="173">
          <cell r="C173"/>
        </row>
        <row r="174">
          <cell r="C174"/>
        </row>
        <row r="175">
          <cell r="C175"/>
        </row>
        <row r="176">
          <cell r="C176"/>
        </row>
        <row r="177">
          <cell r="C177"/>
        </row>
        <row r="178">
          <cell r="C178"/>
        </row>
        <row r="179">
          <cell r="C179"/>
        </row>
        <row r="180">
          <cell r="C180" t="str">
            <v>Outras receitas correntes</v>
          </cell>
        </row>
        <row r="181">
          <cell r="C181"/>
        </row>
        <row r="182">
          <cell r="C182"/>
        </row>
        <row r="183">
          <cell r="C183"/>
        </row>
        <row r="184">
          <cell r="C184"/>
        </row>
        <row r="185">
          <cell r="C185"/>
        </row>
        <row r="186">
          <cell r="C186" t="str">
            <v>RECEITAS DE CAPITAL</v>
          </cell>
        </row>
        <row r="187">
          <cell r="C187"/>
        </row>
        <row r="188">
          <cell r="C188"/>
        </row>
        <row r="189">
          <cell r="C189"/>
        </row>
        <row r="190">
          <cell r="C190"/>
        </row>
        <row r="191">
          <cell r="C191"/>
        </row>
        <row r="192">
          <cell r="C192"/>
        </row>
        <row r="193">
          <cell r="C193"/>
        </row>
        <row r="194">
          <cell r="C194"/>
        </row>
        <row r="195">
          <cell r="C195"/>
        </row>
        <row r="196">
          <cell r="C196"/>
        </row>
        <row r="197">
          <cell r="C197"/>
        </row>
        <row r="198">
          <cell r="C198"/>
        </row>
        <row r="199">
          <cell r="C199"/>
        </row>
        <row r="200">
          <cell r="C200"/>
        </row>
        <row r="201">
          <cell r="C201"/>
        </row>
        <row r="202">
          <cell r="C202"/>
        </row>
        <row r="203">
          <cell r="C203"/>
        </row>
        <row r="204">
          <cell r="C204"/>
        </row>
        <row r="205">
          <cell r="C205"/>
        </row>
        <row r="206">
          <cell r="C206"/>
        </row>
        <row r="207">
          <cell r="C207"/>
        </row>
        <row r="208">
          <cell r="C208"/>
        </row>
        <row r="209">
          <cell r="C209"/>
        </row>
        <row r="210">
          <cell r="C210"/>
        </row>
        <row r="211">
          <cell r="C211"/>
        </row>
        <row r="212">
          <cell r="C212"/>
        </row>
        <row r="213">
          <cell r="C213"/>
        </row>
        <row r="214">
          <cell r="C214"/>
        </row>
        <row r="215">
          <cell r="C215"/>
        </row>
        <row r="216">
          <cell r="C216"/>
        </row>
        <row r="217">
          <cell r="C217"/>
        </row>
        <row r="218">
          <cell r="C218"/>
        </row>
        <row r="219">
          <cell r="C219"/>
        </row>
        <row r="220">
          <cell r="C220"/>
        </row>
        <row r="221">
          <cell r="C221"/>
        </row>
        <row r="222">
          <cell r="C222"/>
        </row>
        <row r="223">
          <cell r="C223"/>
        </row>
        <row r="224">
          <cell r="C224"/>
        </row>
        <row r="225">
          <cell r="C225"/>
        </row>
        <row r="226">
          <cell r="C226"/>
        </row>
        <row r="227">
          <cell r="C227"/>
        </row>
        <row r="228">
          <cell r="C228"/>
        </row>
        <row r="229">
          <cell r="C229"/>
        </row>
        <row r="230">
          <cell r="C230"/>
        </row>
        <row r="231">
          <cell r="C231"/>
        </row>
        <row r="232">
          <cell r="C232"/>
        </row>
        <row r="233">
          <cell r="C233"/>
        </row>
        <row r="234">
          <cell r="C234"/>
        </row>
        <row r="235">
          <cell r="C235"/>
        </row>
        <row r="236">
          <cell r="C236"/>
        </row>
        <row r="237">
          <cell r="C237"/>
        </row>
        <row r="238">
          <cell r="C238"/>
        </row>
        <row r="239">
          <cell r="C239" t="str">
            <v>RECEITAS DE CAPITAL</v>
          </cell>
        </row>
        <row r="240">
          <cell r="C240"/>
        </row>
        <row r="241">
          <cell r="C241"/>
        </row>
        <row r="242">
          <cell r="C242"/>
        </row>
        <row r="243">
          <cell r="C243"/>
        </row>
        <row r="244">
          <cell r="C244"/>
        </row>
        <row r="245">
          <cell r="C245"/>
        </row>
        <row r="246">
          <cell r="C246" t="str">
            <v>RECEITAS DE CAPITAL(das quais:transf. de Outros Subsectores da AP)</v>
          </cell>
        </row>
        <row r="247">
          <cell r="C247"/>
        </row>
        <row r="248">
          <cell r="C248"/>
        </row>
        <row r="249">
          <cell r="C249"/>
        </row>
        <row r="250">
          <cell r="C250"/>
        </row>
        <row r="251">
          <cell r="C251"/>
        </row>
        <row r="252">
          <cell r="C252"/>
        </row>
        <row r="253">
          <cell r="C253"/>
        </row>
        <row r="254">
          <cell r="C254"/>
        </row>
        <row r="255">
          <cell r="C255"/>
        </row>
        <row r="256">
          <cell r="C256"/>
        </row>
        <row r="257">
          <cell r="C257"/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0">
          <cell r="C260" t="str">
            <v>RECEITAS DE CAPITAL(das quais:transf. de Outros Subsectores da AP)</v>
          </cell>
        </row>
        <row r="261">
          <cell r="C261"/>
        </row>
        <row r="262">
          <cell r="C262"/>
        </row>
        <row r="263">
          <cell r="C263"/>
        </row>
        <row r="264">
          <cell r="C264" t="str">
            <v>RECEITAS DE CAPITAL(das quais:transf. de Outros Subsectores da AP)</v>
          </cell>
        </row>
        <row r="265">
          <cell r="C265"/>
        </row>
        <row r="266">
          <cell r="C266"/>
        </row>
        <row r="267">
          <cell r="C267"/>
        </row>
        <row r="268">
          <cell r="C268"/>
        </row>
        <row r="269">
          <cell r="C269"/>
        </row>
        <row r="270">
          <cell r="C270"/>
        </row>
        <row r="271">
          <cell r="C271"/>
        </row>
        <row r="272">
          <cell r="C272"/>
        </row>
        <row r="273">
          <cell r="C273"/>
        </row>
        <row r="274">
          <cell r="C274"/>
        </row>
        <row r="275">
          <cell r="C275"/>
        </row>
        <row r="276">
          <cell r="C276"/>
        </row>
        <row r="277">
          <cell r="C277"/>
        </row>
        <row r="278">
          <cell r="C278"/>
        </row>
        <row r="279">
          <cell r="C279"/>
        </row>
        <row r="280">
          <cell r="C280" t="str">
            <v>ACTIVOS FINANCEIROS RECEITA</v>
          </cell>
        </row>
        <row r="281">
          <cell r="C281"/>
        </row>
        <row r="282">
          <cell r="C282"/>
        </row>
        <row r="283">
          <cell r="C283"/>
        </row>
        <row r="284">
          <cell r="C284"/>
        </row>
        <row r="285">
          <cell r="C285"/>
        </row>
        <row r="286">
          <cell r="C286"/>
        </row>
        <row r="287">
          <cell r="C287"/>
        </row>
        <row r="288">
          <cell r="C288"/>
        </row>
        <row r="289">
          <cell r="C289"/>
        </row>
        <row r="290">
          <cell r="C290"/>
        </row>
        <row r="291">
          <cell r="C291"/>
        </row>
        <row r="292">
          <cell r="C292"/>
        </row>
        <row r="293">
          <cell r="C293"/>
        </row>
        <row r="294">
          <cell r="C294"/>
        </row>
        <row r="295">
          <cell r="C295"/>
        </row>
        <row r="296">
          <cell r="C296"/>
        </row>
        <row r="297">
          <cell r="C297"/>
        </row>
        <row r="298">
          <cell r="C298"/>
        </row>
        <row r="299">
          <cell r="C299"/>
        </row>
        <row r="300">
          <cell r="C300"/>
        </row>
        <row r="301">
          <cell r="C301"/>
        </row>
        <row r="302">
          <cell r="C302"/>
        </row>
        <row r="303">
          <cell r="C303"/>
        </row>
        <row r="304">
          <cell r="C304"/>
        </row>
        <row r="305">
          <cell r="C305"/>
        </row>
        <row r="306">
          <cell r="C306"/>
        </row>
        <row r="307">
          <cell r="C307"/>
        </row>
        <row r="308">
          <cell r="C308"/>
        </row>
        <row r="309">
          <cell r="C309"/>
        </row>
        <row r="310">
          <cell r="C310"/>
        </row>
        <row r="311">
          <cell r="C311"/>
        </row>
        <row r="312">
          <cell r="C312"/>
        </row>
        <row r="313">
          <cell r="C313"/>
        </row>
        <row r="314">
          <cell r="C314"/>
        </row>
        <row r="315">
          <cell r="C315"/>
        </row>
        <row r="316">
          <cell r="C316"/>
        </row>
        <row r="317">
          <cell r="C317"/>
        </row>
        <row r="318">
          <cell r="C318"/>
        </row>
        <row r="319">
          <cell r="C319"/>
        </row>
        <row r="320">
          <cell r="C320"/>
        </row>
        <row r="321">
          <cell r="C321"/>
        </row>
        <row r="322">
          <cell r="C322"/>
        </row>
        <row r="323">
          <cell r="C323"/>
        </row>
        <row r="324">
          <cell r="C324"/>
        </row>
        <row r="325">
          <cell r="C325"/>
        </row>
        <row r="326">
          <cell r="C326"/>
        </row>
        <row r="327">
          <cell r="C327"/>
        </row>
        <row r="328">
          <cell r="C328"/>
        </row>
        <row r="329">
          <cell r="C329"/>
        </row>
        <row r="330">
          <cell r="C330"/>
        </row>
        <row r="331">
          <cell r="C331"/>
        </row>
        <row r="332">
          <cell r="C332"/>
        </row>
        <row r="333">
          <cell r="C333"/>
        </row>
        <row r="334">
          <cell r="C334"/>
        </row>
        <row r="335">
          <cell r="C335"/>
        </row>
        <row r="336">
          <cell r="C336"/>
        </row>
        <row r="337">
          <cell r="C337"/>
        </row>
        <row r="338">
          <cell r="C338"/>
        </row>
        <row r="339">
          <cell r="C339"/>
        </row>
        <row r="340">
          <cell r="C340"/>
        </row>
        <row r="341">
          <cell r="C341"/>
        </row>
        <row r="342">
          <cell r="C342"/>
        </row>
        <row r="343">
          <cell r="C343"/>
        </row>
        <row r="344">
          <cell r="C344"/>
        </row>
        <row r="345">
          <cell r="C345"/>
        </row>
        <row r="346">
          <cell r="C346"/>
        </row>
        <row r="347">
          <cell r="C347"/>
        </row>
        <row r="348">
          <cell r="C348"/>
        </row>
        <row r="349">
          <cell r="C349"/>
        </row>
        <row r="350">
          <cell r="C350"/>
        </row>
        <row r="351">
          <cell r="C351"/>
        </row>
        <row r="352">
          <cell r="C352"/>
        </row>
        <row r="353">
          <cell r="C353"/>
        </row>
        <row r="354">
          <cell r="C354"/>
        </row>
        <row r="355">
          <cell r="C355"/>
        </row>
        <row r="356">
          <cell r="C356"/>
        </row>
        <row r="357">
          <cell r="C357"/>
        </row>
        <row r="358">
          <cell r="C358"/>
        </row>
        <row r="359">
          <cell r="C359"/>
        </row>
        <row r="360">
          <cell r="C360"/>
        </row>
        <row r="361">
          <cell r="C361"/>
        </row>
        <row r="362">
          <cell r="C362"/>
        </row>
        <row r="363">
          <cell r="C363"/>
        </row>
        <row r="364">
          <cell r="C364"/>
        </row>
        <row r="365">
          <cell r="C365"/>
        </row>
        <row r="366">
          <cell r="C366"/>
        </row>
        <row r="367">
          <cell r="C367"/>
        </row>
        <row r="368">
          <cell r="C368"/>
        </row>
        <row r="369">
          <cell r="C369"/>
        </row>
        <row r="370">
          <cell r="C370"/>
        </row>
        <row r="371">
          <cell r="C371"/>
        </row>
        <row r="372">
          <cell r="C372"/>
        </row>
        <row r="373">
          <cell r="C373"/>
        </row>
        <row r="374">
          <cell r="C374"/>
        </row>
        <row r="375">
          <cell r="C375"/>
        </row>
        <row r="376">
          <cell r="C376"/>
        </row>
        <row r="377">
          <cell r="C377"/>
        </row>
        <row r="378">
          <cell r="C378"/>
        </row>
        <row r="379">
          <cell r="C379"/>
        </row>
        <row r="380">
          <cell r="C380"/>
        </row>
        <row r="381">
          <cell r="C381"/>
        </row>
        <row r="382">
          <cell r="C382"/>
        </row>
        <row r="383">
          <cell r="C383"/>
        </row>
        <row r="384">
          <cell r="C384"/>
        </row>
        <row r="385">
          <cell r="C385"/>
        </row>
        <row r="386">
          <cell r="C386"/>
        </row>
        <row r="387">
          <cell r="C387"/>
        </row>
        <row r="388">
          <cell r="C388"/>
        </row>
        <row r="389">
          <cell r="C389"/>
        </row>
        <row r="390">
          <cell r="C390"/>
        </row>
        <row r="391">
          <cell r="C391"/>
        </row>
        <row r="392">
          <cell r="C392"/>
        </row>
        <row r="393">
          <cell r="C393"/>
        </row>
        <row r="394">
          <cell r="C394"/>
        </row>
        <row r="395">
          <cell r="C395"/>
        </row>
        <row r="396">
          <cell r="C396"/>
        </row>
        <row r="397">
          <cell r="C397"/>
        </row>
        <row r="398">
          <cell r="C398"/>
        </row>
        <row r="399">
          <cell r="C399"/>
        </row>
        <row r="400">
          <cell r="C400" t="str">
            <v>PASSIVOS FINANCEIROS RECEITA</v>
          </cell>
        </row>
        <row r="401">
          <cell r="C401"/>
        </row>
        <row r="402">
          <cell r="C402"/>
        </row>
        <row r="403">
          <cell r="C403"/>
        </row>
        <row r="404">
          <cell r="C404"/>
        </row>
        <row r="405">
          <cell r="C405"/>
        </row>
        <row r="406">
          <cell r="C406"/>
        </row>
        <row r="407">
          <cell r="C407"/>
        </row>
        <row r="408">
          <cell r="C408"/>
        </row>
        <row r="409">
          <cell r="C409"/>
        </row>
        <row r="410">
          <cell r="C410"/>
        </row>
        <row r="411">
          <cell r="C411"/>
        </row>
        <row r="412">
          <cell r="C412"/>
        </row>
        <row r="413">
          <cell r="C413"/>
        </row>
        <row r="414">
          <cell r="C414"/>
        </row>
        <row r="415">
          <cell r="C415"/>
        </row>
        <row r="416">
          <cell r="C416"/>
        </row>
        <row r="417">
          <cell r="C417"/>
        </row>
        <row r="418">
          <cell r="C418"/>
        </row>
        <row r="419">
          <cell r="C419"/>
        </row>
        <row r="420">
          <cell r="C420"/>
        </row>
        <row r="421">
          <cell r="C421"/>
        </row>
        <row r="422">
          <cell r="C422"/>
        </row>
        <row r="423">
          <cell r="C423"/>
        </row>
        <row r="424">
          <cell r="C424"/>
        </row>
        <row r="425">
          <cell r="C425"/>
        </row>
        <row r="426">
          <cell r="C426"/>
        </row>
        <row r="427">
          <cell r="C427"/>
        </row>
        <row r="428">
          <cell r="C428"/>
        </row>
        <row r="429">
          <cell r="C429"/>
        </row>
        <row r="430">
          <cell r="C430"/>
        </row>
        <row r="431">
          <cell r="C431"/>
        </row>
        <row r="432">
          <cell r="C432"/>
        </row>
        <row r="433">
          <cell r="C433"/>
        </row>
        <row r="434">
          <cell r="C434"/>
        </row>
        <row r="435">
          <cell r="C435"/>
        </row>
        <row r="436">
          <cell r="C436"/>
        </row>
        <row r="437">
          <cell r="C437"/>
        </row>
        <row r="438">
          <cell r="C438"/>
        </row>
        <row r="439">
          <cell r="C439"/>
        </row>
        <row r="440">
          <cell r="C440"/>
        </row>
        <row r="441">
          <cell r="C441"/>
        </row>
        <row r="442">
          <cell r="C442"/>
        </row>
        <row r="443">
          <cell r="C443"/>
        </row>
        <row r="444">
          <cell r="C444"/>
        </row>
        <row r="445">
          <cell r="C445"/>
        </row>
        <row r="446">
          <cell r="C446"/>
        </row>
        <row r="447">
          <cell r="C447"/>
        </row>
        <row r="448">
          <cell r="C448"/>
        </row>
        <row r="449">
          <cell r="C449"/>
        </row>
        <row r="450">
          <cell r="C450"/>
        </row>
        <row r="451">
          <cell r="C451"/>
        </row>
        <row r="452">
          <cell r="C452"/>
        </row>
        <row r="453">
          <cell r="C453"/>
        </row>
        <row r="454">
          <cell r="C454"/>
        </row>
        <row r="455">
          <cell r="C455"/>
        </row>
        <row r="456">
          <cell r="C456"/>
        </row>
        <row r="457">
          <cell r="C457"/>
        </row>
        <row r="458">
          <cell r="C458"/>
        </row>
        <row r="459">
          <cell r="C459"/>
        </row>
        <row r="460">
          <cell r="C460"/>
        </row>
        <row r="461">
          <cell r="C461"/>
        </row>
        <row r="462">
          <cell r="C462"/>
        </row>
        <row r="463">
          <cell r="C463"/>
        </row>
        <row r="464">
          <cell r="C464"/>
        </row>
        <row r="465">
          <cell r="C465"/>
        </row>
        <row r="466">
          <cell r="C466"/>
        </row>
        <row r="467">
          <cell r="C467"/>
        </row>
        <row r="468">
          <cell r="C468"/>
        </row>
        <row r="469">
          <cell r="C469"/>
        </row>
        <row r="470">
          <cell r="C470"/>
        </row>
        <row r="471">
          <cell r="C471"/>
        </row>
        <row r="472">
          <cell r="C472"/>
        </row>
        <row r="473">
          <cell r="C473"/>
        </row>
        <row r="474">
          <cell r="C474"/>
        </row>
        <row r="475">
          <cell r="C475"/>
        </row>
        <row r="476">
          <cell r="C476"/>
        </row>
        <row r="477">
          <cell r="C477"/>
        </row>
        <row r="478">
          <cell r="C478"/>
        </row>
        <row r="479">
          <cell r="C479"/>
        </row>
        <row r="480">
          <cell r="C480"/>
        </row>
        <row r="481">
          <cell r="C481"/>
        </row>
        <row r="482">
          <cell r="C482"/>
        </row>
        <row r="483">
          <cell r="C483"/>
        </row>
        <row r="484">
          <cell r="C484"/>
        </row>
        <row r="485">
          <cell r="C485"/>
        </row>
        <row r="486">
          <cell r="C486"/>
        </row>
        <row r="487">
          <cell r="C487"/>
        </row>
        <row r="488">
          <cell r="C488"/>
        </row>
        <row r="489">
          <cell r="C489"/>
        </row>
        <row r="490">
          <cell r="C490"/>
        </row>
        <row r="491">
          <cell r="C491"/>
        </row>
        <row r="492">
          <cell r="C492" t="str">
            <v>RECEITAS DE CAPITAL</v>
          </cell>
        </row>
        <row r="493">
          <cell r="C493"/>
        </row>
        <row r="494">
          <cell r="C494"/>
        </row>
        <row r="495">
          <cell r="C495"/>
        </row>
        <row r="496">
          <cell r="C496"/>
        </row>
        <row r="497">
          <cell r="C497" t="str">
            <v>RECURSOS PROPRIOS DA COMUNIDADE:</v>
          </cell>
        </row>
        <row r="498">
          <cell r="C498"/>
        </row>
        <row r="499">
          <cell r="C499"/>
        </row>
        <row r="500">
          <cell r="C500"/>
        </row>
        <row r="501">
          <cell r="C501"/>
        </row>
        <row r="502">
          <cell r="C502"/>
        </row>
        <row r="503">
          <cell r="C503" t="str">
            <v>RECEITAS DE CAPITAL</v>
          </cell>
        </row>
        <row r="504">
          <cell r="C504"/>
        </row>
        <row r="505">
          <cell r="C505"/>
        </row>
        <row r="506">
          <cell r="C506" t="str">
            <v>SALDO DA GERENCIA ANTERIOR</v>
          </cell>
        </row>
        <row r="507">
          <cell r="C507"/>
        </row>
        <row r="508">
          <cell r="C508"/>
        </row>
        <row r="509">
          <cell r="C509"/>
        </row>
        <row r="510">
          <cell r="C510"/>
        </row>
        <row r="511">
          <cell r="C511"/>
        </row>
        <row r="512">
          <cell r="C512"/>
        </row>
        <row r="513">
          <cell r="C513" t="str">
            <v>OPERACOES EXTRA-ORCAMENTAIS RECEITA</v>
          </cell>
        </row>
        <row r="514">
          <cell r="C514"/>
        </row>
        <row r="515">
          <cell r="C515"/>
        </row>
        <row r="516">
          <cell r="C516"/>
        </row>
        <row r="517">
          <cell r="C517"/>
        </row>
        <row r="518">
          <cell r="C518"/>
        </row>
        <row r="519">
          <cell r="C519" t="str">
            <v>Despesas com o Pessoal</v>
          </cell>
        </row>
        <row r="520">
          <cell r="C520"/>
        </row>
        <row r="521">
          <cell r="C521"/>
        </row>
        <row r="522">
          <cell r="C522"/>
        </row>
        <row r="523">
          <cell r="C523"/>
        </row>
        <row r="524">
          <cell r="C524"/>
        </row>
        <row r="525">
          <cell r="C525"/>
        </row>
        <row r="526">
          <cell r="C526"/>
        </row>
        <row r="527">
          <cell r="C527"/>
        </row>
        <row r="528">
          <cell r="C528"/>
        </row>
        <row r="529">
          <cell r="C529"/>
        </row>
        <row r="530">
          <cell r="C530"/>
        </row>
        <row r="531">
          <cell r="C531"/>
        </row>
        <row r="532">
          <cell r="C532"/>
        </row>
        <row r="533">
          <cell r="C533"/>
        </row>
        <row r="534">
          <cell r="C534"/>
        </row>
        <row r="535">
          <cell r="C535"/>
        </row>
        <row r="536">
          <cell r="C536"/>
        </row>
        <row r="537">
          <cell r="C537"/>
        </row>
        <row r="538">
          <cell r="C538"/>
        </row>
        <row r="539">
          <cell r="C539"/>
        </row>
        <row r="540">
          <cell r="C540"/>
        </row>
        <row r="541">
          <cell r="C541"/>
        </row>
        <row r="542">
          <cell r="C542"/>
        </row>
        <row r="543">
          <cell r="C543"/>
        </row>
        <row r="544">
          <cell r="C544"/>
        </row>
        <row r="545">
          <cell r="C545"/>
        </row>
        <row r="546">
          <cell r="C546"/>
        </row>
        <row r="547">
          <cell r="C547"/>
        </row>
        <row r="548">
          <cell r="C548"/>
        </row>
        <row r="549">
          <cell r="C549"/>
        </row>
        <row r="550">
          <cell r="C550"/>
        </row>
        <row r="551">
          <cell r="C551"/>
        </row>
        <row r="552">
          <cell r="C552"/>
        </row>
        <row r="553">
          <cell r="C553"/>
        </row>
        <row r="554">
          <cell r="C554"/>
        </row>
        <row r="555">
          <cell r="C555"/>
        </row>
        <row r="556">
          <cell r="C556"/>
        </row>
        <row r="557">
          <cell r="C557"/>
        </row>
        <row r="558">
          <cell r="C558"/>
        </row>
        <row r="559">
          <cell r="C559"/>
        </row>
        <row r="560">
          <cell r="C560"/>
        </row>
        <row r="561">
          <cell r="C561"/>
        </row>
        <row r="562">
          <cell r="C562" t="str">
            <v>Aquisição de  Bens Serv. e Outras Desp. Corr.</v>
          </cell>
        </row>
        <row r="563">
          <cell r="C563"/>
        </row>
        <row r="564">
          <cell r="C564"/>
        </row>
        <row r="565">
          <cell r="C565"/>
        </row>
        <row r="566">
          <cell r="C566"/>
        </row>
        <row r="567">
          <cell r="C567"/>
        </row>
        <row r="568">
          <cell r="C568"/>
        </row>
        <row r="569">
          <cell r="C569"/>
        </row>
        <row r="570">
          <cell r="C570"/>
        </row>
        <row r="571">
          <cell r="C571"/>
        </row>
        <row r="572">
          <cell r="C572"/>
        </row>
        <row r="573">
          <cell r="C573"/>
        </row>
        <row r="574">
          <cell r="C574"/>
        </row>
        <row r="575">
          <cell r="C575"/>
        </row>
        <row r="576">
          <cell r="C576"/>
        </row>
        <row r="577">
          <cell r="C577"/>
        </row>
        <row r="578">
          <cell r="C578"/>
        </row>
        <row r="579">
          <cell r="C579"/>
        </row>
        <row r="580">
          <cell r="C580"/>
        </row>
        <row r="581">
          <cell r="C581"/>
        </row>
        <row r="582">
          <cell r="C582"/>
        </row>
        <row r="583">
          <cell r="C583"/>
        </row>
        <row r="584">
          <cell r="C584"/>
        </row>
        <row r="585">
          <cell r="C585"/>
        </row>
        <row r="586">
          <cell r="C586"/>
        </row>
        <row r="587">
          <cell r="C587"/>
        </row>
        <row r="588">
          <cell r="C588"/>
        </row>
        <row r="589">
          <cell r="C589"/>
        </row>
        <row r="590">
          <cell r="C590"/>
        </row>
        <row r="591">
          <cell r="C591"/>
        </row>
        <row r="592">
          <cell r="C592"/>
        </row>
        <row r="593">
          <cell r="C593"/>
        </row>
        <row r="594">
          <cell r="C594"/>
        </row>
        <row r="595">
          <cell r="C595"/>
        </row>
        <row r="596">
          <cell r="C596"/>
        </row>
        <row r="597">
          <cell r="C597"/>
        </row>
        <row r="598">
          <cell r="C598"/>
        </row>
        <row r="599">
          <cell r="C599"/>
        </row>
        <row r="600">
          <cell r="C600"/>
        </row>
        <row r="601">
          <cell r="C601"/>
        </row>
        <row r="602">
          <cell r="C602"/>
        </row>
        <row r="603">
          <cell r="C603"/>
        </row>
        <row r="604">
          <cell r="C604"/>
        </row>
        <row r="605">
          <cell r="C605"/>
        </row>
        <row r="606">
          <cell r="C606"/>
        </row>
        <row r="607">
          <cell r="C607"/>
        </row>
        <row r="608">
          <cell r="C608"/>
        </row>
        <row r="609">
          <cell r="C609"/>
        </row>
        <row r="610">
          <cell r="C610"/>
        </row>
        <row r="611">
          <cell r="C611" t="str">
            <v>Juros e Outros Encargos</v>
          </cell>
        </row>
        <row r="612">
          <cell r="C612"/>
        </row>
        <row r="613">
          <cell r="C613"/>
        </row>
        <row r="614">
          <cell r="C614"/>
        </row>
        <row r="615">
          <cell r="C615"/>
        </row>
        <row r="616">
          <cell r="C616"/>
        </row>
        <row r="617">
          <cell r="C617"/>
        </row>
        <row r="618">
          <cell r="C618"/>
        </row>
        <row r="619">
          <cell r="C619"/>
        </row>
        <row r="620">
          <cell r="C620"/>
        </row>
        <row r="621">
          <cell r="C621"/>
        </row>
        <row r="622">
          <cell r="C622"/>
        </row>
        <row r="623">
          <cell r="C623"/>
        </row>
        <row r="624">
          <cell r="C624"/>
        </row>
        <row r="625">
          <cell r="C625"/>
        </row>
        <row r="626">
          <cell r="C626"/>
        </row>
        <row r="627">
          <cell r="C627"/>
        </row>
        <row r="628">
          <cell r="C628"/>
        </row>
        <row r="629">
          <cell r="C629"/>
        </row>
        <row r="630">
          <cell r="C630"/>
        </row>
        <row r="631">
          <cell r="C631"/>
        </row>
        <row r="632">
          <cell r="C632"/>
        </row>
        <row r="633">
          <cell r="C633"/>
        </row>
        <row r="634">
          <cell r="C634"/>
        </row>
        <row r="635">
          <cell r="C635"/>
        </row>
        <row r="636">
          <cell r="C636"/>
        </row>
        <row r="637">
          <cell r="C637"/>
        </row>
        <row r="638">
          <cell r="C638"/>
        </row>
        <row r="639">
          <cell r="C639"/>
        </row>
        <row r="640">
          <cell r="C640"/>
        </row>
        <row r="641">
          <cell r="C641"/>
        </row>
        <row r="642">
          <cell r="C642"/>
        </row>
        <row r="643">
          <cell r="C643"/>
        </row>
        <row r="644">
          <cell r="C644"/>
        </row>
        <row r="645">
          <cell r="C645"/>
        </row>
        <row r="646">
          <cell r="C646"/>
        </row>
        <row r="647">
          <cell r="C647"/>
        </row>
        <row r="648">
          <cell r="C648" t="str">
            <v>Transferências Correntes</v>
          </cell>
        </row>
        <row r="649">
          <cell r="C649"/>
        </row>
        <row r="650">
          <cell r="C650" t="str">
            <v>Transferências Correntes(das quais:transf. para EP fora do perímetro APR)</v>
          </cell>
        </row>
        <row r="651">
          <cell r="C651"/>
        </row>
        <row r="652">
          <cell r="C652"/>
        </row>
        <row r="653">
          <cell r="C653"/>
        </row>
        <row r="654">
          <cell r="C654"/>
        </row>
        <row r="655">
          <cell r="C655" t="str">
            <v>Transferências Correntes(das quais:transf. para Outros Subsectores da AP)</v>
          </cell>
        </row>
        <row r="656">
          <cell r="C656"/>
        </row>
        <row r="657">
          <cell r="C657"/>
        </row>
        <row r="658">
          <cell r="C658"/>
        </row>
        <row r="659">
          <cell r="C659"/>
        </row>
        <row r="660">
          <cell r="C660"/>
        </row>
        <row r="661">
          <cell r="C661"/>
        </row>
        <row r="662">
          <cell r="C662"/>
        </row>
        <row r="663">
          <cell r="C663"/>
        </row>
        <row r="664">
          <cell r="C664"/>
        </row>
        <row r="665">
          <cell r="C665"/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68">
          <cell r="C668" t="str">
            <v>Transferências Correntes(das quais:transf. para Outros Subsectores da AP)</v>
          </cell>
        </row>
        <row r="669">
          <cell r="C669"/>
        </row>
        <row r="670">
          <cell r="C670"/>
        </row>
        <row r="671">
          <cell r="C671"/>
        </row>
        <row r="672">
          <cell r="C672"/>
        </row>
        <row r="673">
          <cell r="C673"/>
        </row>
        <row r="674">
          <cell r="C674"/>
        </row>
        <row r="675">
          <cell r="C675"/>
        </row>
        <row r="676">
          <cell r="C676"/>
        </row>
        <row r="677">
          <cell r="C677"/>
        </row>
        <row r="678">
          <cell r="C678"/>
        </row>
        <row r="679">
          <cell r="C679"/>
        </row>
        <row r="680">
          <cell r="C680"/>
        </row>
        <row r="681">
          <cell r="C681"/>
        </row>
        <row r="682">
          <cell r="C682"/>
        </row>
        <row r="683">
          <cell r="C683"/>
        </row>
        <row r="684">
          <cell r="C684"/>
        </row>
        <row r="685">
          <cell r="C685"/>
        </row>
        <row r="686">
          <cell r="C686"/>
        </row>
        <row r="687">
          <cell r="C687"/>
        </row>
        <row r="688">
          <cell r="C688"/>
        </row>
        <row r="689">
          <cell r="C689"/>
        </row>
        <row r="690">
          <cell r="C690"/>
        </row>
        <row r="691">
          <cell r="C691"/>
        </row>
        <row r="692">
          <cell r="C692"/>
        </row>
        <row r="693">
          <cell r="C693" t="str">
            <v>Subsidios</v>
          </cell>
        </row>
        <row r="694">
          <cell r="C694"/>
        </row>
        <row r="695">
          <cell r="C695"/>
        </row>
        <row r="696">
          <cell r="C696"/>
        </row>
        <row r="697">
          <cell r="C697"/>
        </row>
        <row r="698">
          <cell r="C698"/>
        </row>
        <row r="699">
          <cell r="C699"/>
        </row>
        <row r="700">
          <cell r="C700"/>
        </row>
        <row r="701">
          <cell r="C701"/>
        </row>
        <row r="702">
          <cell r="C702"/>
        </row>
        <row r="703">
          <cell r="C703"/>
        </row>
        <row r="704">
          <cell r="C704"/>
        </row>
        <row r="705">
          <cell r="C705"/>
        </row>
        <row r="706">
          <cell r="C706"/>
        </row>
        <row r="707">
          <cell r="C707"/>
        </row>
        <row r="708">
          <cell r="C708"/>
        </row>
        <row r="709">
          <cell r="C709"/>
        </row>
        <row r="710">
          <cell r="C710"/>
        </row>
        <row r="711">
          <cell r="C711"/>
        </row>
        <row r="712">
          <cell r="C712" t="str">
            <v>D.05.04.03</v>
          </cell>
        </row>
        <row r="713">
          <cell r="C713"/>
        </row>
        <row r="714">
          <cell r="C714"/>
        </row>
        <row r="715">
          <cell r="C715"/>
        </row>
        <row r="716">
          <cell r="C716"/>
        </row>
        <row r="717">
          <cell r="C717"/>
        </row>
        <row r="718">
          <cell r="C718"/>
        </row>
        <row r="719">
          <cell r="C719"/>
        </row>
        <row r="720">
          <cell r="C720"/>
        </row>
        <row r="721">
          <cell r="C721"/>
        </row>
        <row r="722">
          <cell r="C722"/>
        </row>
        <row r="723">
          <cell r="C723"/>
        </row>
        <row r="724">
          <cell r="C724"/>
        </row>
        <row r="725">
          <cell r="C725"/>
        </row>
        <row r="726">
          <cell r="C726"/>
        </row>
        <row r="727">
          <cell r="C727"/>
        </row>
        <row r="728">
          <cell r="C728"/>
        </row>
        <row r="729">
          <cell r="C729"/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2">
          <cell r="C732"/>
        </row>
        <row r="733">
          <cell r="C733"/>
        </row>
        <row r="734">
          <cell r="C734"/>
        </row>
        <row r="735">
          <cell r="C735"/>
        </row>
        <row r="736">
          <cell r="C736" t="str">
            <v>Investimentos</v>
          </cell>
        </row>
        <row r="737">
          <cell r="C737"/>
        </row>
        <row r="738">
          <cell r="C738"/>
        </row>
        <row r="739">
          <cell r="C739"/>
        </row>
        <row r="740">
          <cell r="C740"/>
        </row>
        <row r="741">
          <cell r="C741"/>
        </row>
        <row r="742">
          <cell r="C742"/>
        </row>
        <row r="743">
          <cell r="C743"/>
        </row>
        <row r="744">
          <cell r="C744"/>
        </row>
        <row r="745">
          <cell r="C745"/>
        </row>
        <row r="746">
          <cell r="C746"/>
        </row>
        <row r="747">
          <cell r="C747"/>
        </row>
        <row r="748">
          <cell r="C748"/>
        </row>
        <row r="749">
          <cell r="C749"/>
        </row>
        <row r="750">
          <cell r="C750"/>
        </row>
        <row r="751">
          <cell r="C751"/>
        </row>
        <row r="752">
          <cell r="C752"/>
        </row>
        <row r="753">
          <cell r="C753"/>
        </row>
        <row r="754">
          <cell r="C754"/>
        </row>
        <row r="755">
          <cell r="C755"/>
        </row>
        <row r="756">
          <cell r="C756"/>
        </row>
        <row r="757">
          <cell r="C757"/>
        </row>
        <row r="758">
          <cell r="C758"/>
        </row>
        <row r="759">
          <cell r="C759"/>
        </row>
        <row r="760">
          <cell r="C760"/>
        </row>
        <row r="761">
          <cell r="C761"/>
        </row>
        <row r="762">
          <cell r="C762"/>
        </row>
        <row r="763">
          <cell r="C763"/>
        </row>
        <row r="764">
          <cell r="C764"/>
        </row>
        <row r="765">
          <cell r="C765"/>
        </row>
        <row r="766">
          <cell r="C766"/>
        </row>
        <row r="767">
          <cell r="C767"/>
        </row>
        <row r="768">
          <cell r="C768"/>
        </row>
        <row r="769">
          <cell r="C769"/>
        </row>
        <row r="770">
          <cell r="C770" t="str">
            <v>Transferências de Capital</v>
          </cell>
        </row>
        <row r="771">
          <cell r="C771"/>
        </row>
        <row r="772">
          <cell r="C772" t="str">
            <v>Transferências de Capital(das quais:transf. para EP fora do perímetro APR)</v>
          </cell>
        </row>
        <row r="773">
          <cell r="C773"/>
        </row>
        <row r="774">
          <cell r="C774"/>
        </row>
        <row r="775">
          <cell r="C775"/>
        </row>
        <row r="776">
          <cell r="C776"/>
        </row>
        <row r="777">
          <cell r="C777" t="str">
            <v>Transferências de Capital(das quais:transf. para Outros Subsectores da AP)</v>
          </cell>
        </row>
        <row r="778">
          <cell r="C778"/>
        </row>
        <row r="779">
          <cell r="C779"/>
        </row>
        <row r="780">
          <cell r="C780"/>
        </row>
        <row r="781">
          <cell r="C781"/>
        </row>
        <row r="782">
          <cell r="C782"/>
        </row>
        <row r="783">
          <cell r="C783"/>
        </row>
        <row r="784">
          <cell r="C784"/>
        </row>
        <row r="785">
          <cell r="C785"/>
        </row>
        <row r="786">
          <cell r="C786"/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89">
          <cell r="C789" t="str">
            <v>Transferências de Capital(das quais:transf. para Outros Subsectores da AP)</v>
          </cell>
        </row>
        <row r="790">
          <cell r="C790"/>
        </row>
        <row r="791">
          <cell r="C791"/>
        </row>
        <row r="792">
          <cell r="C792"/>
        </row>
        <row r="793">
          <cell r="C793" t="str">
            <v>Transferências de Capital(das quais:transf. para Outros Subsectores da AP)</v>
          </cell>
        </row>
        <row r="794">
          <cell r="C794"/>
        </row>
        <row r="795">
          <cell r="C795"/>
        </row>
        <row r="796">
          <cell r="C796"/>
        </row>
        <row r="797">
          <cell r="C797"/>
        </row>
        <row r="798">
          <cell r="C798"/>
        </row>
        <row r="799">
          <cell r="C799"/>
        </row>
        <row r="800">
          <cell r="C800"/>
        </row>
        <row r="801">
          <cell r="C801"/>
        </row>
        <row r="802">
          <cell r="C802"/>
        </row>
        <row r="803">
          <cell r="C803"/>
        </row>
        <row r="804">
          <cell r="C804"/>
        </row>
        <row r="805">
          <cell r="C805"/>
        </row>
        <row r="806">
          <cell r="C806"/>
        </row>
        <row r="807">
          <cell r="C807"/>
        </row>
        <row r="808">
          <cell r="C808"/>
        </row>
        <row r="809">
          <cell r="C809"/>
        </row>
        <row r="810">
          <cell r="C810"/>
        </row>
        <row r="811">
          <cell r="C811" t="str">
            <v>ACTIVOS FINANCEIROS DESPESA</v>
          </cell>
        </row>
        <row r="812">
          <cell r="C812"/>
        </row>
        <row r="813">
          <cell r="C813"/>
        </row>
        <row r="814">
          <cell r="C814"/>
        </row>
        <row r="815">
          <cell r="C815"/>
        </row>
        <row r="816">
          <cell r="C816"/>
        </row>
        <row r="817">
          <cell r="C817"/>
        </row>
        <row r="818">
          <cell r="C818"/>
        </row>
        <row r="819">
          <cell r="C819"/>
        </row>
        <row r="820">
          <cell r="C820"/>
        </row>
        <row r="821">
          <cell r="C821"/>
        </row>
        <row r="822">
          <cell r="C822"/>
        </row>
        <row r="823">
          <cell r="C823"/>
        </row>
        <row r="824">
          <cell r="C824"/>
        </row>
        <row r="825">
          <cell r="C825"/>
        </row>
        <row r="826">
          <cell r="C826"/>
        </row>
        <row r="827">
          <cell r="C827"/>
        </row>
        <row r="828">
          <cell r="C828"/>
        </row>
        <row r="829">
          <cell r="C829"/>
        </row>
        <row r="830">
          <cell r="C830"/>
        </row>
        <row r="831">
          <cell r="C831"/>
        </row>
        <row r="832">
          <cell r="C832"/>
        </row>
        <row r="833">
          <cell r="C833"/>
        </row>
        <row r="834">
          <cell r="C834"/>
        </row>
        <row r="835">
          <cell r="C835"/>
        </row>
        <row r="836">
          <cell r="C836"/>
        </row>
        <row r="837">
          <cell r="C837"/>
        </row>
        <row r="838">
          <cell r="C838"/>
        </row>
        <row r="839">
          <cell r="C839"/>
        </row>
        <row r="840">
          <cell r="C840"/>
        </row>
        <row r="841">
          <cell r="C841"/>
        </row>
        <row r="842">
          <cell r="C842"/>
        </row>
        <row r="843">
          <cell r="C843"/>
        </row>
        <row r="844">
          <cell r="C844"/>
        </row>
        <row r="845">
          <cell r="C845"/>
        </row>
        <row r="846">
          <cell r="C846"/>
        </row>
        <row r="847">
          <cell r="C847"/>
        </row>
        <row r="848">
          <cell r="C848"/>
        </row>
        <row r="849">
          <cell r="C849"/>
        </row>
        <row r="850">
          <cell r="C850"/>
        </row>
        <row r="851">
          <cell r="C851"/>
        </row>
        <row r="852">
          <cell r="C852"/>
        </row>
        <row r="853">
          <cell r="C853"/>
        </row>
        <row r="854">
          <cell r="C854"/>
        </row>
        <row r="855">
          <cell r="C855"/>
        </row>
        <row r="856">
          <cell r="C856"/>
        </row>
        <row r="857">
          <cell r="C857"/>
        </row>
        <row r="858">
          <cell r="C858"/>
        </row>
        <row r="859">
          <cell r="C859"/>
        </row>
        <row r="860">
          <cell r="C860"/>
        </row>
        <row r="861">
          <cell r="C861"/>
        </row>
        <row r="862">
          <cell r="C862"/>
        </row>
        <row r="863">
          <cell r="C863"/>
        </row>
        <row r="864">
          <cell r="C864"/>
        </row>
        <row r="865">
          <cell r="C865"/>
        </row>
        <row r="866">
          <cell r="C866"/>
        </row>
        <row r="867">
          <cell r="C867"/>
        </row>
        <row r="868">
          <cell r="C868"/>
        </row>
        <row r="869">
          <cell r="C869"/>
        </row>
        <row r="870">
          <cell r="C870"/>
        </row>
        <row r="871">
          <cell r="C871"/>
        </row>
        <row r="872">
          <cell r="C872"/>
        </row>
        <row r="873">
          <cell r="C873"/>
        </row>
        <row r="874">
          <cell r="C874"/>
        </row>
        <row r="875">
          <cell r="C875"/>
        </row>
        <row r="876">
          <cell r="C876"/>
        </row>
        <row r="877">
          <cell r="C877"/>
        </row>
        <row r="878">
          <cell r="C878"/>
        </row>
        <row r="879">
          <cell r="C879"/>
        </row>
        <row r="880">
          <cell r="C880"/>
        </row>
        <row r="881">
          <cell r="C881"/>
        </row>
        <row r="882">
          <cell r="C882"/>
        </row>
        <row r="883">
          <cell r="C883"/>
        </row>
        <row r="884">
          <cell r="C884"/>
        </row>
        <row r="885">
          <cell r="C885"/>
        </row>
        <row r="886">
          <cell r="C886"/>
        </row>
        <row r="887">
          <cell r="C887"/>
        </row>
        <row r="888">
          <cell r="C888"/>
        </row>
        <row r="889">
          <cell r="C889"/>
        </row>
        <row r="890">
          <cell r="C890"/>
        </row>
        <row r="891">
          <cell r="C891"/>
        </row>
        <row r="892">
          <cell r="C892"/>
        </row>
        <row r="893">
          <cell r="C893"/>
        </row>
        <row r="894">
          <cell r="C894"/>
        </row>
        <row r="895">
          <cell r="C895"/>
        </row>
        <row r="896">
          <cell r="C896"/>
        </row>
        <row r="897">
          <cell r="C897"/>
        </row>
        <row r="898">
          <cell r="C898"/>
        </row>
        <row r="899">
          <cell r="C899"/>
        </row>
        <row r="900">
          <cell r="C900"/>
        </row>
        <row r="901">
          <cell r="C901"/>
        </row>
        <row r="902">
          <cell r="C902"/>
        </row>
        <row r="903">
          <cell r="C903"/>
        </row>
        <row r="904">
          <cell r="C904"/>
        </row>
        <row r="905">
          <cell r="C905"/>
        </row>
        <row r="906">
          <cell r="C906"/>
        </row>
        <row r="907">
          <cell r="C907"/>
        </row>
        <row r="908">
          <cell r="C908"/>
        </row>
        <row r="909">
          <cell r="C909"/>
        </row>
        <row r="910">
          <cell r="C910"/>
        </row>
        <row r="911">
          <cell r="C911"/>
        </row>
        <row r="912">
          <cell r="C912"/>
        </row>
        <row r="913">
          <cell r="C913"/>
        </row>
        <row r="914">
          <cell r="C914"/>
        </row>
        <row r="915">
          <cell r="C915"/>
        </row>
        <row r="916">
          <cell r="C916"/>
        </row>
        <row r="917">
          <cell r="C917"/>
        </row>
        <row r="918">
          <cell r="C918"/>
        </row>
        <row r="919">
          <cell r="C919"/>
        </row>
        <row r="920">
          <cell r="C920"/>
        </row>
        <row r="921">
          <cell r="C921"/>
        </row>
        <row r="922">
          <cell r="C922"/>
        </row>
        <row r="923">
          <cell r="C923"/>
        </row>
        <row r="924">
          <cell r="C924"/>
        </row>
        <row r="925">
          <cell r="C925"/>
        </row>
        <row r="926">
          <cell r="C926"/>
        </row>
        <row r="927">
          <cell r="C927"/>
        </row>
        <row r="928">
          <cell r="C928"/>
        </row>
        <row r="929">
          <cell r="C929"/>
        </row>
        <row r="930">
          <cell r="C930"/>
        </row>
        <row r="931">
          <cell r="C931"/>
        </row>
        <row r="932">
          <cell r="C932"/>
        </row>
        <row r="933">
          <cell r="C933"/>
        </row>
        <row r="934">
          <cell r="C934"/>
        </row>
        <row r="935">
          <cell r="C935"/>
        </row>
        <row r="936">
          <cell r="C936"/>
        </row>
        <row r="937">
          <cell r="C937"/>
        </row>
        <row r="938">
          <cell r="C938"/>
        </row>
        <row r="939">
          <cell r="C939"/>
        </row>
        <row r="940">
          <cell r="C940"/>
        </row>
        <row r="941">
          <cell r="C941"/>
        </row>
        <row r="942">
          <cell r="C942"/>
        </row>
        <row r="943">
          <cell r="C943"/>
        </row>
        <row r="944">
          <cell r="C944"/>
        </row>
        <row r="945">
          <cell r="C945"/>
        </row>
        <row r="946">
          <cell r="C946"/>
        </row>
        <row r="947">
          <cell r="C947"/>
        </row>
        <row r="948">
          <cell r="C948"/>
        </row>
        <row r="949">
          <cell r="C949"/>
        </row>
        <row r="950">
          <cell r="C950"/>
        </row>
        <row r="951">
          <cell r="C951"/>
        </row>
        <row r="952">
          <cell r="C952"/>
        </row>
        <row r="953">
          <cell r="C953"/>
        </row>
        <row r="954">
          <cell r="C954"/>
        </row>
        <row r="955">
          <cell r="C955"/>
        </row>
        <row r="956">
          <cell r="C956"/>
        </row>
        <row r="957">
          <cell r="C957"/>
        </row>
        <row r="958">
          <cell r="C958"/>
        </row>
        <row r="959">
          <cell r="C959"/>
        </row>
        <row r="960">
          <cell r="C960"/>
        </row>
        <row r="961">
          <cell r="C961"/>
        </row>
        <row r="962">
          <cell r="C962"/>
        </row>
        <row r="963">
          <cell r="C963"/>
        </row>
        <row r="964">
          <cell r="C964"/>
        </row>
        <row r="965">
          <cell r="C965" t="str">
            <v>PASSIVOS FINANCEIROS DESPESA</v>
          </cell>
        </row>
        <row r="966">
          <cell r="C966"/>
        </row>
        <row r="967">
          <cell r="C967"/>
        </row>
        <row r="968">
          <cell r="C968"/>
        </row>
        <row r="969">
          <cell r="C969"/>
        </row>
        <row r="970">
          <cell r="C970"/>
        </row>
        <row r="971">
          <cell r="C971"/>
        </row>
        <row r="972">
          <cell r="C972"/>
        </row>
        <row r="973">
          <cell r="C973"/>
        </row>
        <row r="974">
          <cell r="C974"/>
        </row>
        <row r="975">
          <cell r="C975"/>
        </row>
        <row r="976">
          <cell r="C976"/>
        </row>
        <row r="977">
          <cell r="C977"/>
        </row>
        <row r="978">
          <cell r="C978"/>
        </row>
        <row r="979">
          <cell r="C979"/>
        </row>
        <row r="980">
          <cell r="C980"/>
        </row>
        <row r="981">
          <cell r="C981"/>
        </row>
        <row r="982">
          <cell r="C982"/>
        </row>
        <row r="983">
          <cell r="C983"/>
        </row>
        <row r="984">
          <cell r="C984"/>
        </row>
        <row r="985">
          <cell r="C985"/>
        </row>
        <row r="986">
          <cell r="C986"/>
        </row>
        <row r="987">
          <cell r="C987"/>
        </row>
        <row r="988">
          <cell r="C988"/>
        </row>
        <row r="989">
          <cell r="C989"/>
        </row>
        <row r="990">
          <cell r="C990"/>
        </row>
        <row r="991">
          <cell r="C991"/>
        </row>
        <row r="992">
          <cell r="C992"/>
        </row>
        <row r="993">
          <cell r="C993"/>
        </row>
        <row r="994">
          <cell r="C994"/>
        </row>
        <row r="995">
          <cell r="C995"/>
        </row>
        <row r="996">
          <cell r="C996"/>
        </row>
        <row r="997">
          <cell r="C997"/>
        </row>
        <row r="998">
          <cell r="C998"/>
        </row>
        <row r="999">
          <cell r="C999"/>
        </row>
        <row r="1000">
          <cell r="C1000"/>
        </row>
        <row r="1001">
          <cell r="C1001"/>
        </row>
        <row r="1002">
          <cell r="C1002"/>
        </row>
        <row r="1003">
          <cell r="C1003"/>
        </row>
        <row r="1004">
          <cell r="C1004"/>
        </row>
        <row r="1005">
          <cell r="C1005"/>
        </row>
        <row r="1006">
          <cell r="C1006"/>
        </row>
        <row r="1007">
          <cell r="C1007"/>
        </row>
        <row r="1008">
          <cell r="C1008"/>
        </row>
        <row r="1009">
          <cell r="C1009"/>
        </row>
        <row r="1010">
          <cell r="C1010"/>
        </row>
        <row r="1011">
          <cell r="C1011"/>
        </row>
        <row r="1012">
          <cell r="C1012"/>
        </row>
        <row r="1013">
          <cell r="C1013"/>
        </row>
        <row r="1014">
          <cell r="C1014"/>
        </row>
        <row r="1015">
          <cell r="C1015"/>
        </row>
        <row r="1016">
          <cell r="C1016"/>
        </row>
        <row r="1017">
          <cell r="C1017"/>
        </row>
        <row r="1018">
          <cell r="C1018"/>
        </row>
        <row r="1019">
          <cell r="C1019"/>
        </row>
        <row r="1020">
          <cell r="C1020"/>
        </row>
        <row r="1021">
          <cell r="C1021"/>
        </row>
        <row r="1022">
          <cell r="C1022"/>
        </row>
        <row r="1023">
          <cell r="C1023"/>
        </row>
        <row r="1024">
          <cell r="C1024"/>
        </row>
        <row r="1025">
          <cell r="C1025"/>
        </row>
        <row r="1026">
          <cell r="C1026"/>
        </row>
        <row r="1027">
          <cell r="C1027"/>
        </row>
        <row r="1028">
          <cell r="C1028"/>
        </row>
        <row r="1029">
          <cell r="C1029"/>
        </row>
        <row r="1030">
          <cell r="C1030"/>
        </row>
        <row r="1031">
          <cell r="C1031"/>
        </row>
        <row r="1032">
          <cell r="C1032"/>
        </row>
        <row r="1033">
          <cell r="C1033"/>
        </row>
        <row r="1034">
          <cell r="C1034"/>
        </row>
        <row r="1035">
          <cell r="C1035"/>
        </row>
        <row r="1036">
          <cell r="C1036"/>
        </row>
        <row r="1037">
          <cell r="C1037"/>
        </row>
        <row r="1038">
          <cell r="C1038"/>
        </row>
        <row r="1039">
          <cell r="C1039"/>
        </row>
        <row r="1040">
          <cell r="C1040"/>
        </row>
        <row r="1041">
          <cell r="C1041"/>
        </row>
        <row r="1042">
          <cell r="C1042"/>
        </row>
        <row r="1043">
          <cell r="C1043"/>
        </row>
        <row r="1044">
          <cell r="C1044"/>
        </row>
        <row r="1045">
          <cell r="C1045"/>
        </row>
        <row r="1046">
          <cell r="C1046"/>
        </row>
        <row r="1047">
          <cell r="C1047"/>
        </row>
        <row r="1048">
          <cell r="C1048"/>
        </row>
        <row r="1049">
          <cell r="C1049"/>
        </row>
        <row r="1050">
          <cell r="C1050"/>
        </row>
        <row r="1051">
          <cell r="C1051"/>
        </row>
        <row r="1052">
          <cell r="C1052"/>
        </row>
        <row r="1053">
          <cell r="C1053"/>
        </row>
        <row r="1054">
          <cell r="C1054"/>
        </row>
        <row r="1055">
          <cell r="C1055"/>
        </row>
        <row r="1056">
          <cell r="C1056"/>
        </row>
        <row r="1057">
          <cell r="C1057"/>
        </row>
        <row r="1058">
          <cell r="C1058"/>
        </row>
        <row r="1059">
          <cell r="C1059"/>
        </row>
        <row r="1060">
          <cell r="C1060"/>
        </row>
        <row r="1061">
          <cell r="C1061"/>
        </row>
        <row r="1062">
          <cell r="C1062"/>
        </row>
        <row r="1063">
          <cell r="C1063"/>
        </row>
        <row r="1064">
          <cell r="C1064"/>
        </row>
        <row r="1065">
          <cell r="C1065"/>
        </row>
        <row r="1066">
          <cell r="C1066"/>
        </row>
        <row r="1067">
          <cell r="C1067"/>
        </row>
        <row r="1068">
          <cell r="C1068"/>
        </row>
        <row r="1069">
          <cell r="C1069"/>
        </row>
        <row r="1070">
          <cell r="C1070"/>
        </row>
        <row r="1071">
          <cell r="C1071"/>
        </row>
        <row r="1072">
          <cell r="C1072"/>
        </row>
        <row r="1073">
          <cell r="C1073"/>
        </row>
        <row r="1074">
          <cell r="C1074"/>
        </row>
        <row r="1075">
          <cell r="C1075"/>
        </row>
        <row r="1076">
          <cell r="C1076"/>
        </row>
        <row r="1077">
          <cell r="C1077"/>
        </row>
        <row r="1078">
          <cell r="C1078"/>
        </row>
        <row r="1079">
          <cell r="C1079"/>
        </row>
        <row r="1080">
          <cell r="C1080"/>
        </row>
        <row r="1081">
          <cell r="C1081"/>
        </row>
        <row r="1082">
          <cell r="C1082"/>
        </row>
        <row r="1083">
          <cell r="C1083"/>
        </row>
        <row r="1084">
          <cell r="C1084"/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7">
          <cell r="C1087"/>
        </row>
        <row r="1088">
          <cell r="C1088" t="str">
            <v>OPERACOES EXTRA-ORCAMENTAIS DESPESA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S21" sqref="S21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sqref="A1:XFD24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(janeiro-setembro)","TABLE VII - Regional Gov. expenditure by functional classification (january-september)")</f>
        <v>TABLE VII - Regional Gov. expenditure by functional classification (january-september)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31">
        <v>2021</v>
      </c>
      <c r="E3" s="334">
        <v>2022</v>
      </c>
      <c r="F3" s="335" t="str">
        <f>+IF(Índice!$D$2=1,"Peso na estrutura
 em 2021","Weight in 2021 structure")</f>
        <v>Weight in 2021 structure</v>
      </c>
      <c r="M3" s="7"/>
      <c r="N3" s="7"/>
      <c r="P3" s="9"/>
      <c r="Q3" s="9"/>
    </row>
    <row r="4" spans="2:17" ht="13.5" customHeight="1">
      <c r="C4" s="134"/>
      <c r="D4" s="330"/>
      <c r="E4" s="330"/>
      <c r="F4" s="330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116496.01794999999</v>
      </c>
      <c r="E5" s="34">
        <v>131192.56734000004</v>
      </c>
      <c r="F5" s="34">
        <v>12.976852380540585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7581.08961</v>
      </c>
      <c r="E7" s="34">
        <v>8349.8930400000008</v>
      </c>
      <c r="F7" s="34">
        <v>0.82592582468920239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190422.84605999992</v>
      </c>
      <c r="E8" s="34">
        <v>260137.06378000011</v>
      </c>
      <c r="F8" s="34">
        <v>25.731337863308035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10644.242710000002</v>
      </c>
      <c r="E9" s="34">
        <v>12076.624760000002</v>
      </c>
      <c r="F9" s="34">
        <v>1.1945537765074226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44365.875869999996</v>
      </c>
      <c r="E10" s="34">
        <v>40080.698039999974</v>
      </c>
      <c r="F10" s="34">
        <v>3.9645637883291824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319084.07788999984</v>
      </c>
      <c r="E11" s="34">
        <v>257849.59982999999</v>
      </c>
      <c r="F11" s="34">
        <v>25.505074420135752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22634.439719999984</v>
      </c>
      <c r="E12" s="34">
        <v>21653.767309999999</v>
      </c>
      <c r="F12" s="34">
        <v>2.1418724212950924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252368.14665999982</v>
      </c>
      <c r="E13" s="34">
        <v>267414.53373000037</v>
      </c>
      <c r="F13" s="34">
        <v>26.451185451931142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17754.595309999993</v>
      </c>
      <c r="E14" s="34">
        <v>12218.972860000002</v>
      </c>
      <c r="F14" s="34">
        <v>1.2086340732635881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981351.33177999966</v>
      </c>
      <c r="E17" s="145">
        <v>1010973.7206900005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28166.532009999999</v>
      </c>
      <c r="E20" s="152">
        <v>28795.776950000003</v>
      </c>
      <c r="F20" s="152">
        <v>2.8483210157378349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155969.81319999998</v>
      </c>
      <c r="E21" s="283">
        <v>434873.03993000003</v>
      </c>
      <c r="F21" s="283">
        <v>43.015266473315897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sqref="A1:XFD24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(janeiro-setembro)","TABLE VIII - Budget execution by organic and economic cross-classification (january-september)")</f>
        <v>TABLE VIII - Budget execution by organic and economic cross-classification (january-september)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Thousands</v>
      </c>
      <c r="R2" s="190" t="str">
        <f>+IF(Índice!$D$2=1,"índice","Index")</f>
        <v>Index</v>
      </c>
    </row>
    <row r="3" spans="2:18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+IF(Índice!$D$2=1,"Economia","Economy")</f>
        <v>Economy</v>
      </c>
      <c r="H3" s="192" t="str">
        <f>+IF(Índice!$D$2=1,"Finanças","Finances")</f>
        <v>Finances</v>
      </c>
      <c r="I3" s="192" t="str">
        <f>+IF(Índice!$D$2=1,"Saúde e Proteção Civil","Health and Civil Protection")</f>
        <v>Health and Civil Protection</v>
      </c>
      <c r="J3" s="192" t="str">
        <f>+IF(Índice!$D$2=1,"Turismo e Cultura","Tourism and Culture")</f>
        <v>Tourism and Culture</v>
      </c>
      <c r="K3" s="192" t="str">
        <f>+IF(Índice!$D$2=1,"Inclusão Social e Cidadania","Social Inclusion and Citizenship")</f>
        <v>Social Inclusion and Citizenship</v>
      </c>
      <c r="L3" s="192" t="str">
        <f>+IF(Índice!$D$2=1,"Ambiente, Recursos Naturais e Alterações Climáticas","Environment, Natural Resources and Climate Changes")</f>
        <v>Environment, Natural Resources and Climate Changes</v>
      </c>
      <c r="M3" s="192" t="str">
        <f>+IF(Índice!$D$2=1,"Mar e Pescas","Sea and fisheries")</f>
        <v>Sea and fisheries</v>
      </c>
      <c r="N3" s="192" t="str">
        <f>+IF(Índice!$D$2=1,"Agricultura e Desenvolvimento Rural","Agriculture and Rural Development")</f>
        <v>Agriculture and Rural Development</v>
      </c>
      <c r="O3" s="192" t="str">
        <f>+IF(Índice!$D$2=1,"Equipamentos e Infraestruturas","Equipment and infrastructures")</f>
        <v>Equipment and infrastructures</v>
      </c>
      <c r="P3" s="193" t="s">
        <v>25</v>
      </c>
    </row>
    <row r="4" spans="2:18" ht="27" customHeight="1">
      <c r="C4" s="253" t="str">
        <f>+IF(Índice!$D$2=1,"Despesa corrente","Current expenditure")</f>
        <v>Current expenditure</v>
      </c>
      <c r="D4" s="194">
        <v>10300</v>
      </c>
      <c r="E4" s="194">
        <v>1787.91272</v>
      </c>
      <c r="F4" s="194">
        <v>283860.45899000007</v>
      </c>
      <c r="G4" s="194">
        <v>29480.398020000004</v>
      </c>
      <c r="H4" s="194">
        <v>119432.13755000003</v>
      </c>
      <c r="I4" s="194">
        <v>260564.73831000002</v>
      </c>
      <c r="J4" s="194">
        <v>23778.336309999995</v>
      </c>
      <c r="K4" s="194">
        <v>19458.23401</v>
      </c>
      <c r="L4" s="194">
        <v>12135.126619999997</v>
      </c>
      <c r="M4" s="194">
        <v>4890.2565700000005</v>
      </c>
      <c r="N4" s="194">
        <v>18294.550640000005</v>
      </c>
      <c r="O4" s="194">
        <v>82776.103360000008</v>
      </c>
      <c r="P4" s="194">
        <v>866758.25310000009</v>
      </c>
    </row>
    <row r="5" spans="2:18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1195.26845</v>
      </c>
      <c r="F5" s="196">
        <v>222701.51367000007</v>
      </c>
      <c r="G5" s="196">
        <v>4509.7044299999998</v>
      </c>
      <c r="H5" s="196">
        <v>19340.805630000017</v>
      </c>
      <c r="I5" s="196">
        <v>3483.0986100000009</v>
      </c>
      <c r="J5" s="196">
        <v>8107.3985100000009</v>
      </c>
      <c r="K5" s="196">
        <v>3679.0472499999996</v>
      </c>
      <c r="L5" s="196">
        <v>3916.5294599999997</v>
      </c>
      <c r="M5" s="196">
        <v>3941.8220100000008</v>
      </c>
      <c r="N5" s="196">
        <v>12017.779700000003</v>
      </c>
      <c r="O5" s="196">
        <v>10611.366849999999</v>
      </c>
      <c r="P5" s="196">
        <v>293504.33457000006</v>
      </c>
      <c r="Q5" s="21"/>
    </row>
    <row r="6" spans="2:18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940.19720999999993</v>
      </c>
      <c r="F6" s="198">
        <v>181128.98209000009</v>
      </c>
      <c r="G6" s="198">
        <v>3694.8582899999997</v>
      </c>
      <c r="H6" s="198">
        <v>15287.112160000017</v>
      </c>
      <c r="I6" s="198">
        <v>2769.6324000000009</v>
      </c>
      <c r="J6" s="198">
        <v>6628.9865000000009</v>
      </c>
      <c r="K6" s="198">
        <v>2910.8442899999995</v>
      </c>
      <c r="L6" s="198">
        <v>3225.1738399999995</v>
      </c>
      <c r="M6" s="198">
        <v>3150.905690000001</v>
      </c>
      <c r="N6" s="198">
        <v>9621.2688500000022</v>
      </c>
      <c r="O6" s="198">
        <v>8591.9789999999975</v>
      </c>
      <c r="P6" s="198">
        <v>237949.94032000014</v>
      </c>
    </row>
    <row r="7" spans="2:18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18.092090000000002</v>
      </c>
      <c r="F7" s="198">
        <v>2648.4984800000007</v>
      </c>
      <c r="G7" s="198">
        <v>47.348890000000011</v>
      </c>
      <c r="H7" s="198">
        <v>677.84336000000008</v>
      </c>
      <c r="I7" s="198">
        <v>108.0968</v>
      </c>
      <c r="J7" s="198">
        <v>75.042479999999998</v>
      </c>
      <c r="K7" s="198">
        <v>153.10792999999998</v>
      </c>
      <c r="L7" s="198">
        <v>30.575200000000002</v>
      </c>
      <c r="M7" s="198">
        <v>130.15514000000002</v>
      </c>
      <c r="N7" s="198">
        <v>279.63607000000002</v>
      </c>
      <c r="O7" s="198">
        <v>188.81824</v>
      </c>
      <c r="P7" s="198">
        <v>4357.214680000001</v>
      </c>
    </row>
    <row r="8" spans="2:18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236.97915</v>
      </c>
      <c r="F8" s="198">
        <v>38924.033099999986</v>
      </c>
      <c r="G8" s="198">
        <v>767.49724999999978</v>
      </c>
      <c r="H8" s="198">
        <v>3375.8501099999989</v>
      </c>
      <c r="I8" s="198">
        <v>605.36941000000002</v>
      </c>
      <c r="J8" s="198">
        <v>1403.3695299999999</v>
      </c>
      <c r="K8" s="198">
        <v>615.09502999999995</v>
      </c>
      <c r="L8" s="198">
        <v>660.78042000000005</v>
      </c>
      <c r="M8" s="198">
        <v>660.76118000000008</v>
      </c>
      <c r="N8" s="198">
        <v>2116.8747800000001</v>
      </c>
      <c r="O8" s="198">
        <v>1830.56961</v>
      </c>
      <c r="P8" s="198">
        <v>51197.179569999978</v>
      </c>
    </row>
    <row r="9" spans="2:18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552.54182000000003</v>
      </c>
      <c r="F9" s="196">
        <v>11944.766769999993</v>
      </c>
      <c r="G9" s="196">
        <v>924.16068000000041</v>
      </c>
      <c r="H9" s="196">
        <v>22542.657420000007</v>
      </c>
      <c r="I9" s="196">
        <v>820.39438000000007</v>
      </c>
      <c r="J9" s="196">
        <v>6353.3570199999986</v>
      </c>
      <c r="K9" s="196">
        <v>334.5675</v>
      </c>
      <c r="L9" s="196">
        <v>949.40653999999984</v>
      </c>
      <c r="M9" s="196">
        <v>744.85650999999973</v>
      </c>
      <c r="N9" s="196">
        <v>2312.2400000000002</v>
      </c>
      <c r="O9" s="196">
        <v>68495.31167000001</v>
      </c>
      <c r="P9" s="196">
        <v>115974.26031</v>
      </c>
    </row>
    <row r="10" spans="2:18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71.538619999999995</v>
      </c>
      <c r="F10" s="198">
        <v>5955.8270699999957</v>
      </c>
      <c r="G10" s="198">
        <v>138.21589</v>
      </c>
      <c r="H10" s="198">
        <v>428.96840000000009</v>
      </c>
      <c r="I10" s="198">
        <v>59.50226</v>
      </c>
      <c r="J10" s="198">
        <v>1665.2319299999999</v>
      </c>
      <c r="K10" s="198">
        <v>7.3999000000000006</v>
      </c>
      <c r="L10" s="198">
        <v>23.834869999999999</v>
      </c>
      <c r="M10" s="198">
        <v>61.970959999999998</v>
      </c>
      <c r="N10" s="198">
        <v>404.12993999999998</v>
      </c>
      <c r="O10" s="198">
        <v>1690.7929999999999</v>
      </c>
      <c r="P10" s="198">
        <v>10507.412839999997</v>
      </c>
    </row>
    <row r="11" spans="2:18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481.00319999999999</v>
      </c>
      <c r="F11" s="198">
        <v>5988.9396999999972</v>
      </c>
      <c r="G11" s="198">
        <v>785.94479000000047</v>
      </c>
      <c r="H11" s="198">
        <v>22113.689020000005</v>
      </c>
      <c r="I11" s="198">
        <v>760.89212000000009</v>
      </c>
      <c r="J11" s="198">
        <v>4688.1250899999986</v>
      </c>
      <c r="K11" s="198">
        <v>327.16759999999999</v>
      </c>
      <c r="L11" s="198">
        <v>925.57166999999981</v>
      </c>
      <c r="M11" s="198">
        <v>682.88554999999974</v>
      </c>
      <c r="N11" s="198">
        <v>1908.1100600000004</v>
      </c>
      <c r="O11" s="198">
        <v>66804.518670000005</v>
      </c>
      <c r="P11" s="198">
        <v>105466.84747000001</v>
      </c>
    </row>
    <row r="12" spans="2:18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10.965359999999999</v>
      </c>
      <c r="G12" s="198">
        <v>0</v>
      </c>
      <c r="H12" s="198">
        <v>73703.403870000009</v>
      </c>
      <c r="I12" s="198">
        <v>3.7000000000000002E-3</v>
      </c>
      <c r="J12" s="198">
        <v>0.34752</v>
      </c>
      <c r="K12" s="198">
        <v>0</v>
      </c>
      <c r="L12" s="198">
        <v>0</v>
      </c>
      <c r="M12" s="198">
        <v>0</v>
      </c>
      <c r="N12" s="198">
        <v>0</v>
      </c>
      <c r="O12" s="198">
        <v>78.855249999999998</v>
      </c>
      <c r="P12" s="198">
        <v>73793.575700000001</v>
      </c>
    </row>
    <row r="13" spans="2:18" ht="15" customHeight="1">
      <c r="B13" s="195"/>
      <c r="C13" s="104" t="str">
        <f>+IF(Índice!$D$2=1,"Transferências correntes","Current transfers")</f>
        <v>Current transfers</v>
      </c>
      <c r="D13" s="196">
        <v>10300</v>
      </c>
      <c r="E13" s="196">
        <v>40.102449999999997</v>
      </c>
      <c r="F13" s="196">
        <v>49129.550920000009</v>
      </c>
      <c r="G13" s="196">
        <v>7186.6039899999996</v>
      </c>
      <c r="H13" s="196">
        <v>3289.2621599999998</v>
      </c>
      <c r="I13" s="196">
        <v>256256.59705000001</v>
      </c>
      <c r="J13" s="196">
        <v>9312.2955299999976</v>
      </c>
      <c r="K13" s="196">
        <v>15444.619259999999</v>
      </c>
      <c r="L13" s="196">
        <v>6288.9105699999991</v>
      </c>
      <c r="M13" s="196">
        <v>71.459069999999997</v>
      </c>
      <c r="N13" s="196">
        <v>3938.3215</v>
      </c>
      <c r="O13" s="196">
        <v>3564.58718</v>
      </c>
      <c r="P13" s="196">
        <v>364822.30968000001</v>
      </c>
    </row>
    <row r="14" spans="2:18" ht="15" customHeight="1">
      <c r="B14" s="195"/>
      <c r="C14" s="109" t="str">
        <f>IF(Índice!$D$2=1,"Administração Pública","Public Administration")</f>
        <v>Public Administration</v>
      </c>
      <c r="D14" s="200">
        <v>10300</v>
      </c>
      <c r="E14" s="200">
        <v>0</v>
      </c>
      <c r="F14" s="200">
        <v>12428.34518</v>
      </c>
      <c r="G14" s="200">
        <v>6841.6931299999997</v>
      </c>
      <c r="H14" s="200">
        <v>1335.19337</v>
      </c>
      <c r="I14" s="200">
        <v>253818.54459</v>
      </c>
      <c r="J14" s="200">
        <v>74.877710000000008</v>
      </c>
      <c r="K14" s="200">
        <v>9343.1671399999996</v>
      </c>
      <c r="L14" s="200">
        <v>6280.8247599999995</v>
      </c>
      <c r="M14" s="200">
        <v>0</v>
      </c>
      <c r="N14" s="200">
        <v>2917.5998399999999</v>
      </c>
      <c r="O14" s="200">
        <v>3428.8285900000001</v>
      </c>
      <c r="P14" s="200">
        <v>306769.07430999994</v>
      </c>
    </row>
    <row r="15" spans="2:18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200</v>
      </c>
      <c r="J15" s="198">
        <v>74.877710000000008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274.87770999999998</v>
      </c>
    </row>
    <row r="16" spans="2:18" ht="15" customHeight="1">
      <c r="B16" s="195"/>
      <c r="C16" s="201" t="str">
        <f>IF(Índice!$D$2=1,"Administração Regional","Regional Administration")</f>
        <v>Regional Administration</v>
      </c>
      <c r="D16" s="198">
        <v>10300</v>
      </c>
      <c r="E16" s="198">
        <v>0</v>
      </c>
      <c r="F16" s="198">
        <v>12428.34518</v>
      </c>
      <c r="G16" s="198">
        <v>6841.6931299999997</v>
      </c>
      <c r="H16" s="198">
        <v>1335.19337</v>
      </c>
      <c r="I16" s="198">
        <v>253618.54459</v>
      </c>
      <c r="J16" s="198">
        <v>0</v>
      </c>
      <c r="K16" s="198">
        <v>9343.1671399999996</v>
      </c>
      <c r="L16" s="198">
        <v>6280.8247599999995</v>
      </c>
      <c r="M16" s="198">
        <v>0</v>
      </c>
      <c r="N16" s="198">
        <v>2917.5998399999999</v>
      </c>
      <c r="O16" s="198">
        <v>3428.8285900000001</v>
      </c>
      <c r="P16" s="198">
        <v>306494.19659999997</v>
      </c>
    </row>
    <row r="17" spans="2:16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40.102449999999997</v>
      </c>
      <c r="F19" s="200">
        <v>36701.205740000012</v>
      </c>
      <c r="G19" s="200">
        <v>344.91085999999996</v>
      </c>
      <c r="H19" s="200">
        <v>1954.0687899999998</v>
      </c>
      <c r="I19" s="200">
        <v>2438.0524599999999</v>
      </c>
      <c r="J19" s="200">
        <v>9237.4178199999969</v>
      </c>
      <c r="K19" s="200">
        <v>6101.4521199999999</v>
      </c>
      <c r="L19" s="200">
        <v>8.0858100000000004</v>
      </c>
      <c r="M19" s="200">
        <v>71.459069999999997</v>
      </c>
      <c r="N19" s="200">
        <v>1020.72166</v>
      </c>
      <c r="O19" s="200">
        <v>135.75859000000003</v>
      </c>
      <c r="P19" s="200">
        <v>58053.235370000002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12158.969090000001</v>
      </c>
      <c r="G20" s="198">
        <v>251.7</v>
      </c>
      <c r="H20" s="198">
        <v>1580.1994099999999</v>
      </c>
      <c r="I20" s="198">
        <v>0</v>
      </c>
      <c r="J20" s="198">
        <v>98.300000000000011</v>
      </c>
      <c r="K20" s="198">
        <v>0</v>
      </c>
      <c r="L20" s="198">
        <v>0</v>
      </c>
      <c r="M20" s="198">
        <v>0</v>
      </c>
      <c r="N20" s="198">
        <v>495.8</v>
      </c>
      <c r="O20" s="198">
        <v>0</v>
      </c>
      <c r="P20" s="198">
        <v>14584.968499999999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24.5</v>
      </c>
      <c r="F22" s="198">
        <v>20290.648860000005</v>
      </c>
      <c r="G22" s="198">
        <v>65</v>
      </c>
      <c r="H22" s="198">
        <v>35.49653</v>
      </c>
      <c r="I22" s="198">
        <v>2404.26665</v>
      </c>
      <c r="J22" s="198">
        <v>8874.9758199999978</v>
      </c>
      <c r="K22" s="198">
        <v>5578.7946199999997</v>
      </c>
      <c r="L22" s="198">
        <v>0</v>
      </c>
      <c r="M22" s="198">
        <v>58.25</v>
      </c>
      <c r="N22" s="198">
        <v>456.87</v>
      </c>
      <c r="O22" s="198">
        <v>0</v>
      </c>
      <c r="P22" s="198">
        <v>37788.802480000006</v>
      </c>
    </row>
    <row r="23" spans="2:16" hidden="1">
      <c r="B23" s="195"/>
      <c r="C23" s="104">
        <v>0</v>
      </c>
      <c r="D23" s="198">
        <v>0</v>
      </c>
      <c r="E23" s="198">
        <v>4.6024499999999993</v>
      </c>
      <c r="F23" s="198">
        <v>4248.2877900000003</v>
      </c>
      <c r="G23" s="198">
        <v>28.210859999999997</v>
      </c>
      <c r="H23" s="198">
        <v>319.90885000000003</v>
      </c>
      <c r="I23" s="198">
        <v>33.785809999999998</v>
      </c>
      <c r="J23" s="198">
        <v>239.077</v>
      </c>
      <c r="K23" s="198">
        <v>522.65750000000003</v>
      </c>
      <c r="L23" s="198">
        <v>8.0858100000000004</v>
      </c>
      <c r="M23" s="198">
        <v>13.209070000000001</v>
      </c>
      <c r="N23" s="198">
        <v>68.051659999999998</v>
      </c>
      <c r="O23" s="198">
        <v>135.75859000000003</v>
      </c>
      <c r="P23" s="198">
        <v>5621.6353900000013</v>
      </c>
    </row>
    <row r="24" spans="2:16" hidden="1">
      <c r="B24" s="195"/>
      <c r="C24" s="187">
        <v>0</v>
      </c>
      <c r="D24" s="198">
        <v>0</v>
      </c>
      <c r="E24" s="198">
        <v>11</v>
      </c>
      <c r="F24" s="198">
        <v>3.3</v>
      </c>
      <c r="G24" s="198">
        <v>0</v>
      </c>
      <c r="H24" s="198">
        <v>18.463999999999999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57.828999999999994</v>
      </c>
    </row>
    <row r="25" spans="2:16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16857.700920000003</v>
      </c>
      <c r="H25" s="198">
        <v>0</v>
      </c>
      <c r="I25" s="198">
        <v>0</v>
      </c>
      <c r="J25" s="198">
        <v>0</v>
      </c>
      <c r="K25" s="198">
        <v>0</v>
      </c>
      <c r="L25" s="198">
        <v>972.48099999999999</v>
      </c>
      <c r="M25" s="198">
        <v>112.4028</v>
      </c>
      <c r="N25" s="198">
        <v>9.5643200000000004</v>
      </c>
      <c r="O25" s="198">
        <v>0</v>
      </c>
      <c r="P25" s="198">
        <v>17952.149040000004</v>
      </c>
    </row>
    <row r="26" spans="2:16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73.662269999999992</v>
      </c>
      <c r="G26" s="198">
        <v>2.2280000000000002</v>
      </c>
      <c r="H26" s="198">
        <v>556.00846999999999</v>
      </c>
      <c r="I26" s="198">
        <v>4.6445699999999999</v>
      </c>
      <c r="J26" s="198">
        <v>4.9377299999999993</v>
      </c>
      <c r="K26" s="198">
        <v>0</v>
      </c>
      <c r="L26" s="198">
        <v>7.7990500000000003</v>
      </c>
      <c r="M26" s="198">
        <v>19.716180000000001</v>
      </c>
      <c r="N26" s="198">
        <v>16.645119999999999</v>
      </c>
      <c r="O26" s="198">
        <v>25.982410000000002</v>
      </c>
      <c r="P26" s="198">
        <v>711.62379999999996</v>
      </c>
    </row>
    <row r="27" spans="2:16" ht="24.95" customHeight="1">
      <c r="B27" s="195"/>
      <c r="C27" s="202" t="str">
        <f>+IF(Índice!$D$2=1,"Despesa de capital","Capital expenditure")</f>
        <v>Capital expenditure</v>
      </c>
      <c r="D27" s="32">
        <v>45</v>
      </c>
      <c r="E27" s="32">
        <v>19.904790000000002</v>
      </c>
      <c r="F27" s="32">
        <v>2015.0504599999999</v>
      </c>
      <c r="G27" s="32">
        <v>54704.616869999998</v>
      </c>
      <c r="H27" s="32">
        <v>2065.2333200000003</v>
      </c>
      <c r="I27" s="32">
        <v>585.18224999999984</v>
      </c>
      <c r="J27" s="32">
        <v>631.18197999999995</v>
      </c>
      <c r="K27" s="32">
        <v>1342.5842600000001</v>
      </c>
      <c r="L27" s="32">
        <v>1356.34464</v>
      </c>
      <c r="M27" s="32">
        <v>224.59611999999998</v>
      </c>
      <c r="N27" s="32">
        <v>5871.7020199999997</v>
      </c>
      <c r="O27" s="32">
        <v>75354.070879999999</v>
      </c>
      <c r="P27" s="32">
        <v>144215.46759000001</v>
      </c>
    </row>
    <row r="28" spans="2:16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19.904790000000002</v>
      </c>
      <c r="F28" s="198">
        <v>1028.24188</v>
      </c>
      <c r="G28" s="198">
        <v>81.569320000000005</v>
      </c>
      <c r="H28" s="198">
        <v>1545.9400700000003</v>
      </c>
      <c r="I28" s="198">
        <v>4.4584999999999999</v>
      </c>
      <c r="J28" s="198">
        <v>631.18197999999995</v>
      </c>
      <c r="K28" s="198">
        <v>51.714500000000001</v>
      </c>
      <c r="L28" s="198">
        <v>41.922309999999996</v>
      </c>
      <c r="M28" s="198">
        <v>111.38493</v>
      </c>
      <c r="N28" s="198">
        <v>268.78503000000001</v>
      </c>
      <c r="O28" s="198">
        <v>66380.598899999997</v>
      </c>
      <c r="P28" s="198">
        <v>70165.702210000003</v>
      </c>
    </row>
    <row r="29" spans="2:16" ht="15" customHeight="1">
      <c r="C29" s="104" t="str">
        <f>+IF(Índice!$D$2=1,"Transferências capital","Capital transfers")</f>
        <v>Capital transfers</v>
      </c>
      <c r="D29" s="196">
        <v>45</v>
      </c>
      <c r="E29" s="196">
        <v>0</v>
      </c>
      <c r="F29" s="196">
        <v>986.80857999999989</v>
      </c>
      <c r="G29" s="196">
        <v>54623.047549999996</v>
      </c>
      <c r="H29" s="196">
        <v>519.29324999999994</v>
      </c>
      <c r="I29" s="196">
        <v>580.72374999999988</v>
      </c>
      <c r="J29" s="196">
        <v>0</v>
      </c>
      <c r="K29" s="196">
        <v>1290.86976</v>
      </c>
      <c r="L29" s="196">
        <v>1314.4223300000001</v>
      </c>
      <c r="M29" s="196">
        <v>113.21119</v>
      </c>
      <c r="N29" s="196">
        <v>5602.9169899999997</v>
      </c>
      <c r="O29" s="196">
        <v>8973.4719800000021</v>
      </c>
      <c r="P29" s="196">
        <v>74049.765379999997</v>
      </c>
    </row>
    <row r="30" spans="2:16" ht="15" customHeight="1">
      <c r="C30" s="109" t="str">
        <f>IF(Índice!$D$2=1,"Administração Pública","Public Administration")</f>
        <v>Public Administration</v>
      </c>
      <c r="D30" s="200">
        <v>45</v>
      </c>
      <c r="E30" s="200">
        <v>0</v>
      </c>
      <c r="F30" s="200">
        <v>736.71230999999989</v>
      </c>
      <c r="G30" s="200">
        <v>54623.047549999996</v>
      </c>
      <c r="H30" s="200">
        <v>519.29324999999994</v>
      </c>
      <c r="I30" s="200">
        <v>580.72374999999988</v>
      </c>
      <c r="J30" s="200">
        <v>0</v>
      </c>
      <c r="K30" s="200">
        <v>50.869759999999999</v>
      </c>
      <c r="L30" s="200">
        <v>181.02176000000003</v>
      </c>
      <c r="M30" s="200">
        <v>113.21119</v>
      </c>
      <c r="N30" s="200">
        <v>5602.9169899999997</v>
      </c>
      <c r="O30" s="200">
        <v>3127.0237699999998</v>
      </c>
      <c r="P30" s="200">
        <v>65579.820330000002</v>
      </c>
    </row>
    <row r="31" spans="2:16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113.21119</v>
      </c>
      <c r="N31" s="198">
        <v>5051.6057700000001</v>
      </c>
      <c r="O31" s="198">
        <v>0</v>
      </c>
      <c r="P31" s="198">
        <v>5164.8169600000001</v>
      </c>
    </row>
    <row r="32" spans="2:16" ht="15" customHeight="1">
      <c r="C32" s="201" t="str">
        <f>IF(Índice!$D$2=1,"Administração Regional","Regional Administration")</f>
        <v>Regional Administration</v>
      </c>
      <c r="D32" s="198">
        <v>45</v>
      </c>
      <c r="E32" s="198">
        <v>0</v>
      </c>
      <c r="F32" s="198">
        <v>736.71230999999989</v>
      </c>
      <c r="G32" s="198">
        <v>54623.047549999996</v>
      </c>
      <c r="H32" s="198">
        <v>19.29325</v>
      </c>
      <c r="I32" s="198">
        <v>580.72374999999988</v>
      </c>
      <c r="J32" s="198">
        <v>0</v>
      </c>
      <c r="K32" s="198">
        <v>50.869759999999999</v>
      </c>
      <c r="L32" s="198">
        <v>181.02176000000003</v>
      </c>
      <c r="M32" s="198">
        <v>0</v>
      </c>
      <c r="N32" s="198">
        <v>551.31122000000005</v>
      </c>
      <c r="O32" s="198">
        <v>3127.0237699999998</v>
      </c>
      <c r="P32" s="198">
        <v>59915.003370000006</v>
      </c>
    </row>
    <row r="33" spans="1:171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500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500</v>
      </c>
    </row>
    <row r="34" spans="1:171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250.09627</v>
      </c>
      <c r="G35" s="200">
        <v>0</v>
      </c>
      <c r="H35" s="200">
        <v>0</v>
      </c>
      <c r="I35" s="200">
        <v>0</v>
      </c>
      <c r="J35" s="200">
        <v>0</v>
      </c>
      <c r="K35" s="200">
        <v>1240</v>
      </c>
      <c r="L35" s="200">
        <v>1133.40057</v>
      </c>
      <c r="M35" s="200">
        <v>0</v>
      </c>
      <c r="N35" s="200">
        <v>0</v>
      </c>
      <c r="O35" s="200">
        <v>5846.4482100000014</v>
      </c>
      <c r="P35" s="200">
        <v>8469.9450500000021</v>
      </c>
    </row>
    <row r="36" spans="1:171" ht="15" customHeight="1">
      <c r="C36" s="132" t="s">
        <v>30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10345</v>
      </c>
      <c r="E38" s="204">
        <v>1807.8175100000001</v>
      </c>
      <c r="F38" s="204">
        <v>285875.50945000007</v>
      </c>
      <c r="G38" s="204">
        <v>84185.014890000006</v>
      </c>
      <c r="H38" s="204">
        <v>121497.37087000003</v>
      </c>
      <c r="I38" s="204">
        <v>261149.92056000003</v>
      </c>
      <c r="J38" s="204">
        <v>24409.518289999996</v>
      </c>
      <c r="K38" s="204">
        <v>20800.81827</v>
      </c>
      <c r="L38" s="204">
        <v>13491.471259999997</v>
      </c>
      <c r="M38" s="204">
        <v>5114.8526900000006</v>
      </c>
      <c r="N38" s="204">
        <v>24166.252660000006</v>
      </c>
      <c r="O38" s="204">
        <v>158130.17424000002</v>
      </c>
      <c r="P38" s="204">
        <v>1010973.7206900003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10040.41418</v>
      </c>
      <c r="H40" s="208">
        <v>6737.9480000000003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611.21400000000006</v>
      </c>
      <c r="O40" s="208">
        <v>11406.200769999999</v>
      </c>
      <c r="P40" s="208">
        <v>28795.776949999999</v>
      </c>
    </row>
    <row r="41" spans="1:171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434873.03993000003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434873.03993000003</v>
      </c>
    </row>
    <row r="42" spans="1:171">
      <c r="C42" s="210" t="s">
        <v>26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107304.16415000001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dezembro, em vigor ao abrigo do n.º 1 do artigo 19.º do Decreto Regulamentar Regional n.º 9/2021/M, de 27 de agosto","Note: Organic structure approved by Regional Legislative Decree nr. 18/2020/M of December 31st, in force under Article 19th of Regional Regulatory Decree nr. 9/2021/M of August 27th")</f>
        <v>Note: Organic structure approved by Regional Legislative Decree nr. 18/2020/M of December 31st, in force under Article 19th of Regional Regulatory Decree nr. 9/2021/M of August 27th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6" t="str">
        <f>+IF(Índice!$D$2=1,"Fonte: Secretaria Regional das Finanças","Source: Regional Finance Secretariat")</f>
        <v>Source: Regional Finance Secretariat</v>
      </c>
      <c r="D47" s="336" t="str">
        <f>+IF(Índice!$D$2="PT","Fonte: Vice-Presidência do Governo Regional","Source: Vice-Presidency of the Regional Government")</f>
        <v>Source: Vice-Presidency of the Regional Government</v>
      </c>
      <c r="E47" s="336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sqref="A1:XFD24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(janeiro-setembro)","TABLE IX - RPEs global balance (january-september)")</f>
        <v>TABLE IX - RPEs global balance (january-september)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2021</v>
      </c>
      <c r="E3" s="173">
        <v>2022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3664.9628799999482</v>
      </c>
      <c r="E5" s="82">
        <v>1491.9861400001391</v>
      </c>
    </row>
    <row r="6" spans="2:7">
      <c r="B6" s="29"/>
      <c r="C6" s="103"/>
      <c r="D6" s="103"/>
      <c r="E6" s="103"/>
    </row>
    <row r="7" spans="2:7">
      <c r="B7" s="29"/>
      <c r="C7" s="336" t="str">
        <f>+IF(Índice!$D$2=1,"Fonte: Secretaria Regional das Finanças","Source: Regional Finance Secretariat")</f>
        <v>Source: Regional Finance Secretariat</v>
      </c>
      <c r="D7" s="336" t="str">
        <f>+IF(Índice!$D$2="PT","Fonte: Vice-Presidência do Governo Regional","Source: Vice-Presidency of the Regional Government")</f>
        <v>Source: Vice-Presidency of the Regional Government</v>
      </c>
      <c r="E7" s="336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sqref="A1:XFD24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7" t="str">
        <f>+IF(Índice!$D$2=1,"QUADRO X - Execução orçamental dos Serviços e Fundos Autónomos e EPR (janeiro-setembro)","TABLE X - ASFs and RPEs budget execution (january-september)")</f>
        <v>TABLE X - ASFs and RPEs budget execution (january-september)</v>
      </c>
      <c r="D2" s="338"/>
      <c r="E2" s="338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25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27413.100489999866</v>
      </c>
      <c r="E4" s="98">
        <v>1491.9861400001391</v>
      </c>
      <c r="F4" s="98">
        <v>28905.086630000005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374577.65920999995</v>
      </c>
      <c r="E7" s="74">
        <v>240886.86904999992</v>
      </c>
      <c r="F7" s="74">
        <v>615464.52825999982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27506.007789999865</v>
      </c>
      <c r="E8" s="74">
        <v>4560.2168400001392</v>
      </c>
      <c r="F8" s="74">
        <v>32066.224630000004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17817.347099999897</v>
      </c>
      <c r="E9" s="74">
        <v>-19000.175009999861</v>
      </c>
      <c r="F9" s="74">
        <v>-1182.8279099999927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9595.7533899999835</v>
      </c>
      <c r="E10" s="74">
        <v>20492.16115</v>
      </c>
      <c r="F10" s="74">
        <v>30087.914539999983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6" t="str">
        <f>+IF(Índice!$D$2=1,"Fonte: Secretaria Regional das Finanças","Source: Regional Finance Secretariat")</f>
        <v>Source: Regional Finance Secretariat</v>
      </c>
      <c r="D12" s="336" t="str">
        <f>+IF(Índice!$D$2="PT","Fonte: Vice-Presidência do Governo Regional","Source: Vice-Presidency of the Regional Government")</f>
        <v>Source: Vice-Presidency of the Regional Government</v>
      </c>
      <c r="E12" s="336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sqref="A1:XFD24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(janeiro-setembro)","TABLE XI - ASFs and RPEs budget execution (january-september)")</f>
        <v>TABLE XI - ASFs and RPEs budget execution (january-september)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330453.09856999986</v>
      </c>
      <c r="E4" s="108">
        <v>215252.98982000005</v>
      </c>
      <c r="F4" s="108">
        <v>545706.08838999993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2646.3167999999987</v>
      </c>
      <c r="E8" s="74">
        <v>5314.4998800000003</v>
      </c>
      <c r="F8" s="74">
        <v>7960.816679999999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324257.21000999992</v>
      </c>
      <c r="E9" s="74">
        <v>185007.85234000004</v>
      </c>
      <c r="F9" s="74">
        <v>509265.06234999996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23951.763920000001</v>
      </c>
      <c r="E10" s="74">
        <v>2099.2745100000002</v>
      </c>
      <c r="F10" s="74">
        <v>26051.038430000001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299710.12913999992</v>
      </c>
      <c r="E11" s="74">
        <v>182103.76682000005</v>
      </c>
      <c r="F11" s="74">
        <v>481813.89595999999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2549.6369300000001</v>
      </c>
      <c r="E12" s="74">
        <v>11093.86464</v>
      </c>
      <c r="F12" s="74">
        <v>13643.50157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999.93483000000026</v>
      </c>
      <c r="E13" s="74">
        <v>13836.772959999998</v>
      </c>
      <c r="F13" s="74">
        <v>14836.707789999999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71630.568429999985</v>
      </c>
      <c r="E14" s="83">
        <v>30194.096070000007</v>
      </c>
      <c r="F14" s="83">
        <v>101824.66449999998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319.24982</v>
      </c>
      <c r="F15" s="34">
        <v>319.24982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71480.589469999992</v>
      </c>
      <c r="E16" s="34">
        <v>29766.622500000009</v>
      </c>
      <c r="F16" s="74">
        <v>101247.21197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17968.272009999997</v>
      </c>
      <c r="E17" s="34">
        <v>23283.289810000002</v>
      </c>
      <c r="F17" s="74">
        <v>41251.561820000003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53512.317459999991</v>
      </c>
      <c r="E18" s="74">
        <v>6483.3326900000066</v>
      </c>
      <c r="F18" s="74">
        <v>59995.650150000001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41.001510000000003</v>
      </c>
      <c r="F19" s="74">
        <v>41.001510000000003</v>
      </c>
    </row>
    <row r="20" spans="2:6" ht="11.25" customHeight="1">
      <c r="C20" s="110" t="str">
        <f>+IF(Índice!$D$2=1,"Receita efetiva","Effective revenue")</f>
        <v>Effective revenue</v>
      </c>
      <c r="D20" s="83">
        <v>402083.66699999984</v>
      </c>
      <c r="E20" s="83">
        <v>245447.08589000005</v>
      </c>
      <c r="F20" s="83">
        <v>647530.75288999989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312635.75146999996</v>
      </c>
      <c r="E22" s="83">
        <v>234253.16482999991</v>
      </c>
      <c r="F22" s="83">
        <v>546888.91629999992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35027.184779999989</v>
      </c>
      <c r="E23" s="74">
        <v>164224.28809999992</v>
      </c>
      <c r="F23" s="74">
        <v>199251.4728799999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68465.174890000009</v>
      </c>
      <c r="E24" s="74">
        <v>55493.84176999997</v>
      </c>
      <c r="F24" s="74">
        <v>123959.01665999998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92.907300000000006</v>
      </c>
      <c r="E25" s="74">
        <v>3068.2307000000001</v>
      </c>
      <c r="F25" s="74">
        <v>3161.1379999999999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203037.53765999994</v>
      </c>
      <c r="E26" s="74">
        <v>9346.086600000006</v>
      </c>
      <c r="F26" s="74">
        <v>212383.62425999995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1461.7689500000001</v>
      </c>
      <c r="E27" s="74">
        <v>0</v>
      </c>
      <c r="F27" s="59">
        <v>1461.7689500000001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201575.76870999995</v>
      </c>
      <c r="E28" s="74">
        <v>9346.086600000006</v>
      </c>
      <c r="F28" s="59">
        <v>210921.85530999996</v>
      </c>
    </row>
    <row r="29" spans="2:6" ht="11.25" customHeight="1">
      <c r="C29" s="104" t="str">
        <f>+IF(Índice!$D$2=1,"Subsídios","Subsidies")</f>
        <v>Subsidies</v>
      </c>
      <c r="D29" s="74">
        <v>5936.2875200000017</v>
      </c>
      <c r="E29" s="74">
        <v>7.2296400000000007</v>
      </c>
      <c r="F29" s="74">
        <v>5943.5171600000012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76.659319999999994</v>
      </c>
      <c r="E30" s="74">
        <v>2113.4880199999998</v>
      </c>
      <c r="F30" s="74">
        <v>2190.14734</v>
      </c>
    </row>
    <row r="31" spans="2:6" ht="11.25" customHeight="1">
      <c r="C31" s="110" t="str">
        <f>+IF(Índice!$D$2=1,"Despesa de capital","Capital expenditure")</f>
        <v>Capital expenditure</v>
      </c>
      <c r="D31" s="83">
        <v>62034.815040000001</v>
      </c>
      <c r="E31" s="83">
        <v>9701.9349200000051</v>
      </c>
      <c r="F31" s="83">
        <v>71736.749960000001</v>
      </c>
    </row>
    <row r="32" spans="2:6" ht="11.25" customHeight="1">
      <c r="C32" s="104" t="str">
        <f>+IF(Índice!$D$2=1,"Investimento","Investment")</f>
        <v>Investment</v>
      </c>
      <c r="D32" s="74">
        <v>1969.0960799999998</v>
      </c>
      <c r="E32" s="74">
        <v>9428.0401200000051</v>
      </c>
      <c r="F32" s="74">
        <v>11397.136200000004</v>
      </c>
    </row>
    <row r="33" spans="3:6" ht="11.25" customHeight="1">
      <c r="C33" s="104" t="str">
        <f>+IF(Índice!$D$2=1,"Transferências capital","Capital transfers")</f>
        <v>Capital transfers</v>
      </c>
      <c r="D33" s="74">
        <v>60065.718959999998</v>
      </c>
      <c r="E33" s="74">
        <v>273.89479999999998</v>
      </c>
      <c r="F33" s="74">
        <v>60339.61376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374670.56650999998</v>
      </c>
      <c r="E36" s="83">
        <v>243955.09974999991</v>
      </c>
      <c r="F36" s="83">
        <v>618625.66625999985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2440.37743</v>
      </c>
      <c r="E38" s="35">
        <v>369.72280000000006</v>
      </c>
      <c r="F38" s="35">
        <v>2810.10023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20033.022630000003</v>
      </c>
      <c r="F39" s="35">
        <v>20033.022630000003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27413.100489999866</v>
      </c>
      <c r="E44" s="114">
        <v>1491.9861400001391</v>
      </c>
      <c r="F44" s="114">
        <v>28905.086630000005</v>
      </c>
    </row>
    <row r="45" spans="3:6" ht="15" customHeight="1">
      <c r="C45" s="336" t="str">
        <f>+IF(Índice!$D$2=1,"Fonte: Secretaria Regional das Finanças","Source: Regional Finance Secretariat")</f>
        <v>Source: Regional Finance Secretariat</v>
      </c>
      <c r="D45" s="336" t="str">
        <f>+IF(Índice!$D$2="PT","Fonte: Vice-Presidência do Governo Regional","Source: Vice-Presidency of the Regional Government")</f>
        <v>Source: Vice-Presidency of the Regional Government</v>
      </c>
      <c r="E45" s="336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A0BA3-8133-4900-A801-3FAE0553A2D7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sqref="A1:XFD24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3"/>
  </cols>
  <sheetData>
    <row r="1" spans="2:8">
      <c r="C1" s="303"/>
    </row>
    <row r="2" spans="2:8" ht="12.75">
      <c r="B2" s="16"/>
      <c r="C2" s="304" t="str">
        <f>+IF(Índice!$D$2=1,"QUADRO XII - Execução orçamental dos Serviços e Fundos Autónomos e EPR (setembro)","TABLE XII - ASFs and RPEs budget execution (september)")</f>
        <v>TABLE XII - ASFs and RPEs budget execution (september)</v>
      </c>
      <c r="D2" s="305"/>
      <c r="E2" s="305"/>
      <c r="F2" s="306" t="str">
        <f>+IF(Índice!$D$2=1,"€ Milhares","€ Thousands")</f>
        <v>€ Thousands</v>
      </c>
      <c r="H2" s="287" t="str">
        <f>+IF(Índice!$D$2=1,"índice","Index")</f>
        <v>Index</v>
      </c>
    </row>
    <row r="3" spans="2:8" ht="12.75">
      <c r="B3" s="16"/>
      <c r="C3" s="307"/>
      <c r="D3" s="308" t="str">
        <f>+IF(Índice!$D$2=1,"setembro 2022","september 2022")</f>
        <v>september 2022</v>
      </c>
      <c r="E3" s="309"/>
      <c r="F3" s="310"/>
      <c r="H3" s="311"/>
    </row>
    <row r="4" spans="2:8" ht="35.1" customHeight="1">
      <c r="C4" s="106"/>
      <c r="D4" s="312" t="str">
        <f>+IF(Índice!$D$2=1,"SFA execução mensal","ASF monthly execution")</f>
        <v>ASF monthly execution</v>
      </c>
      <c r="E4" s="313" t="str">
        <f>+IF(Índice!$D$2=1,"EPR execução mensal","RPE monthly execution")</f>
        <v>RPE monthly execution</v>
      </c>
      <c r="F4" s="314" t="str">
        <f>+IF(Índice!$D$2=1,"Total","Total")</f>
        <v>Total</v>
      </c>
    </row>
    <row r="5" spans="2:8" ht="12" customHeight="1">
      <c r="C5" s="315" t="str">
        <f>+IF(Índice!$D$2=1,"Receita corrente","Current revenue")</f>
        <v>Current revenue</v>
      </c>
      <c r="D5" s="316">
        <v>37720.093560000081</v>
      </c>
      <c r="E5" s="316">
        <v>29321.333569999981</v>
      </c>
      <c r="F5" s="316">
        <v>67041.427130000055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37720.093560000081</v>
      </c>
      <c r="E9" s="74">
        <v>29321.333569999981</v>
      </c>
      <c r="F9" s="74">
        <v>67041.427130000055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36994.011790000084</v>
      </c>
      <c r="E10" s="74">
        <v>22792.700359999984</v>
      </c>
      <c r="F10" s="74">
        <v>59786.712150000065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6126.2439100000147</v>
      </c>
      <c r="E11" s="83">
        <v>593.03117000000248</v>
      </c>
      <c r="F11" s="83">
        <v>6719.2750800000176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57.049429999999994</v>
      </c>
      <c r="F12" s="34">
        <v>57.049429999999994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6125.1735400000143</v>
      </c>
      <c r="E13" s="34">
        <v>524.3680600000024</v>
      </c>
      <c r="F13" s="74">
        <v>6649.5416000000168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43846.337470000093</v>
      </c>
      <c r="E15" s="83">
        <v>29914.364739999983</v>
      </c>
      <c r="F15" s="83">
        <v>73760.702210000076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32423.249149999971</v>
      </c>
      <c r="E17" s="83">
        <v>23901.681209999693</v>
      </c>
      <c r="F17" s="83">
        <v>56324.930359999664</v>
      </c>
    </row>
    <row r="18" spans="3:6" ht="11.25" customHeight="1">
      <c r="C18" s="104" t="str">
        <f>+IF(Índice!$D$2=1,"Consumo público","Public consumption")</f>
        <v>Public consumption</v>
      </c>
      <c r="D18" s="74">
        <v>10863.290670000029</v>
      </c>
      <c r="E18" s="74">
        <v>22835.847189999691</v>
      </c>
      <c r="F18" s="74">
        <v>33699.137859999719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4244.3059199999834</v>
      </c>
      <c r="E19" s="74">
        <v>17586.533349999725</v>
      </c>
      <c r="F19" s="74">
        <v>21830.839269999709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6618.9847500000469</v>
      </c>
      <c r="E20" s="74">
        <v>5249.3138399999671</v>
      </c>
      <c r="F20" s="74">
        <v>11868.298590000013</v>
      </c>
    </row>
    <row r="21" spans="3:6" ht="11.25" customHeight="1">
      <c r="C21" s="104" t="str">
        <f>+IF(Índice!$D$2=1,"Subsídios","Subsidies")</f>
        <v>Subsidies</v>
      </c>
      <c r="D21" s="74">
        <v>345.18594000000132</v>
      </c>
      <c r="E21" s="74">
        <v>7.2296400000000007</v>
      </c>
      <c r="F21" s="74">
        <v>352.41558000000134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29.55697</v>
      </c>
      <c r="E22" s="74">
        <v>44.938759999999775</v>
      </c>
      <c r="F22" s="59">
        <v>74.495729999999782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21185.215569999935</v>
      </c>
      <c r="E23" s="74">
        <v>1013.6656199999992</v>
      </c>
      <c r="F23" s="59">
        <v>22198.881189999935</v>
      </c>
    </row>
    <row r="24" spans="3:6" ht="11.25" customHeight="1">
      <c r="C24" s="110" t="str">
        <f>+IF(Índice!$D$2=1,"Despesa de capital","Capital expenditure")</f>
        <v>Capital expenditure</v>
      </c>
      <c r="D24" s="83">
        <v>11386.570510000007</v>
      </c>
      <c r="E24" s="83">
        <v>1837.6228900000037</v>
      </c>
      <c r="F24" s="83">
        <v>13224.193400000011</v>
      </c>
    </row>
    <row r="25" spans="3:6" ht="11.25" customHeight="1">
      <c r="C25" s="104" t="str">
        <f>+IF(Índice!$D$2=1,"Investimento","Investment")</f>
        <v>Investment</v>
      </c>
      <c r="D25" s="74">
        <v>422.2331800000004</v>
      </c>
      <c r="E25" s="74">
        <v>1837.5682900000038</v>
      </c>
      <c r="F25" s="74">
        <v>2259.801470000004</v>
      </c>
    </row>
    <row r="26" spans="3:6" ht="11.25" customHeight="1">
      <c r="C26" s="104" t="str">
        <f>+IF(Índice!$D$2=1,"Transferências capital","Capital transfers")</f>
        <v>Capital transfers</v>
      </c>
      <c r="D26" s="74">
        <v>10964.337330000006</v>
      </c>
      <c r="E26" s="74">
        <v>5.4599999999976716E-2</v>
      </c>
      <c r="F26" s="74">
        <v>10964.391930000005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43809.819659999979</v>
      </c>
      <c r="E29" s="83">
        <v>25739.304099999696</v>
      </c>
      <c r="F29" s="83">
        <v>69549.123759999668</v>
      </c>
    </row>
    <row r="30" spans="3:6" ht="11.25" customHeight="1">
      <c r="C30" s="110"/>
      <c r="D30" s="83"/>
      <c r="E30" s="83"/>
      <c r="F30" s="83"/>
    </row>
    <row r="31" spans="3:6" ht="17.25" customHeight="1">
      <c r="C31" s="317" t="str">
        <f>+IF(Índice!$D$2=1,"Saldo global","Overall balance")</f>
        <v>Overall balance</v>
      </c>
      <c r="D31" s="318">
        <v>27413.100489999866</v>
      </c>
      <c r="E31" s="318">
        <v>1491.9861400001391</v>
      </c>
      <c r="F31" s="318">
        <v>28905.086630000005</v>
      </c>
    </row>
    <row r="32" spans="3:6" ht="15" customHeight="1">
      <c r="C32" s="336" t="str">
        <f>+IF(Índice!$D$2=1,"Fonte: Secretaria Regional das Finanças","Source: Regional Finance Secretariat")</f>
        <v>Source: Regional Finance Secretariat</v>
      </c>
      <c r="D32" s="336"/>
      <c r="E32" s="336"/>
      <c r="F32" s="59"/>
    </row>
    <row r="33" spans="3:6" ht="11.25" customHeight="1">
      <c r="C33" s="319"/>
      <c r="D33" s="74"/>
      <c r="E33" s="74"/>
      <c r="F33" s="74"/>
    </row>
  </sheetData>
  <mergeCells count="1">
    <mergeCell ref="C32:E32"/>
  </mergeCells>
  <hyperlinks>
    <hyperlink ref="H2" location="Índice!A1" display="índice" xr:uid="{CEDD58CE-310B-4EE5-9A17-148C10632385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sqref="A1:XFD24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setembro de 2022 (valores acumulados)","Table XIII- Accounts payable of the Regional Administration, september (accumulated)")</f>
        <v>Table XIII- Accounts payable of the Regional Administration, september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9" t="s">
        <v>27</v>
      </c>
      <c r="D3" s="340" t="str">
        <f>+IF(Índice!$D$2=1,"setembro 2022","september 2022")</f>
        <v>september 2022</v>
      </c>
      <c r="E3" s="340" t="str">
        <f>+IF(Índice!$D$2="PT","janeiro 2020","January")</f>
        <v>January</v>
      </c>
      <c r="F3" s="340" t="str">
        <f>+IF(Índice!$D$2="PT","janeiro 2020","January")</f>
        <v>January</v>
      </c>
      <c r="G3" s="341" t="str">
        <f>+IF(Índice!$D$2=1,"Variação face ao stock inicial de janeiro","Change from period initial stock")</f>
        <v>Change from period initial stock</v>
      </c>
      <c r="H3" s="342"/>
      <c r="I3" s="342"/>
    </row>
    <row r="4" spans="2:11" ht="12.75" customHeight="1">
      <c r="C4" s="339"/>
      <c r="D4" s="343" t="str">
        <f>+IF(Índice!$D$2=1,"Stock final do período","Accumulated")</f>
        <v>Accumulated</v>
      </c>
      <c r="E4" s="343"/>
      <c r="F4" s="343"/>
      <c r="G4" s="344" t="str">
        <f>+IF(Índice!$D$2=1,"Passivo","Liabilities")</f>
        <v>Liabilities</v>
      </c>
      <c r="H4" s="344" t="str">
        <f>+IF(Índice!$D$2=1,"Contas a pagar","Accounts payable")</f>
        <v>Accounts payable</v>
      </c>
      <c r="I4" s="346" t="str">
        <f>+IF(Índice!$D$2=1,"Pagamentos em atraso","Late payments")</f>
        <v>Late payments</v>
      </c>
    </row>
    <row r="5" spans="2:11" ht="22.5">
      <c r="B5" s="29"/>
      <c r="C5" s="339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5"/>
      <c r="H5" s="345"/>
      <c r="I5" s="347"/>
    </row>
    <row r="6" spans="2:11">
      <c r="B6" s="29"/>
      <c r="C6" s="119" t="str">
        <f>+IF(Índice!$D$2=1,"Despesa corrente","Current expenditure")</f>
        <v>Current expenditure</v>
      </c>
      <c r="D6" s="162">
        <v>94681867.709999919</v>
      </c>
      <c r="E6" s="162">
        <v>80945454.139999941</v>
      </c>
      <c r="F6" s="162">
        <v>10325303.949999999</v>
      </c>
      <c r="G6" s="91">
        <v>0.61894453407057726</v>
      </c>
      <c r="H6" s="91">
        <v>0.74714747985920238</v>
      </c>
      <c r="I6" s="116">
        <v>-5.8071629326196028E-2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4891479.2400000012</v>
      </c>
      <c r="E7" s="165">
        <v>4195625.01</v>
      </c>
      <c r="F7" s="165">
        <v>8833.31</v>
      </c>
      <c r="G7" s="95">
        <v>5.6453649629141154</v>
      </c>
      <c r="H7" s="95">
        <v>23.848716424805332</v>
      </c>
      <c r="I7" s="121">
        <v>4.7521635789405137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67648885.719999924</v>
      </c>
      <c r="E8" s="165">
        <v>66736796.219999939</v>
      </c>
      <c r="F8" s="165">
        <v>9846028.1400000006</v>
      </c>
      <c r="G8" s="95">
        <v>0.7068457594999904</v>
      </c>
      <c r="H8" s="95">
        <v>0.80348429283951361</v>
      </c>
      <c r="I8" s="121">
        <v>-6.1391459866482978E-2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12274821.520000001</v>
      </c>
      <c r="E9" s="165">
        <v>5938029.4400000004</v>
      </c>
      <c r="F9" s="165">
        <v>322075.35000000009</v>
      </c>
      <c r="G9" s="95">
        <v>8.4785403411681726E-2</v>
      </c>
      <c r="H9" s="95">
        <v>0.27533477994841049</v>
      </c>
      <c r="I9" s="121">
        <v>3.9211166013153331E-4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8948919.6999999993</v>
      </c>
      <c r="E10" s="165">
        <v>3171197.84</v>
      </c>
      <c r="F10" s="165">
        <v>148357.15</v>
      </c>
      <c r="G10" s="95">
        <v>0.36466835698678857</v>
      </c>
      <c r="H10" s="95">
        <v>-0.26214784060992047</v>
      </c>
      <c r="I10" s="121">
        <v>-4.4408920985006262E-16</v>
      </c>
    </row>
    <row r="11" spans="2:11">
      <c r="B11" s="29"/>
      <c r="C11" s="120" t="str">
        <f>+IF(Índice!$D$2=1,"Subsídios","Subsidies")</f>
        <v>Subsidies</v>
      </c>
      <c r="D11" s="165">
        <v>873485.91</v>
      </c>
      <c r="E11" s="165">
        <v>873485.91</v>
      </c>
      <c r="F11" s="165">
        <v>0</v>
      </c>
      <c r="G11" s="95">
        <v>4.3623671779772906</v>
      </c>
      <c r="H11" s="95">
        <v>4.3623671779772906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44275.62</v>
      </c>
      <c r="E12" s="165">
        <v>30319.720000000005</v>
      </c>
      <c r="F12" s="165">
        <v>10</v>
      </c>
      <c r="G12" s="95">
        <v>-0.43133762929101283</v>
      </c>
      <c r="H12" s="95">
        <v>-0.2424772322580756</v>
      </c>
      <c r="I12" s="121">
        <v>0</v>
      </c>
    </row>
    <row r="13" spans="2:11">
      <c r="B13" s="29"/>
      <c r="C13" s="115" t="str">
        <f>+IF(Índice!$D$2=1,"Despesa de capital","Capital expenditure")</f>
        <v>Capital expenditure</v>
      </c>
      <c r="D13" s="163">
        <v>41296676.839999996</v>
      </c>
      <c r="E13" s="163">
        <v>24875621.389999997</v>
      </c>
      <c r="F13" s="163">
        <v>202888.03999999998</v>
      </c>
      <c r="G13" s="92">
        <v>-2.102477856690077E-2</v>
      </c>
      <c r="H13" s="92">
        <v>9.4666848568248918E-2</v>
      </c>
      <c r="I13" s="117">
        <v>0.63719784293529624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18633893.449999999</v>
      </c>
      <c r="E14" s="165">
        <v>8690092.9699999988</v>
      </c>
      <c r="F14" s="165">
        <v>202888.03999999998</v>
      </c>
      <c r="G14" s="95">
        <v>-4.5223863599079706E-2</v>
      </c>
      <c r="H14" s="95">
        <v>0.35449626099749509</v>
      </c>
      <c r="I14" s="121">
        <v>0.63719784293529624</v>
      </c>
    </row>
    <row r="15" spans="2:11">
      <c r="B15" s="29"/>
      <c r="C15" s="120" t="str">
        <f>+IF(Índice!$D$2=1,"Transferências capital","Capital transfers")</f>
        <v>Capital transfers</v>
      </c>
      <c r="D15" s="165">
        <v>22662783.390000001</v>
      </c>
      <c r="E15" s="165">
        <v>16185528.42</v>
      </c>
      <c r="F15" s="165">
        <v>0</v>
      </c>
      <c r="G15" s="95">
        <v>-1.891995579267336E-4</v>
      </c>
      <c r="H15" s="95">
        <v>-7.5487601619163014E-3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27</v>
      </c>
      <c r="D17" s="164">
        <v>135978544.54999992</v>
      </c>
      <c r="E17" s="164">
        <v>105821075.52999994</v>
      </c>
      <c r="F17" s="164">
        <v>10528191.989999998</v>
      </c>
      <c r="G17" s="147">
        <v>0.35077204097549775</v>
      </c>
      <c r="H17" s="147">
        <v>0.53242970963278236</v>
      </c>
      <c r="I17" s="148">
        <v>-5.0299476618021366E-2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100151847.22</v>
      </c>
      <c r="E19" s="164">
        <v>70007005.220000029</v>
      </c>
      <c r="F19" s="164">
        <v>2418909.8299999987</v>
      </c>
      <c r="G19" s="147">
        <v>0.47317009552942513</v>
      </c>
      <c r="H19" s="147">
        <v>0.72342679140559585</v>
      </c>
      <c r="I19" s="148">
        <v>5.0032789506158082E-3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setembro de 2022 (valores acumulados)","Table XIV - Accounts payable of the Regional Gov., september (accumulated)")</f>
        <v>Table XIV - Accounts payable of the Regional Gov., september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9" t="str">
        <f>+IF(Índice!$D$2=1,"Governo Regional","Regional Government")</f>
        <v>Regional Government</v>
      </c>
      <c r="D24" s="348" t="str">
        <f>+IF(Índice!$D$2=1,"setembro 2022","september 2022")</f>
        <v>september 2022</v>
      </c>
      <c r="E24" s="348" t="str">
        <f>+IF(Índice!$D$2="PT","janeiro 2020","January")</f>
        <v>January</v>
      </c>
      <c r="F24" s="348" t="str">
        <f>+IF(Índice!$D$2="PT","janeiro 2020","January")</f>
        <v>January</v>
      </c>
      <c r="G24" s="341" t="str">
        <f>+IF(Índice!$D$2=1,"Variação face ao stock inicial de janeiro","Change from period initial stock")</f>
        <v>Change from period initial stock</v>
      </c>
      <c r="H24" s="342"/>
      <c r="I24" s="342"/>
    </row>
    <row r="25" spans="2:9" ht="22.5" customHeight="1">
      <c r="B25" s="29"/>
      <c r="C25" s="339"/>
      <c r="D25" s="343" t="str">
        <f>+IF(Índice!$D$2=1,"Stock final do período","Accumulated")</f>
        <v>Accumulated</v>
      </c>
      <c r="E25" s="343"/>
      <c r="F25" s="343"/>
      <c r="G25" s="344" t="str">
        <f>+IF(Índice!$D$2=1,"Passivo","Liabilities")</f>
        <v>Liabilities</v>
      </c>
      <c r="H25" s="344" t="str">
        <f>+IF(Índice!$D$2=1,"Contas a pagar","Accounts payable")</f>
        <v>Accounts payable</v>
      </c>
      <c r="I25" s="346" t="str">
        <f>+IF(Índice!$D$2=1,"Pagamentos em atraso","Late payments")</f>
        <v>Late payments</v>
      </c>
    </row>
    <row r="26" spans="2:9" ht="22.5">
      <c r="B26" s="29"/>
      <c r="C26" s="339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5"/>
      <c r="H26" s="345"/>
      <c r="I26" s="347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29260874.219999995</v>
      </c>
      <c r="E27" s="162">
        <v>20449584.359999996</v>
      </c>
      <c r="F27" s="162">
        <v>1327924.32</v>
      </c>
      <c r="G27" s="91">
        <v>0.98003746755046661</v>
      </c>
      <c r="H27" s="91">
        <v>1.1811316079431706</v>
      </c>
      <c r="I27" s="116">
        <v>9.1514506440313337E-3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29838146.829999998</v>
      </c>
      <c r="E28" s="163">
        <v>22134226.379999999</v>
      </c>
      <c r="F28" s="163">
        <v>630</v>
      </c>
      <c r="G28" s="92">
        <v>3.3994918720254841E-3</v>
      </c>
      <c r="H28" s="172">
        <v>4.5360055680897293E-2</v>
      </c>
      <c r="I28" s="117">
        <v>0</v>
      </c>
    </row>
    <row r="29" spans="2:9" ht="20.100000000000001" customHeight="1">
      <c r="B29" s="29"/>
      <c r="C29" s="146" t="s">
        <v>27</v>
      </c>
      <c r="D29" s="164">
        <v>59099021.049999997</v>
      </c>
      <c r="E29" s="164">
        <v>42583810.739999995</v>
      </c>
      <c r="F29" s="164">
        <v>1328554.32</v>
      </c>
      <c r="G29" s="147">
        <v>0.32762050720552671</v>
      </c>
      <c r="H29" s="147">
        <v>0.39393011305290582</v>
      </c>
      <c r="I29" s="148">
        <v>9.1470713345289667E-3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agosto de 2022 (valores acumulados)","Table XV - Accounts payable of the ASFs, august (accumulated)")</f>
        <v>Table XV - Accounts payable of the ASFs, august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9" t="str">
        <f>+IF(Índice!$D$2=1,"Serviços e Fundos Autónomos","Autonomous Services and Funds")</f>
        <v>Autonomous Services and Funds</v>
      </c>
      <c r="D33" s="348" t="str">
        <f>+IF(Índice!$D$2=1,"agosto 2022","august 2022")</f>
        <v>august 2022</v>
      </c>
      <c r="E33" s="348" t="str">
        <f>+IF(Índice!$D$2="PT","janeiro 2020","January")</f>
        <v>January</v>
      </c>
      <c r="F33" s="348" t="str">
        <f>+IF(Índice!$D$2="PT","janeiro 2020","January")</f>
        <v>January</v>
      </c>
      <c r="G33" s="341" t="str">
        <f>+IF(Índice!$D$2=1,"Variação face ao stock inicial de janeiro","Change from period initial stock")</f>
        <v>Change from period initial stock</v>
      </c>
      <c r="H33" s="342"/>
      <c r="I33" s="342"/>
    </row>
    <row r="34" spans="2:9" ht="12.75" customHeight="1">
      <c r="C34" s="350"/>
      <c r="D34" s="352" t="str">
        <f>+IF(Índice!$D$2=1,"Stock final do período","Accumulated")</f>
        <v>Accumulated</v>
      </c>
      <c r="E34" s="353"/>
      <c r="F34" s="354"/>
      <c r="G34" s="355" t="str">
        <f>+IF(Índice!$D$2=1,"Passivo","Liabilities")</f>
        <v>Liabilities</v>
      </c>
      <c r="H34" s="355" t="str">
        <f>+IF(Índice!$D$2=1,"Contas a pagar","Accounts payable")</f>
        <v>Accounts payable</v>
      </c>
      <c r="I34" s="346" t="str">
        <f>+IF(Índice!$D$2=1,"Pagamentos em atraso","Late payments")</f>
        <v>Late payments</v>
      </c>
    </row>
    <row r="35" spans="2:9" ht="22.5">
      <c r="C35" s="351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5"/>
      <c r="H35" s="345"/>
      <c r="I35" s="347"/>
    </row>
    <row r="36" spans="2:9" ht="20.100000000000001" customHeight="1">
      <c r="C36" s="115" t="str">
        <f>+IF(Índice!$D$2=1,"Despesa corrente","Current expenditure")</f>
        <v>Current expenditure</v>
      </c>
      <c r="D36" s="162">
        <v>22964689.399999999</v>
      </c>
      <c r="E36" s="162">
        <v>22318984.700000003</v>
      </c>
      <c r="F36" s="162">
        <v>1090355.51</v>
      </c>
      <c r="G36" s="91">
        <v>2.3925278631904616</v>
      </c>
      <c r="H36" s="91">
        <v>2.7190195783861646</v>
      </c>
      <c r="I36" s="116">
        <v>2.2204460492503131E-16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146474.29</v>
      </c>
      <c r="E37" s="163">
        <v>146474.29</v>
      </c>
      <c r="F37" s="163">
        <v>0</v>
      </c>
      <c r="G37" s="92">
        <v>3.5437926326764417</v>
      </c>
      <c r="H37" s="92">
        <v>3.5437926326764417</v>
      </c>
      <c r="I37" s="117">
        <v>0</v>
      </c>
    </row>
    <row r="38" spans="2:9" ht="20.100000000000001" customHeight="1">
      <c r="C38" s="146" t="s">
        <v>27</v>
      </c>
      <c r="D38" s="164">
        <v>23111163.689999998</v>
      </c>
      <c r="E38" s="164">
        <v>22465458.990000002</v>
      </c>
      <c r="F38" s="164">
        <v>1090355.51</v>
      </c>
      <c r="G38" s="147">
        <v>2.3979844074391199</v>
      </c>
      <c r="H38" s="147">
        <v>2.7234261904146582</v>
      </c>
      <c r="I38" s="148">
        <v>2.2204460492503131E-16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agosto de 2022 (valores acumulados)","Table XVI - Accounts payable of the RPEs, august (accumulated)")</f>
        <v>Table XVI - Accounts payable of the RPEs, august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9" t="str">
        <f>+IF(Índice!$D$2=1,"Entidades Públicas Reclassseicadas","Reclassseied Public Entities")</f>
        <v>Reclassseied Public Entities</v>
      </c>
      <c r="D42" s="348" t="str">
        <f>+IF(Índice!$D$2=1,"agosto 2022","august 2022")</f>
        <v>august 2022</v>
      </c>
      <c r="E42" s="348" t="str">
        <f>+IF(Índice!$D$2="PT","janeiro 2020","January")</f>
        <v>January</v>
      </c>
      <c r="F42" s="348" t="str">
        <f>+IF(Índice!$D$2="PT","janeiro 2020","January")</f>
        <v>January</v>
      </c>
      <c r="G42" s="341" t="str">
        <f>+IF(Índice!$D$2=1,"Variação face ao stock inicial de janeiro","Change from period initial stock")</f>
        <v>Change from period initial stock</v>
      </c>
      <c r="H42" s="342"/>
      <c r="I42" s="342"/>
    </row>
    <row r="43" spans="2:9" ht="12.75" customHeight="1">
      <c r="C43" s="350"/>
      <c r="D43" s="352" t="str">
        <f>+IF(Índice!$D$2=1,"Stock final do período","Accumulated")</f>
        <v>Accumulated</v>
      </c>
      <c r="E43" s="353"/>
      <c r="F43" s="354"/>
      <c r="G43" s="344" t="str">
        <f>+IF(Índice!$D$2=1,"Passivo","Liabilities")</f>
        <v>Liabilities</v>
      </c>
      <c r="H43" s="344" t="str">
        <f>+IF(Índice!$D$2=1,"Contas a pagar","Accounts payable")</f>
        <v>Accounts payable</v>
      </c>
      <c r="I43" s="346" t="str">
        <f>+IF(Índice!$D$2=1,"Pagamentos em atraso","Late payments")</f>
        <v>Late payments</v>
      </c>
    </row>
    <row r="44" spans="2:9" ht="22.5">
      <c r="C44" s="351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5"/>
      <c r="H44" s="345"/>
      <c r="I44" s="347"/>
    </row>
    <row r="45" spans="2:9" ht="20.100000000000001" customHeight="1">
      <c r="C45" s="115" t="str">
        <f>+IF(Índice!$D$2=1,"Despesa corrente","Current expenditure")</f>
        <v>Current expenditure</v>
      </c>
      <c r="D45" s="162">
        <v>42456304.089999929</v>
      </c>
      <c r="E45" s="162">
        <v>38176885.079999939</v>
      </c>
      <c r="F45" s="162">
        <v>7907024.1199999992</v>
      </c>
      <c r="G45" s="91">
        <v>0.14943837062302578</v>
      </c>
      <c r="H45" s="91">
        <v>0.23337926000906539</v>
      </c>
      <c r="I45" s="116">
        <v>-7.5811548214811508E-2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11312055.719999999</v>
      </c>
      <c r="E46" s="163">
        <v>2594920.7199999997</v>
      </c>
      <c r="F46" s="163">
        <v>202258.03999999998</v>
      </c>
      <c r="G46" s="92">
        <v>-8.8787183350283017E-2</v>
      </c>
      <c r="H46" s="92">
        <v>0.70903117996421594</v>
      </c>
      <c r="I46" s="117">
        <v>0.64045375783209457</v>
      </c>
    </row>
    <row r="47" spans="2:9" ht="20.100000000000001" customHeight="1">
      <c r="C47" s="146" t="s">
        <v>27</v>
      </c>
      <c r="D47" s="164">
        <v>53768359.809999928</v>
      </c>
      <c r="E47" s="164">
        <v>40771805.799999937</v>
      </c>
      <c r="F47" s="164">
        <v>8109282.1599999992</v>
      </c>
      <c r="G47" s="147">
        <v>8.9512351180156546E-2</v>
      </c>
      <c r="H47" s="147">
        <v>0.25562064682137042</v>
      </c>
      <c r="I47" s="148">
        <v>-6.5636199304711096E-2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4"/>
  <sheetViews>
    <sheetView showGridLines="0" topLeftCell="A38" zoomScale="85" zoomScaleNormal="85" workbookViewId="0">
      <selection sqref="A1:XFD24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3" t="s">
        <v>102</v>
      </c>
      <c r="D2" s="174"/>
      <c r="E2" s="178" t="str">
        <f>+IF(Índice!$D$2=1,"índice","Index")</f>
        <v>Index</v>
      </c>
    </row>
    <row r="3" spans="2:5">
      <c r="C3" s="322" t="s">
        <v>1</v>
      </c>
      <c r="D3" s="171"/>
      <c r="E3" s="169"/>
    </row>
    <row r="4" spans="2:5">
      <c r="C4" s="170" t="s">
        <v>1</v>
      </c>
      <c r="D4" s="170"/>
      <c r="E4" s="169"/>
    </row>
    <row r="5" spans="2:5">
      <c r="B5" s="29"/>
      <c r="C5" s="171" t="s">
        <v>10</v>
      </c>
      <c r="D5" s="171"/>
      <c r="E5" s="169"/>
    </row>
    <row r="6" spans="2:5">
      <c r="B6" s="29"/>
      <c r="C6" s="170" t="s">
        <v>2</v>
      </c>
      <c r="D6" s="170"/>
      <c r="E6" s="169"/>
    </row>
    <row r="7" spans="2:5">
      <c r="B7" s="29"/>
      <c r="C7" s="170" t="s">
        <v>31</v>
      </c>
      <c r="D7" s="170"/>
      <c r="E7" s="169"/>
    </row>
    <row r="8" spans="2:5">
      <c r="B8" s="29"/>
      <c r="C8" s="171" t="s">
        <v>14</v>
      </c>
      <c r="D8" s="171"/>
      <c r="E8" s="169"/>
    </row>
    <row r="9" spans="2:5">
      <c r="B9" s="29"/>
      <c r="C9" s="170" t="s">
        <v>43</v>
      </c>
      <c r="D9" s="170"/>
      <c r="E9" s="169"/>
    </row>
    <row r="10" spans="2:5">
      <c r="B10" s="29"/>
      <c r="C10" s="170" t="s">
        <v>4</v>
      </c>
      <c r="D10" s="170"/>
      <c r="E10" s="169"/>
    </row>
    <row r="11" spans="2:5">
      <c r="B11" s="29"/>
      <c r="C11" s="170" t="s">
        <v>34</v>
      </c>
      <c r="D11" s="170"/>
      <c r="E11" s="169"/>
    </row>
    <row r="12" spans="2:5">
      <c r="B12" s="29"/>
      <c r="C12" s="170" t="s">
        <v>57</v>
      </c>
      <c r="D12" s="170"/>
      <c r="E12" s="169"/>
    </row>
    <row r="13" spans="2:5">
      <c r="B13" s="29"/>
      <c r="C13" s="170" t="s">
        <v>50</v>
      </c>
      <c r="D13" s="170"/>
      <c r="E13" s="169"/>
    </row>
    <row r="14" spans="2:5">
      <c r="B14" s="29"/>
      <c r="C14" s="170" t="s">
        <v>78</v>
      </c>
      <c r="D14" s="170"/>
      <c r="E14" s="169"/>
    </row>
    <row r="15" spans="2:5">
      <c r="B15" s="29"/>
      <c r="C15" s="170" t="s">
        <v>11</v>
      </c>
      <c r="D15" s="170"/>
      <c r="E15" s="169"/>
    </row>
    <row r="16" spans="2:5">
      <c r="B16" s="29"/>
      <c r="C16" s="170" t="s">
        <v>51</v>
      </c>
      <c r="D16" s="170"/>
      <c r="E16" s="169"/>
    </row>
    <row r="17" spans="2:5">
      <c r="B17" s="29"/>
      <c r="C17" s="170" t="s">
        <v>44</v>
      </c>
      <c r="D17" s="171"/>
      <c r="E17" s="169"/>
    </row>
    <row r="18" spans="2:5">
      <c r="B18" s="29"/>
      <c r="C18" s="170" t="s">
        <v>68</v>
      </c>
      <c r="D18" s="170"/>
      <c r="E18" s="169"/>
    </row>
    <row r="19" spans="2:5">
      <c r="B19" s="29"/>
      <c r="C19" s="170" t="s">
        <v>60</v>
      </c>
      <c r="D19" s="170"/>
      <c r="E19" s="169"/>
    </row>
    <row r="20" spans="2:5">
      <c r="B20" s="29"/>
      <c r="C20" s="170" t="s">
        <v>8</v>
      </c>
      <c r="D20" s="170"/>
      <c r="E20" s="169"/>
    </row>
    <row r="21" spans="2:5">
      <c r="B21" s="29"/>
      <c r="C21" s="170" t="s">
        <v>58</v>
      </c>
      <c r="D21" s="170"/>
      <c r="E21" s="169"/>
    </row>
    <row r="22" spans="2:5">
      <c r="B22" s="29"/>
      <c r="C22" s="170" t="s">
        <v>59</v>
      </c>
      <c r="D22" s="170"/>
      <c r="E22" s="169"/>
    </row>
    <row r="23" spans="2:5">
      <c r="B23" s="29"/>
      <c r="C23" s="170" t="s">
        <v>35</v>
      </c>
      <c r="D23" s="170"/>
      <c r="E23" s="169"/>
    </row>
    <row r="24" spans="2:5">
      <c r="B24" s="29"/>
      <c r="C24" s="170" t="s">
        <v>52</v>
      </c>
      <c r="D24" s="170"/>
      <c r="E24" s="169"/>
    </row>
    <row r="25" spans="2:5">
      <c r="B25" s="29"/>
      <c r="C25" s="170" t="s">
        <v>53</v>
      </c>
      <c r="D25" s="170"/>
      <c r="E25" s="169"/>
    </row>
    <row r="26" spans="2:5">
      <c r="B26" s="29"/>
      <c r="C26" s="170" t="s">
        <v>36</v>
      </c>
      <c r="D26" s="170"/>
      <c r="E26" s="169"/>
    </row>
    <row r="27" spans="2:5">
      <c r="B27" s="29"/>
      <c r="C27" s="170" t="s">
        <v>54</v>
      </c>
      <c r="D27" s="170"/>
      <c r="E27" s="169"/>
    </row>
    <row r="28" spans="2:5">
      <c r="B28" s="29"/>
      <c r="C28" s="170" t="s">
        <v>66</v>
      </c>
      <c r="D28" s="170"/>
      <c r="E28" s="169"/>
    </row>
    <row r="29" spans="2:5">
      <c r="C29" s="170" t="s">
        <v>64</v>
      </c>
      <c r="D29" s="170"/>
      <c r="E29" s="169"/>
    </row>
    <row r="30" spans="2:5">
      <c r="C30" s="170" t="s">
        <v>45</v>
      </c>
      <c r="D30" s="170"/>
      <c r="E30" s="169"/>
    </row>
    <row r="31" spans="2:5">
      <c r="C31" s="170" t="s">
        <v>46</v>
      </c>
      <c r="D31" s="170"/>
      <c r="E31" s="169"/>
    </row>
    <row r="32" spans="2:5">
      <c r="C32" s="170" t="s">
        <v>37</v>
      </c>
      <c r="D32" s="170"/>
      <c r="E32" s="169"/>
    </row>
    <row r="33" spans="3:5">
      <c r="C33" s="170" t="s">
        <v>47</v>
      </c>
      <c r="D33" s="170"/>
      <c r="E33" s="169"/>
    </row>
    <row r="34" spans="3:5">
      <c r="C34" s="170" t="s">
        <v>61</v>
      </c>
      <c r="D34" s="170"/>
      <c r="E34" s="169"/>
    </row>
    <row r="35" spans="3:5">
      <c r="C35" s="170" t="s">
        <v>65</v>
      </c>
      <c r="D35" s="170"/>
      <c r="E35" s="169"/>
    </row>
    <row r="36" spans="3:5">
      <c r="C36" s="170" t="s">
        <v>80</v>
      </c>
      <c r="D36" s="170"/>
      <c r="E36" s="169"/>
    </row>
    <row r="37" spans="3:5">
      <c r="C37" s="170" t="s">
        <v>67</v>
      </c>
      <c r="D37" s="170"/>
      <c r="E37" s="169"/>
    </row>
    <row r="38" spans="3:5">
      <c r="C38" s="170" t="s">
        <v>97</v>
      </c>
      <c r="D38" s="170"/>
      <c r="E38" s="169"/>
    </row>
    <row r="39" spans="3:5">
      <c r="C39" s="171" t="s">
        <v>33</v>
      </c>
      <c r="D39" s="170"/>
      <c r="E39" s="169"/>
    </row>
    <row r="40" spans="3:5">
      <c r="C40" s="170" t="s">
        <v>56</v>
      </c>
      <c r="D40" s="170"/>
      <c r="E40" s="169"/>
    </row>
    <row r="41" spans="3:5">
      <c r="C41" s="170" t="s">
        <v>9</v>
      </c>
      <c r="D41" s="170"/>
      <c r="E41" s="169"/>
    </row>
    <row r="42" spans="3:5">
      <c r="C42" s="170" t="s">
        <v>62</v>
      </c>
      <c r="D42" s="170"/>
      <c r="E42" s="169"/>
    </row>
    <row r="43" spans="3:5">
      <c r="C43" s="171" t="s">
        <v>91</v>
      </c>
      <c r="D43" s="171"/>
      <c r="E43" s="169"/>
    </row>
    <row r="44" spans="3:5">
      <c r="C44" s="170" t="s">
        <v>32</v>
      </c>
      <c r="D44" s="170"/>
      <c r="E44" s="169"/>
    </row>
    <row r="45" spans="3:5">
      <c r="C45" s="170" t="s">
        <v>40</v>
      </c>
      <c r="D45" s="171"/>
      <c r="E45" s="169"/>
    </row>
    <row r="46" spans="3:5">
      <c r="C46" s="170" t="s">
        <v>5</v>
      </c>
      <c r="D46" s="170"/>
      <c r="E46" s="169"/>
    </row>
    <row r="47" spans="3:5">
      <c r="C47" s="170" t="s">
        <v>86</v>
      </c>
      <c r="D47" s="170"/>
      <c r="E47" s="169"/>
    </row>
    <row r="48" spans="3:5">
      <c r="C48" s="170" t="s">
        <v>41</v>
      </c>
      <c r="D48" s="170"/>
      <c r="E48" s="169"/>
    </row>
    <row r="49" spans="3:5">
      <c r="C49" s="170" t="s">
        <v>42</v>
      </c>
      <c r="D49" s="170"/>
      <c r="E49" s="169"/>
    </row>
    <row r="50" spans="3:5">
      <c r="C50" s="170" t="s">
        <v>87</v>
      </c>
      <c r="D50" s="171"/>
      <c r="E50" s="169"/>
    </row>
    <row r="51" spans="3:5">
      <c r="C51" s="170" t="s">
        <v>108</v>
      </c>
      <c r="D51" s="170"/>
      <c r="E51" s="169"/>
    </row>
    <row r="52" spans="3:5">
      <c r="C52" s="171" t="s">
        <v>20</v>
      </c>
      <c r="D52" s="170"/>
      <c r="E52" s="169"/>
    </row>
    <row r="53" spans="3:5">
      <c r="C53" s="170" t="s">
        <v>106</v>
      </c>
      <c r="D53" s="170"/>
      <c r="E53" s="169"/>
    </row>
    <row r="54" spans="3:5">
      <c r="C54" s="171" t="s">
        <v>19</v>
      </c>
      <c r="D54" s="171"/>
      <c r="E54" s="169"/>
    </row>
    <row r="55" spans="3:5">
      <c r="C55" s="170" t="s">
        <v>104</v>
      </c>
    </row>
    <row r="56" spans="3:5">
      <c r="C56" s="170" t="s">
        <v>109</v>
      </c>
    </row>
    <row r="57" spans="3:5">
      <c r="C57" s="170" t="s">
        <v>100</v>
      </c>
    </row>
    <row r="58" spans="3:5">
      <c r="C58" s="170" t="s">
        <v>88</v>
      </c>
    </row>
    <row r="59" spans="3:5">
      <c r="C59" s="171" t="s">
        <v>17</v>
      </c>
    </row>
    <row r="60" spans="3:5">
      <c r="C60" s="170" t="s">
        <v>105</v>
      </c>
    </row>
    <row r="61" spans="3:5">
      <c r="C61" s="170" t="s">
        <v>103</v>
      </c>
    </row>
    <row r="62" spans="3:5">
      <c r="C62" s="170" t="s">
        <v>92</v>
      </c>
    </row>
    <row r="63" spans="3:5">
      <c r="C63" s="171" t="s">
        <v>16</v>
      </c>
    </row>
    <row r="64" spans="3:5">
      <c r="C64" s="170" t="s">
        <v>69</v>
      </c>
    </row>
    <row r="65" spans="3:3">
      <c r="C65" s="171" t="s">
        <v>38</v>
      </c>
    </row>
    <row r="66" spans="3:3">
      <c r="C66" s="170" t="s">
        <v>89</v>
      </c>
    </row>
    <row r="67" spans="3:3">
      <c r="C67" s="170" t="s">
        <v>107</v>
      </c>
    </row>
    <row r="68" spans="3:3">
      <c r="C68" s="170" t="s">
        <v>98</v>
      </c>
    </row>
    <row r="69" spans="3:3">
      <c r="C69" s="171" t="s">
        <v>15</v>
      </c>
    </row>
    <row r="70" spans="3:3">
      <c r="C70" s="170" t="s">
        <v>63</v>
      </c>
    </row>
    <row r="71" spans="3:3">
      <c r="C71" s="170" t="s">
        <v>101</v>
      </c>
    </row>
    <row r="72" spans="3:3">
      <c r="C72" s="171" t="s">
        <v>18</v>
      </c>
    </row>
    <row r="73" spans="3:3">
      <c r="C73" s="170" t="s">
        <v>48</v>
      </c>
    </row>
    <row r="74" spans="3:3">
      <c r="C74" s="170" t="s">
        <v>12</v>
      </c>
    </row>
    <row r="75" spans="3:3">
      <c r="C75" s="170" t="s">
        <v>3</v>
      </c>
    </row>
    <row r="76" spans="3:3">
      <c r="C76" s="170" t="s">
        <v>79</v>
      </c>
    </row>
    <row r="77" spans="3:3">
      <c r="C77" s="170" t="s">
        <v>39</v>
      </c>
    </row>
    <row r="78" spans="3:3">
      <c r="C78" s="275"/>
    </row>
    <row r="79" spans="3:3">
      <c r="C79" s="284"/>
    </row>
    <row r="80" spans="3:3">
      <c r="C80" s="275"/>
    </row>
    <row r="81" spans="2:3" ht="36.75" customHeight="1">
      <c r="B81" s="16"/>
      <c r="C81" s="323" t="s">
        <v>55</v>
      </c>
    </row>
    <row r="82" spans="2:3">
      <c r="C82" s="171" t="s">
        <v>1</v>
      </c>
    </row>
    <row r="83" spans="2:3">
      <c r="C83" s="170" t="s">
        <v>1</v>
      </c>
    </row>
    <row r="84" spans="2:3">
      <c r="C84" s="171" t="s">
        <v>14</v>
      </c>
    </row>
    <row r="85" spans="2:3">
      <c r="C85" s="170" t="s">
        <v>71</v>
      </c>
    </row>
    <row r="86" spans="2:3">
      <c r="C86" s="170" t="s">
        <v>93</v>
      </c>
    </row>
    <row r="87" spans="2:3">
      <c r="C87" s="170" t="s">
        <v>72</v>
      </c>
    </row>
    <row r="88" spans="2:3">
      <c r="C88" s="170" t="s">
        <v>82</v>
      </c>
    </row>
    <row r="89" spans="2:3">
      <c r="C89" s="171" t="s">
        <v>33</v>
      </c>
    </row>
    <row r="90" spans="2:3">
      <c r="C90" s="170" t="s">
        <v>81</v>
      </c>
    </row>
    <row r="91" spans="2:3">
      <c r="C91" s="170" t="s">
        <v>70</v>
      </c>
    </row>
    <row r="92" spans="2:3">
      <c r="C92" s="171" t="s">
        <v>91</v>
      </c>
    </row>
    <row r="93" spans="2:3">
      <c r="C93" s="170" t="s">
        <v>7</v>
      </c>
    </row>
    <row r="94" spans="2:3">
      <c r="C94" s="170" t="s">
        <v>6</v>
      </c>
    </row>
    <row r="95" spans="2:3">
      <c r="C95" s="170" t="s">
        <v>94</v>
      </c>
    </row>
    <row r="96" spans="2:3">
      <c r="C96" s="170" t="s">
        <v>77</v>
      </c>
    </row>
    <row r="97" spans="3:3">
      <c r="C97" s="171" t="s">
        <v>20</v>
      </c>
    </row>
    <row r="98" spans="3:3">
      <c r="C98" s="170" t="s">
        <v>73</v>
      </c>
    </row>
    <row r="99" spans="3:3">
      <c r="C99" s="171" t="s">
        <v>17</v>
      </c>
    </row>
    <row r="100" spans="3:3">
      <c r="C100" s="170" t="s">
        <v>76</v>
      </c>
    </row>
    <row r="101" spans="3:3">
      <c r="C101" s="170" t="s">
        <v>49</v>
      </c>
    </row>
    <row r="102" spans="3:3">
      <c r="C102" s="170" t="s">
        <v>13</v>
      </c>
    </row>
    <row r="103" spans="3:3">
      <c r="C103" s="171" t="s">
        <v>16</v>
      </c>
    </row>
    <row r="104" spans="3:3">
      <c r="C104" s="170" t="s">
        <v>75</v>
      </c>
    </row>
    <row r="105" spans="3:3">
      <c r="C105" s="171" t="s">
        <v>15</v>
      </c>
    </row>
    <row r="106" spans="3:3">
      <c r="C106" s="170" t="s">
        <v>99</v>
      </c>
    </row>
    <row r="107" spans="3:3">
      <c r="C107" s="170" t="s">
        <v>74</v>
      </c>
    </row>
    <row r="108" spans="3:3">
      <c r="C108" s="171" t="s">
        <v>18</v>
      </c>
    </row>
    <row r="109" spans="3:3">
      <c r="C109" s="170" t="s">
        <v>49</v>
      </c>
    </row>
    <row r="110" spans="3:3">
      <c r="C110" s="170" t="s">
        <v>85</v>
      </c>
    </row>
    <row r="111" spans="3:3">
      <c r="C111" s="170" t="s">
        <v>84</v>
      </c>
    </row>
    <row r="112" spans="3:3">
      <c r="C112" s="170" t="s">
        <v>90</v>
      </c>
    </row>
    <row r="113" spans="3:3">
      <c r="C113" s="170" t="s">
        <v>83</v>
      </c>
    </row>
    <row r="114" spans="3:3">
      <c r="C114" s="324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zoomScale="85" zoomScaleNormal="85" workbookViewId="0">
      <selection activeCell="S23" sqref="S23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B9" sqref="B9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28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(january-september)</v>
      </c>
      <c r="B3" s="217" t="s">
        <v>29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(january-september)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320" t="str">
        <f>+Q3_Global_M!C2</f>
        <v>TABLE III - Regional Gov. budget execution (september)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(january-september)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(january-september)</v>
      </c>
      <c r="B7" s="217"/>
      <c r="C7" s="217"/>
      <c r="D7" s="217"/>
    </row>
    <row r="8" spans="1:25" s="179" customFormat="1" ht="20.100000000000001" customHeight="1">
      <c r="A8" s="285" t="str">
        <f>+'Q6_D_Est ECO'!C2</f>
        <v>TABLE VI - Regional Gov. expenditure budget execution (january-september)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(january-september)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(january-september)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(january-september)</v>
      </c>
      <c r="B11" s="217"/>
      <c r="C11" s="217"/>
      <c r="D11" s="217"/>
    </row>
    <row r="12" spans="1:25" s="179" customFormat="1" ht="20.100000000000001" customHeight="1">
      <c r="A12" s="285" t="str">
        <f>+'Q10_SFA '!C2</f>
        <v>TABLE X - ASFs and RPEs budget execution (january-september)</v>
      </c>
      <c r="B12" s="286"/>
      <c r="C12" s="286"/>
      <c r="D12" s="217"/>
    </row>
    <row r="13" spans="1:25" s="179" customFormat="1" ht="20.100000000000001" customHeight="1">
      <c r="A13" s="269" t="str">
        <f>+'Q11_SFA acumulado'!C2</f>
        <v>TABLE XI - ASFs and RPEs budget execution (january-september)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(september)</v>
      </c>
      <c r="B14" s="217"/>
      <c r="C14" s="217"/>
      <c r="D14" s="217"/>
    </row>
    <row r="15" spans="1:25" s="179" customFormat="1" ht="20.100000000000001" customHeight="1">
      <c r="A15" s="285" t="str">
        <f>+Q_13_14_15_16_Compromissos!C2</f>
        <v>Table XIII- Accounts payable of the Regional Administration, september (accumulated)</v>
      </c>
      <c r="B15" s="286"/>
      <c r="C15" s="286"/>
      <c r="D15" s="286"/>
    </row>
    <row r="16" spans="1:25" s="179" customFormat="1" ht="20.100000000000001" customHeight="1">
      <c r="A16" s="285" t="str">
        <f>+Q_13_14_15_16_Compromissos!C23</f>
        <v>Table XIV - Accounts payable of the Regional Gov., september (accumulated)</v>
      </c>
      <c r="B16" s="286"/>
      <c r="C16" s="286"/>
      <c r="D16" s="286"/>
    </row>
    <row r="17" spans="1:4" s="179" customFormat="1" ht="20.100000000000001" customHeight="1">
      <c r="A17" s="285" t="str">
        <f>+Q_13_14_15_16_Compromissos!C32</f>
        <v>Table XV - Accounts payable of the ASFs, august (accumulated)</v>
      </c>
      <c r="B17" s="286"/>
      <c r="C17" s="286"/>
      <c r="D17" s="286"/>
    </row>
    <row r="18" spans="1:4" s="169" customFormat="1" ht="20.100000000000001" customHeight="1">
      <c r="A18" s="269" t="str">
        <f>+Q_13_14_15_16_Compromissos!C41</f>
        <v>Table XVI - Accounts payable of the RPEs, august (accumulated)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'!C81</f>
        <v>Lista de entidades que cumprem com o estabelecido no art.º 7.º da LCPA (SFA/EPR)</v>
      </c>
      <c r="B20" s="217"/>
      <c r="C20" s="217"/>
      <c r="D20" s="217"/>
    </row>
    <row r="21" spans="1:4">
      <c r="A21" s="286"/>
      <c r="B21" s="286"/>
      <c r="C21" s="286"/>
      <c r="D21" s="286"/>
    </row>
    <row r="22" spans="1:4">
      <c r="A22" s="325"/>
      <c r="B22" s="325"/>
      <c r="C22" s="325"/>
      <c r="D22" s="325"/>
    </row>
  </sheetData>
  <mergeCells count="1">
    <mergeCell ref="A22:D22"/>
  </mergeCells>
  <dataValidations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3_ R_fiscal'!B2" display="'Q3_ R_fiscal'!B2" xr:uid="{8C3F32CF-CB5D-4C4B-91F0-3DBF99E72AFF}"/>
    <hyperlink ref="A7" location="Q4_R_n_fiscal!B2" display="Q4_R_n_fiscal!B2" xr:uid="{4D51F3FB-D210-40AF-BC81-B0EFC32302B1}"/>
    <hyperlink ref="A9" location="Q6_D_Est_Func!B2" display="Q6_D_Est_Func!B2" xr:uid="{DB99BAB6-36F5-494B-841E-18DB72003739}"/>
    <hyperlink ref="A10" location="Q7_D_Est_Org!B2" display="Q7_D_Est_Org!B2" xr:uid="{23A5696D-775A-42B4-B16B-8C40BCDC42E4}"/>
    <hyperlink ref="A11" location="'Q8_Saldo_Global EPR'!B2" display="'Q8_Saldo_Global EPR'!B2" xr:uid="{ED449137-F13D-44F9-88F9-DFF493312589}"/>
    <hyperlink ref="A13" location="'Q10_SFA acumulado'!B2" display="'Q10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81" display="'Pagamentos_Atraso '!B81" xr:uid="{F718D3A5-B7AF-46BB-9849-9E40F5F28D40}"/>
    <hyperlink ref="A8" location="'Q5_D_Est ECO'!B2" display="'Q5_D_Est ECO'!B2" xr:uid="{EF482AA7-D98B-44CB-84F5-9083028EFDD9}"/>
    <hyperlink ref="A12" location="'Q9_SFA '!B2" display="'Q9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5" location="Q3_Global_M!B2" display="Q3_Global_M!B2" xr:uid="{31516EC3-D432-48D3-ACAC-45D43E4D17C0}"/>
    <hyperlink ref="A14" location="'Q12_SFA Mes'!B2" display="'Q12_SFA Mes'!B2" xr:uid="{3461D3F7-5CC3-408F-9BC5-D6F8A850D9DB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M14" sqref="M14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(janeiro-setembro)","TABLE I - Consolidated budget execution (january-september)")</f>
        <v>TABLE I - Consolidated budget execution (january-september)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2022","Consolidated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840673.51441999979</v>
      </c>
      <c r="E5" s="57">
        <v>330453.09856999986</v>
      </c>
      <c r="F5" s="57">
        <v>215252.98982000005</v>
      </c>
      <c r="G5" s="57">
        <v>905880.85204999964</v>
      </c>
      <c r="H5" s="57">
        <v>15.177654276190733</v>
      </c>
    </row>
    <row r="6" spans="1:10" ht="11.25" customHeight="1">
      <c r="C6" s="68" t="str">
        <f>+IF(Índice!$D$2=1,"Impostos diretos","Direct taxes")</f>
        <v>Direct taxes</v>
      </c>
      <c r="D6" s="56">
        <v>216323.43309999999</v>
      </c>
      <c r="E6" s="56">
        <v>0</v>
      </c>
      <c r="F6" s="56">
        <v>0</v>
      </c>
      <c r="G6" s="56">
        <v>216323.43309999999</v>
      </c>
      <c r="H6" s="56">
        <v>35.176993743599347</v>
      </c>
    </row>
    <row r="7" spans="1:10">
      <c r="C7" s="68" t="str">
        <f>+IF(Índice!$D$2=1,"Impostos indiretos","Indirect taxes")</f>
        <v>Indirect taxes</v>
      </c>
      <c r="D7" s="56">
        <v>459635.55103999987</v>
      </c>
      <c r="E7" s="56">
        <v>0</v>
      </c>
      <c r="F7" s="56">
        <v>0</v>
      </c>
      <c r="G7" s="56">
        <v>459635.55103999987</v>
      </c>
      <c r="H7" s="56">
        <v>10.046472796359684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164714.53027999995</v>
      </c>
      <c r="E9" s="56">
        <v>330453.09856999986</v>
      </c>
      <c r="F9" s="56">
        <v>215252.98982000005</v>
      </c>
      <c r="G9" s="56">
        <v>228634.89382999996</v>
      </c>
      <c r="H9" s="56">
        <v>9.4975534777639083</v>
      </c>
    </row>
    <row r="10" spans="1:10">
      <c r="C10" s="69" t="str">
        <f>+IF(Índice!$D$2=1,"Transferências correntes","Current transfers")</f>
        <v>Current transfers</v>
      </c>
      <c r="D10" s="56">
        <v>136887.10721999998</v>
      </c>
      <c r="E10" s="56">
        <v>324257.21000999992</v>
      </c>
      <c r="F10" s="56">
        <v>185007.85234000004</v>
      </c>
      <c r="G10" s="56">
        <v>164366.44472999999</v>
      </c>
      <c r="H10" s="56">
        <v>1.9290475543729535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136427.08319</v>
      </c>
      <c r="E11" s="56">
        <v>595.31695000000002</v>
      </c>
      <c r="F11" s="56">
        <v>804.81101000000012</v>
      </c>
      <c r="G11" s="56">
        <v>137827.21115000002</v>
      </c>
      <c r="H11" s="56">
        <v>-6.3418580619914895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299681.95801999996</v>
      </c>
      <c r="F12" s="56">
        <v>182103.76681999999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1286.9740799998981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76530.63274999999</v>
      </c>
      <c r="E14" s="57">
        <v>71630.568429999985</v>
      </c>
      <c r="F14" s="57">
        <v>30194.096070000007</v>
      </c>
      <c r="G14" s="57">
        <v>118359.6471</v>
      </c>
      <c r="H14" s="57">
        <v>48.864580905363852</v>
      </c>
    </row>
    <row r="15" spans="1:10">
      <c r="C15" s="68" t="str">
        <f>+IF(Índice!$D$2=1,"Venda de bens de investimento","Sale of investment goods")</f>
        <v>Sale of investment goods</v>
      </c>
      <c r="D15" s="56">
        <v>4182.6777599999996</v>
      </c>
      <c r="E15" s="56">
        <v>0</v>
      </c>
      <c r="F15" s="56">
        <v>319.24982</v>
      </c>
      <c r="G15" s="56">
        <v>4501.9275799999996</v>
      </c>
      <c r="H15" s="56">
        <v>106.47492008049144</v>
      </c>
    </row>
    <row r="16" spans="1:10" ht="11.25" customHeight="1">
      <c r="C16" s="68" t="str">
        <f>+IF(Índice!$D$2=1,"Transferências capital","Capital transfers")</f>
        <v>Capital transfers</v>
      </c>
      <c r="D16" s="56">
        <v>64546.398909999996</v>
      </c>
      <c r="E16" s="56">
        <v>71480.589469999992</v>
      </c>
      <c r="F16" s="56">
        <v>29766.622500000009</v>
      </c>
      <c r="G16" s="56">
        <v>105797.96073000002</v>
      </c>
      <c r="H16" s="56">
        <v>39.3883924653978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33279.074480000003</v>
      </c>
      <c r="E17" s="56">
        <v>0</v>
      </c>
      <c r="F17" s="56">
        <v>0</v>
      </c>
      <c r="G17" s="56">
        <v>33279.074480000003</v>
      </c>
      <c r="H17" s="56">
        <v>-8.8660738441634468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53512.317459999977</v>
      </c>
      <c r="F18" s="56">
        <v>6483.3326899999993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917204.14716999978</v>
      </c>
      <c r="E20" s="57">
        <v>402083.66699999984</v>
      </c>
      <c r="F20" s="57">
        <v>245447.08589000005</v>
      </c>
      <c r="G20" s="57">
        <v>1024240.4991499996</v>
      </c>
      <c r="H20" s="57">
        <v>18.270426175774212</v>
      </c>
    </row>
    <row r="21" spans="3:8" ht="20.25" customHeight="1">
      <c r="C21" s="220" t="str">
        <f>+IF(Índice!$D$2=1,"Despesa corrente","Current expenditure")</f>
        <v>Current expenditure</v>
      </c>
      <c r="D21" s="220">
        <v>866758.25309999986</v>
      </c>
      <c r="E21" s="220">
        <v>312635.75146999996</v>
      </c>
      <c r="F21" s="220">
        <v>234253.16482999988</v>
      </c>
      <c r="G21" s="220">
        <v>933140.05241</v>
      </c>
      <c r="H21" s="220">
        <v>2.2629219326401939</v>
      </c>
    </row>
    <row r="22" spans="3:8" ht="10.5" customHeight="1">
      <c r="C22" s="68" t="str">
        <f>+IF(Índice!$D$2=1,"Consumo público","Public consumption")</f>
        <v>Public consumption</v>
      </c>
      <c r="D22" s="56">
        <v>410190.21868000028</v>
      </c>
      <c r="E22" s="56">
        <v>103569.01899000001</v>
      </c>
      <c r="F22" s="56">
        <v>221831.61788999988</v>
      </c>
      <c r="G22" s="56">
        <v>735590.85556000017</v>
      </c>
      <c r="H22" s="56">
        <v>-0.36344168072973693</v>
      </c>
    </row>
    <row r="23" spans="3:8">
      <c r="C23" s="69" t="str">
        <f>+IF(Índice!$D$2=1,"Despesas com o pessoal","Compensation of employees")</f>
        <v>Compensation of employees</v>
      </c>
      <c r="D23" s="56">
        <v>293504.33457000018</v>
      </c>
      <c r="E23" s="56">
        <v>35027.184779999989</v>
      </c>
      <c r="F23" s="56">
        <v>164224.28809999992</v>
      </c>
      <c r="G23" s="56">
        <v>492755.80745000008</v>
      </c>
      <c r="H23" s="56">
        <v>3.4970876548640728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116685.88411000009</v>
      </c>
      <c r="E24" s="56">
        <v>68541.834210000015</v>
      </c>
      <c r="F24" s="56">
        <v>57607.329789999967</v>
      </c>
      <c r="G24" s="56">
        <v>242835.04811000009</v>
      </c>
      <c r="H24" s="56">
        <v>-7.3742913478815115</v>
      </c>
    </row>
    <row r="25" spans="3:8">
      <c r="C25" s="68" t="str">
        <f>+IF(Índice!$D$2=1,"Subsídios","Subsidies")</f>
        <v>Subsidies</v>
      </c>
      <c r="D25" s="56">
        <v>17952.149040000004</v>
      </c>
      <c r="E25" s="56">
        <v>5936.2875200000017</v>
      </c>
      <c r="F25" s="56">
        <v>7.2296400000000007</v>
      </c>
      <c r="G25" s="56">
        <v>23887.299970000007</v>
      </c>
      <c r="H25" s="56">
        <v>-3.4504019619870152</v>
      </c>
    </row>
    <row r="26" spans="3:8">
      <c r="C26" s="68" t="str">
        <f>+IF(Índice!$D$2=1,"Juros e outros encargos","Interests and other charges")</f>
        <v>Interests and other charges</v>
      </c>
      <c r="D26" s="56">
        <v>73793.575700000016</v>
      </c>
      <c r="E26" s="56">
        <v>92.907300000000006</v>
      </c>
      <c r="F26" s="56">
        <v>3068.2307000000001</v>
      </c>
      <c r="G26" s="56">
        <v>76954.713700000022</v>
      </c>
      <c r="H26" s="56">
        <v>45.249095887783206</v>
      </c>
    </row>
    <row r="27" spans="3:8">
      <c r="C27" s="68" t="str">
        <f>+IF(Índice!$D$2=1,"Transferências correntes","Current transfers")</f>
        <v>Current transfers</v>
      </c>
      <c r="D27" s="56">
        <v>364822.30967999966</v>
      </c>
      <c r="E27" s="56">
        <v>203037.53765999994</v>
      </c>
      <c r="F27" s="56">
        <v>9346.086600000006</v>
      </c>
      <c r="G27" s="56">
        <v>96707.183179999643</v>
      </c>
      <c r="H27" s="56">
        <v>0.5645377790924444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274.87770999999998</v>
      </c>
      <c r="E28" s="56">
        <v>1461.7689500000001</v>
      </c>
      <c r="F28" s="56">
        <v>0</v>
      </c>
      <c r="G28" s="56">
        <v>1736.6466600000001</v>
      </c>
      <c r="H28" s="56">
        <v>19.351672687375054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306494.19660000002</v>
      </c>
      <c r="E29" s="56">
        <v>174004.55416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144215.46759000016</v>
      </c>
      <c r="E31" s="57">
        <v>62034.815040000001</v>
      </c>
      <c r="F31" s="57">
        <v>9701.9349200000051</v>
      </c>
      <c r="G31" s="57">
        <v>155956.56740000017</v>
      </c>
      <c r="H31" s="57">
        <v>39.796124027139811</v>
      </c>
    </row>
    <row r="32" spans="3:8">
      <c r="C32" s="68" t="str">
        <f>+IF(Índice!$D$2=1,"Investimento","Investment")</f>
        <v>Investment</v>
      </c>
      <c r="D32" s="56">
        <v>70165.70221000012</v>
      </c>
      <c r="E32" s="56">
        <v>1969.0960799999998</v>
      </c>
      <c r="F32" s="56">
        <v>9428.0401200000051</v>
      </c>
      <c r="G32" s="56">
        <v>81562.838410000128</v>
      </c>
      <c r="H32" s="56">
        <v>14.380243504472624</v>
      </c>
    </row>
    <row r="33" spans="3:8">
      <c r="C33" s="68" t="str">
        <f>+IF(Índice!$D$2=1,"Transferências capital","Capital transfers")</f>
        <v>Capital transfers</v>
      </c>
      <c r="D33" s="56">
        <v>74049.765380000041</v>
      </c>
      <c r="E33" s="56">
        <v>60065.718959999998</v>
      </c>
      <c r="F33" s="56">
        <v>273.89479999999998</v>
      </c>
      <c r="G33" s="56">
        <v>74195.092110000041</v>
      </c>
      <c r="H33" s="56">
        <v>84.328735608387689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5664.8169600000001</v>
      </c>
      <c r="E34" s="56">
        <v>0</v>
      </c>
      <c r="F34" s="56">
        <v>0</v>
      </c>
      <c r="G34" s="56">
        <v>5664.8169600000001</v>
      </c>
      <c r="H34" s="56">
        <v>0.75068497384083166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59915.003369999991</v>
      </c>
      <c r="E35" s="56">
        <v>279.28366000000005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1010973.72069</v>
      </c>
      <c r="E38" s="86">
        <v>374670.56650999998</v>
      </c>
      <c r="F38" s="86">
        <v>243955.09974999991</v>
      </c>
      <c r="G38" s="86">
        <v>1089096.6198100001</v>
      </c>
      <c r="H38" s="86">
        <v>6.3517846217422846</v>
      </c>
    </row>
    <row r="39" spans="3:8" ht="17.25" customHeight="1">
      <c r="C39" s="138" t="str">
        <f>+IF(Índice!$D$2=1,"Saldo global","Overall balance")</f>
        <v>Overall balance</v>
      </c>
      <c r="D39" s="139">
        <v>-93769.573520000209</v>
      </c>
      <c r="E39" s="139">
        <v>27413.100489999866</v>
      </c>
      <c r="F39" s="139">
        <v>1491.9861400001391</v>
      </c>
      <c r="G39" s="139">
        <v>-64856.120660000481</v>
      </c>
      <c r="H39" s="139">
        <v>58.961008275255608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-26084.738680000068</v>
      </c>
      <c r="E41" s="19">
        <v>17817.347099999897</v>
      </c>
      <c r="F41" s="19">
        <v>-19000.175009999832</v>
      </c>
      <c r="G41" s="19">
        <v>-27259.200360000366</v>
      </c>
      <c r="H41" s="19">
        <v>78.362901800588347</v>
      </c>
    </row>
    <row r="42" spans="3:8">
      <c r="C42" s="68" t="str">
        <f>+IF(Índice!$D$2=1,"Despesa corrente primária","Primary current expenditure")</f>
        <v>Primary current expenditure</v>
      </c>
      <c r="D42" s="19">
        <v>792964.67739999981</v>
      </c>
      <c r="E42" s="19">
        <v>312542.84416999994</v>
      </c>
      <c r="F42" s="19">
        <v>231184.93412999989</v>
      </c>
      <c r="G42" s="19">
        <v>856185.33871000004</v>
      </c>
      <c r="H42" s="19">
        <v>-0.38679634668631335</v>
      </c>
    </row>
    <row r="43" spans="3:8">
      <c r="C43" s="68" t="str">
        <f>+IF(Índice!$D$2=1,"Saldo corrente primário","Primary current balance")</f>
        <v>Primary current balance</v>
      </c>
      <c r="D43" s="19">
        <v>47708.837019999977</v>
      </c>
      <c r="E43" s="19">
        <v>17910.254399999918</v>
      </c>
      <c r="F43" s="19">
        <v>-15931.944309999846</v>
      </c>
      <c r="G43" s="19">
        <v>49695.513339999598</v>
      </c>
      <c r="H43" s="19">
        <v>168.07378540707745</v>
      </c>
    </row>
    <row r="44" spans="3:8">
      <c r="C44" s="68" t="str">
        <f>+IF(Índice!$D$2=1,"Saldo de capital","Capital balance")</f>
        <v>Capital balance</v>
      </c>
      <c r="D44" s="19">
        <v>-67684.834840000171</v>
      </c>
      <c r="E44" s="19">
        <v>9595.7533899999835</v>
      </c>
      <c r="F44" s="19">
        <v>20492.16115</v>
      </c>
      <c r="G44" s="19">
        <v>-37596.920300000173</v>
      </c>
      <c r="H44" s="19">
        <v>-17.30070769454435</v>
      </c>
    </row>
    <row r="45" spans="3:8">
      <c r="C45" s="68" t="str">
        <f t="array" ref="C45">+IF(Índice!$D$2=1,"Despesa primária","Primary expenditure")</f>
        <v>Primary expenditure</v>
      </c>
      <c r="D45" s="19">
        <v>937180.14498999994</v>
      </c>
      <c r="E45" s="19">
        <v>374577.65920999995</v>
      </c>
      <c r="F45" s="19">
        <v>240886.86904999992</v>
      </c>
      <c r="G45" s="19">
        <v>1012141.9061100001</v>
      </c>
      <c r="H45" s="19">
        <v>4.2295622972737146</v>
      </c>
    </row>
    <row r="46" spans="3:8">
      <c r="C46" s="221" t="str">
        <f>+IF(Índice!$D$2=1,"Saldo primário","Primary balance")</f>
        <v>Primary balance</v>
      </c>
      <c r="D46" s="132">
        <v>-19975.997820000164</v>
      </c>
      <c r="E46" s="132">
        <v>27506.007789999887</v>
      </c>
      <c r="F46" s="132">
        <v>4560.2168400001246</v>
      </c>
      <c r="G46" s="132">
        <v>12098.593039999483</v>
      </c>
      <c r="H46" s="132">
        <v>111.5165285774699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6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6"/>
      <c r="E48" s="326"/>
      <c r="F48" s="326"/>
      <c r="G48" s="326"/>
    </row>
    <row r="49" spans="3:7" ht="9" customHeight="1">
      <c r="C49" s="326"/>
      <c r="D49" s="326"/>
      <c r="E49" s="326"/>
      <c r="F49" s="326"/>
      <c r="G49" s="326"/>
    </row>
    <row r="50" spans="3:7" ht="9" customHeight="1">
      <c r="C50" s="326"/>
      <c r="D50" s="326"/>
      <c r="E50" s="326"/>
      <c r="F50" s="326"/>
      <c r="G50" s="326"/>
    </row>
    <row r="51" spans="3:7" ht="9" customHeight="1">
      <c r="C51" s="326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6"/>
      <c r="E51" s="326"/>
      <c r="F51" s="326"/>
      <c r="G51" s="326"/>
    </row>
    <row r="52" spans="3:7" ht="9" customHeight="1">
      <c r="C52" s="326"/>
      <c r="D52" s="326"/>
      <c r="E52" s="326"/>
      <c r="F52" s="326"/>
      <c r="G52" s="326"/>
    </row>
    <row r="53" spans="3:7" ht="9" customHeight="1">
      <c r="C53" s="326"/>
      <c r="D53" s="326"/>
      <c r="E53" s="326"/>
      <c r="F53" s="326"/>
      <c r="G53" s="326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sqref="A1:XFD24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(janeiro-setembro)","TABLE II - Regional Gov. budget execution (january-september)")</f>
        <v>TABLE II - Regional Gov. budget execution (january-september)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2021</v>
      </c>
      <c r="E3" s="156">
        <v>2022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747655.51784999995</v>
      </c>
      <c r="E5" s="225">
        <v>840673.51441999979</v>
      </c>
      <c r="F5" s="225">
        <v>12.441290721358889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577439.80505999993</v>
      </c>
      <c r="E6" s="231">
        <v>675958.98413999984</v>
      </c>
      <c r="F6" s="231">
        <v>17.061376478845801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159778.65005999999</v>
      </c>
      <c r="E7" s="231">
        <v>216323.43309999999</v>
      </c>
      <c r="F7" s="231">
        <v>35.389448476856167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417661.15499999991</v>
      </c>
      <c r="E8" s="231">
        <v>459635.55103999987</v>
      </c>
      <c r="F8" s="231">
        <v>10.049868305325148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170215.71278999999</v>
      </c>
      <c r="E9" s="231">
        <v>164714.53027999998</v>
      </c>
      <c r="F9" s="231">
        <v>-3.2318887720941381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64466.028400000003</v>
      </c>
      <c r="E10" s="232">
        <v>76530.63274999999</v>
      </c>
      <c r="F10" s="232">
        <v>18.71466980273906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812121.5462499999</v>
      </c>
      <c r="E12" s="232">
        <v>917204.14716999978</v>
      </c>
      <c r="F12" s="232">
        <v>12.939270162849702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885030.01154000033</v>
      </c>
      <c r="E14" s="232">
        <v>866758.25310000032</v>
      </c>
      <c r="F14" s="232">
        <v>-2.0645354622727652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277172.79177000019</v>
      </c>
      <c r="E15" s="231">
        <v>293504.33457000018</v>
      </c>
      <c r="F15" s="231">
        <v>5.8921882973102191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102916.63967000015</v>
      </c>
      <c r="E16" s="231">
        <v>115974.26031000009</v>
      </c>
      <c r="F16" s="231">
        <v>12.687569941915022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49207.868550000007</v>
      </c>
      <c r="E17" s="231">
        <v>73793.575700000016</v>
      </c>
      <c r="F17" s="231">
        <v>49.96295892194258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438472.21277000004</v>
      </c>
      <c r="E18" s="231">
        <v>364822.30968000001</v>
      </c>
      <c r="F18" s="231">
        <v>-16.796937398774915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371876.76764000003</v>
      </c>
      <c r="E19" s="231">
        <v>306769.07431</v>
      </c>
      <c r="F19" s="231">
        <v>-17.507867927105458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66595.445130000007</v>
      </c>
      <c r="E20" s="231">
        <v>58053.235370000009</v>
      </c>
      <c r="F20" s="231">
        <v>-12.827018039033867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16952.011780000001</v>
      </c>
      <c r="E21" s="231">
        <v>17952.149040000004</v>
      </c>
      <c r="F21" s="231">
        <v>5.899814564664041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308.48700000000014</v>
      </c>
      <c r="E22" s="231">
        <v>711.62380000000019</v>
      </c>
      <c r="F22" s="231">
        <v>130.68194121632351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96321.320240000001</v>
      </c>
      <c r="E23" s="232">
        <v>144215.4675900001</v>
      </c>
      <c r="F23" s="232">
        <v>49.72330864097809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56909.6417</v>
      </c>
      <c r="E24" s="231">
        <v>70165.70221000012</v>
      </c>
      <c r="F24" s="231">
        <v>23.293171620864594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39411.678540000008</v>
      </c>
      <c r="E25" s="231">
        <v>74049.765379999983</v>
      </c>
      <c r="F25" s="231">
        <v>87.887875175995902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31730.623420000011</v>
      </c>
      <c r="E26" s="231">
        <v>65579.820329999988</v>
      </c>
      <c r="F26" s="231">
        <v>106.67674713464538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7681.0551200000009</v>
      </c>
      <c r="E27" s="231">
        <v>8469.9450499999984</v>
      </c>
      <c r="F27" s="231">
        <v>10.270593267139549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981351.33178000036</v>
      </c>
      <c r="E29" s="235">
        <v>1010973.7206900005</v>
      </c>
      <c r="F29" s="235">
        <v>3.0185304641376698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-169229.78553000037</v>
      </c>
      <c r="E31" s="139">
        <v>-93769.573520000646</v>
      </c>
      <c r="F31" s="139">
        <v>44.590384472609543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-137374.49369000038</v>
      </c>
      <c r="E33" s="19">
        <v>-26084.738680000533</v>
      </c>
      <c r="F33" s="19">
        <v>81.011949176778458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-31855.291839999998</v>
      </c>
      <c r="E34" s="19">
        <v>-67684.834840000112</v>
      </c>
      <c r="F34" s="19">
        <v>-112.47595275523339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-120021.91698000036</v>
      </c>
      <c r="E35" s="19">
        <v>-19975.99782000063</v>
      </c>
      <c r="F35" s="19">
        <v>83.356374966641056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28166.532009999999</v>
      </c>
      <c r="E36" s="106">
        <v>28795.776950000003</v>
      </c>
      <c r="F36" s="106">
        <v>2.2340163843266314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7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8" s="327"/>
      <c r="E38" s="327"/>
      <c r="F38" s="327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FDC0D-6D49-4DF8-B018-3594715599AA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C17" sqref="C17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(setembro)","TABLE III - Regional Gov. budget execution (september)")</f>
        <v>TABLE III - Regional Gov. budget execution (september)</v>
      </c>
      <c r="D2" s="224"/>
      <c r="E2" s="225"/>
      <c r="F2" s="49" t="str">
        <f>+IF(Índice!$D$2=1,"€ Milhares","€ Thousands")</f>
        <v>€ Thousands</v>
      </c>
      <c r="G2"/>
      <c r="H2" s="287" t="str">
        <f>+IF(Índice!$D$2=1,"índice","Index")</f>
        <v>Index</v>
      </c>
      <c r="K2" s="18"/>
      <c r="Z2" s="7"/>
      <c r="AC2" s="18"/>
    </row>
    <row r="3" spans="2:29" ht="35.1" customHeight="1">
      <c r="C3" s="288"/>
      <c r="D3" s="289">
        <v>2020</v>
      </c>
      <c r="E3" s="289">
        <v>2021</v>
      </c>
      <c r="F3" s="290" t="str">
        <f>+IF(Índice!$D$2=1,"VH (%)","yoy variation (%)")</f>
        <v>yoy variation (%)</v>
      </c>
      <c r="G3"/>
      <c r="H3" s="23"/>
      <c r="Z3" s="7"/>
      <c r="AC3" s="18"/>
    </row>
    <row r="4" spans="2:29" ht="6.75" customHeight="1">
      <c r="C4" s="101"/>
      <c r="D4" s="291"/>
      <c r="E4" s="292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85398.081070000015</v>
      </c>
      <c r="E5" s="225">
        <v>108274.8455899999</v>
      </c>
      <c r="F5" s="225">
        <v>26.788382400827039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83990.168720000031</v>
      </c>
      <c r="E6" s="231">
        <v>107015.22446999991</v>
      </c>
      <c r="F6" s="231">
        <v>27.413989161944706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33107.596300000012</v>
      </c>
      <c r="E7" s="231">
        <v>49851.644310000003</v>
      </c>
      <c r="F7" s="231">
        <v>50.574641113405107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50882.572420000019</v>
      </c>
      <c r="E8" s="231">
        <v>57163.58015999991</v>
      </c>
      <c r="F8" s="231">
        <v>12.344123815428532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1407.9123499999869</v>
      </c>
      <c r="E9" s="231">
        <v>1259.6211200000012</v>
      </c>
      <c r="F9" s="231">
        <v>-10.532703260965581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8143.3415400000049</v>
      </c>
      <c r="E10" s="232">
        <v>1144.6577099999945</v>
      </c>
      <c r="F10" s="232">
        <v>-85.943636228721971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93541.422610000023</v>
      </c>
      <c r="E12" s="232">
        <v>109419.50329999989</v>
      </c>
      <c r="F12" s="232">
        <v>16.974384445915437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3"/>
      <c r="M13" s="294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87929.960510000485</v>
      </c>
      <c r="E14" s="232">
        <v>81313.175110000608</v>
      </c>
      <c r="F14" s="232">
        <v>-7.525063541052468</v>
      </c>
      <c r="G14"/>
      <c r="H14" s="23"/>
      <c r="K14" s="23"/>
      <c r="M14" s="295">
        <v>0</v>
      </c>
      <c r="N14" s="296"/>
      <c r="O14" s="296"/>
      <c r="P14" s="296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29235.67487000045</v>
      </c>
      <c r="E15" s="231">
        <v>30944.564400000781</v>
      </c>
      <c r="F15" s="231">
        <v>5.8452200525525466</v>
      </c>
      <c r="G15"/>
      <c r="H15" s="23"/>
      <c r="N15" s="296"/>
      <c r="O15" s="296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5601.7740000001641</v>
      </c>
      <c r="E16" s="231">
        <v>4946.8512500000597</v>
      </c>
      <c r="F16" s="231">
        <v>-11.691345455923162</v>
      </c>
      <c r="G16"/>
      <c r="H16" s="23"/>
      <c r="I16" s="24"/>
      <c r="N16" s="296"/>
      <c r="O16" s="296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57.353200000002978</v>
      </c>
      <c r="E17" s="231">
        <v>2530.3199800000189</v>
      </c>
      <c r="F17" s="231">
        <v>4311.8200553759643</v>
      </c>
      <c r="G17"/>
      <c r="H17" s="23"/>
      <c r="I17" s="24"/>
      <c r="N17" s="296"/>
      <c r="O17" s="296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52017.136379999873</v>
      </c>
      <c r="E18" s="231">
        <v>40700.909749999759</v>
      </c>
      <c r="F18" s="231">
        <v>-21.754805084485774</v>
      </c>
      <c r="G18"/>
      <c r="H18" s="23"/>
      <c r="I18" s="24"/>
      <c r="N18" s="296"/>
      <c r="O18" s="296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1011.2529000000022</v>
      </c>
      <c r="E19" s="231">
        <v>2172.0438000000026</v>
      </c>
      <c r="F19" s="231">
        <v>114.78739887915256</v>
      </c>
      <c r="G19"/>
      <c r="H19" s="23"/>
      <c r="I19" s="24"/>
      <c r="N19" s="296"/>
      <c r="O19" s="296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6.7691600000000323</v>
      </c>
      <c r="E20" s="231">
        <v>18.485929999999936</v>
      </c>
      <c r="F20" s="231">
        <v>173.09045730932417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15295.307680000024</v>
      </c>
      <c r="E21" s="232">
        <v>16405.199240000151</v>
      </c>
      <c r="F21" s="232">
        <v>7.2564186561046462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8905.4405300000089</v>
      </c>
      <c r="E22" s="231">
        <v>13533.868170000098</v>
      </c>
      <c r="F22" s="231">
        <v>51.973034061685944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6389.8671500000137</v>
      </c>
      <c r="E23" s="231">
        <v>2871.3310700000525</v>
      </c>
      <c r="F23" s="231">
        <v>-55.06430724463425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297">
        <v>103225.26819000051</v>
      </c>
      <c r="E25" s="297">
        <v>97718.374350000755</v>
      </c>
      <c r="F25" s="297">
        <v>-5.3348312254936969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98" t="str">
        <f>+IF(Índice!$D$2=1,"Saldo global","Overall balance")</f>
        <v>Overall balance</v>
      </c>
      <c r="D27" s="299">
        <v>-9683.8455800004886</v>
      </c>
      <c r="E27" s="299">
        <v>11701.12894999914</v>
      </c>
      <c r="F27" s="299">
        <v>220.83142852014115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-2531.8794400004699</v>
      </c>
      <c r="E29" s="19">
        <v>26961.670479999288</v>
      </c>
      <c r="F29" s="19">
        <v>1164.8876109201426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-7151.9661400000186</v>
      </c>
      <c r="E30" s="19">
        <v>-15260.541530000157</v>
      </c>
      <c r="F30" s="19">
        <v>-113.37547230054584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-9626.4923800004854</v>
      </c>
      <c r="E31" s="19">
        <v>14231.448929999158</v>
      </c>
      <c r="F31" s="19">
        <v>247.83628728118768</v>
      </c>
      <c r="H31" s="26"/>
      <c r="J31" s="23"/>
      <c r="K31" s="18"/>
      <c r="Z31" s="7"/>
      <c r="AC31" s="18"/>
    </row>
    <row r="32" spans="3:29" ht="12.75">
      <c r="C32" s="300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1"/>
    </row>
    <row r="33" spans="3:8" ht="27" customHeight="1">
      <c r="C33" s="327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7"/>
      <c r="E33" s="327"/>
      <c r="F33" s="327"/>
      <c r="G33" s="302"/>
      <c r="H33" s="302"/>
    </row>
  </sheetData>
  <mergeCells count="1">
    <mergeCell ref="C33:F33"/>
  </mergeCells>
  <hyperlinks>
    <hyperlink ref="H2" location="Índice!A1" display="índice" xr:uid="{348C051D-F6E0-401D-BFC6-970036238F1B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sqref="A1:XFD24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(janeiro-setembro)","TABLE IV - Regional Gov. tax revenue budget execution (january-september)")</f>
        <v>TABLE IV - Regional Gov. tax revenue budget execution (january-september)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2021</v>
      </c>
      <c r="E3" s="156">
        <v>2022</v>
      </c>
      <c r="F3" s="240" t="str">
        <f>+IF(Índice!$D$2=1,"VH (%)","yoy change (%)")</f>
        <v>yoy change (%)</v>
      </c>
      <c r="G3" s="240" t="str">
        <f>+IF(Índice!$D$2=1,"Grau de Execução (%)","Execution level (%)")</f>
        <v>Execution level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577439.80505999993</v>
      </c>
      <c r="E5" s="33">
        <v>675958.98413999984</v>
      </c>
      <c r="F5" s="270">
        <v>0.17061376478845802</v>
      </c>
      <c r="G5" s="270">
        <v>0.74291787260168718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159778.65005999999</v>
      </c>
      <c r="E7" s="70">
        <v>216323.43309999999</v>
      </c>
      <c r="F7" s="271">
        <v>0.35389448476856167</v>
      </c>
      <c r="G7" s="271">
        <v>0.70140833405525493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127194.15856</v>
      </c>
      <c r="E8" s="70">
        <v>149906.22352999999</v>
      </c>
      <c r="F8" s="271">
        <v>0.17856217004876251</v>
      </c>
      <c r="G8" s="271">
        <v>0.68427245713389051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32584.4915</v>
      </c>
      <c r="E9" s="70">
        <v>66417.209569999992</v>
      </c>
      <c r="F9" s="271">
        <v>1.0383073822097235</v>
      </c>
      <c r="G9" s="271">
        <v>0.74342826985847266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417661.15499999991</v>
      </c>
      <c r="E11" s="70">
        <v>459635.55103999987</v>
      </c>
      <c r="F11" s="271">
        <v>0.10049868305325149</v>
      </c>
      <c r="G11" s="271">
        <v>0.76420297087528655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37644.327709999998</v>
      </c>
      <c r="E12" s="70">
        <v>31239.610390000002</v>
      </c>
      <c r="F12" s="271">
        <v>-0.17013764648262319</v>
      </c>
      <c r="G12" s="271">
        <v>0.51891327756341332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312665.20331000001</v>
      </c>
      <c r="E13" s="70">
        <v>355347.19957000006</v>
      </c>
      <c r="F13" s="271">
        <v>0.13651022182241968</v>
      </c>
      <c r="G13" s="271">
        <v>0.82020871045063992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4192.58403</v>
      </c>
      <c r="E14" s="70">
        <v>3481.3765699999999</v>
      </c>
      <c r="F14" s="271">
        <v>-0.16963463460981609</v>
      </c>
      <c r="G14" s="271">
        <v>0.51180930968788008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22318.686180000001</v>
      </c>
      <c r="E15" s="70">
        <v>22041.334930000001</v>
      </c>
      <c r="F15" s="271">
        <v>-1.2426862753621037E-2</v>
      </c>
      <c r="G15" s="271">
        <v>0.58381814842958202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4670.3452900000002</v>
      </c>
      <c r="E16" s="70">
        <v>6268.8069400000004</v>
      </c>
      <c r="F16" s="271">
        <v>0.34225770274899747</v>
      </c>
      <c r="G16" s="271">
        <v>0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36170.089650000002</v>
      </c>
      <c r="E17" s="70">
        <v>41257.222640000015</v>
      </c>
      <c r="F17" s="271">
        <v>0.14064474374339886</v>
      </c>
      <c r="G17" s="271">
        <v>0.73682772204644487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19735.314480000001</v>
      </c>
      <c r="E18" s="70">
        <v>22575.36089</v>
      </c>
      <c r="F18" s="271">
        <v>0.14390682311539216</v>
      </c>
      <c r="G18" s="271">
        <v>0.744769505193278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4071.5601499999993</v>
      </c>
      <c r="E19" s="70">
        <v>4761.2656400000005</v>
      </c>
      <c r="F19" s="271">
        <v>0.16939587396246658</v>
      </c>
      <c r="G19" s="271">
        <v>0.78576480884337951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234681.74119</v>
      </c>
      <c r="E21" s="33">
        <v>241245.16302999997</v>
      </c>
      <c r="F21" s="270">
        <v>2.7967330592993056E-2</v>
      </c>
      <c r="G21" s="270">
        <v>0.54084510990284884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812121.5462499999</v>
      </c>
      <c r="E23" s="139">
        <v>917204.14716999978</v>
      </c>
      <c r="F23" s="274">
        <v>0.12939270162849703</v>
      </c>
      <c r="G23" s="274">
        <v>0.67644283697235286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M27" sqref="M27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(janeiro-setembro)","TABLE V - Regional Gov. non-tax revenue budget execution (january-september)")</f>
        <v>TABLE V - Regional Gov. non-tax revenue budget execution (january-september)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2021</v>
      </c>
      <c r="E3" s="156">
        <v>2022</v>
      </c>
      <c r="F3" s="226" t="str">
        <f>+IF(Índice!$D$2=1,"VH (%)","yoy change (%)")</f>
        <v>yoy change (%)</v>
      </c>
      <c r="G3" s="226" t="str">
        <f>+IF(Índice!$D$2=1,"Grau de Execução (%)","Execution level (%)")</f>
        <v>Execution level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577439.80505999993</v>
      </c>
      <c r="E5" s="41">
        <v>675958.98413999984</v>
      </c>
      <c r="F5" s="276">
        <v>0.17061376478845802</v>
      </c>
      <c r="G5" s="42">
        <v>0.74291787260168718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234681.74119</v>
      </c>
      <c r="E7" s="41">
        <v>241245.16302999997</v>
      </c>
      <c r="F7" s="276">
        <v>2.7967330592993056E-2</v>
      </c>
      <c r="G7" s="42">
        <v>0.54084510990284884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170215.71278999999</v>
      </c>
      <c r="E8" s="41">
        <v>164714.53027999998</v>
      </c>
      <c r="F8" s="276">
        <v>-3.2318887720941381E-2</v>
      </c>
      <c r="G8" s="42">
        <v>0.64139401650240258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12304.680120000001</v>
      </c>
      <c r="E10" s="71">
        <v>12273.569699999996</v>
      </c>
      <c r="F10" s="278">
        <v>-2.5283404116648311E-3</v>
      </c>
      <c r="G10" s="43">
        <v>0.57172251396795848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6025.2196699999995</v>
      </c>
      <c r="E11" s="71">
        <v>7817.3142400000015</v>
      </c>
      <c r="F11" s="278">
        <v>0.29743223785233419</v>
      </c>
      <c r="G11" s="43">
        <v>1.1647903037079432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146254.61762999999</v>
      </c>
      <c r="E12" s="71">
        <v>136887.10721999998</v>
      </c>
      <c r="F12" s="278">
        <v>-6.4049330966754692E-2</v>
      </c>
      <c r="G12" s="43">
        <v>0.73232210411965792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3959.9269800000006</v>
      </c>
      <c r="E13" s="47">
        <v>6544.7972099999997</v>
      </c>
      <c r="F13" s="278">
        <v>0.65275704402003853</v>
      </c>
      <c r="G13" s="43">
        <v>0.80245341457266217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1671.2683900000002</v>
      </c>
      <c r="E14" s="71">
        <v>1191.7419100000002</v>
      </c>
      <c r="F14" s="278">
        <v>-0.28692368195870677</v>
      </c>
      <c r="G14" s="43">
        <v>3.5521305938687027E-2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64466.028400000003</v>
      </c>
      <c r="E17" s="41">
        <v>76530.63274999999</v>
      </c>
      <c r="F17" s="276">
        <v>0.18714669802739059</v>
      </c>
      <c r="G17" s="42">
        <v>0.40439947668297493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538.3682</v>
      </c>
      <c r="E18" s="71">
        <v>4182.6777599999996</v>
      </c>
      <c r="F18" s="278">
        <v>6.7691768570283299</v>
      </c>
      <c r="G18" s="43">
        <v>0.15810477979671217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62847.355090000005</v>
      </c>
      <c r="E19" s="44">
        <v>64546.398909999996</v>
      </c>
      <c r="F19" s="278">
        <v>2.7034452246508911E-2</v>
      </c>
      <c r="G19" s="43">
        <v>0.40057325640623426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0</v>
      </c>
      <c r="E20" s="71">
        <v>1.3766800000000001</v>
      </c>
      <c r="F20" s="278">
        <v>0</v>
      </c>
      <c r="G20" s="43">
        <v>0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1080.30511</v>
      </c>
      <c r="E21" s="47">
        <v>7800.1794</v>
      </c>
      <c r="F21" s="278">
        <v>6.2203485180219129</v>
      </c>
      <c r="G21" s="43">
        <v>4.713199010250972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98" t="str">
        <f>+IF(Índice!$D$2=1,"Receita efetiva","Effective revenue")</f>
        <v>Effective revenue</v>
      </c>
      <c r="D23" s="299">
        <v>812121.5462499999</v>
      </c>
      <c r="E23" s="299">
        <v>917204.14716999978</v>
      </c>
      <c r="F23" s="321">
        <v>0.12939270162849703</v>
      </c>
      <c r="G23" s="321">
        <v>0.67644283697235286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sqref="A1:XFD24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(janeiro-setembro)","TABLE VI - Regional Gov. expenditure budget execution (january-september)")</f>
        <v>TABLE VI - Regional Gov. expenditure budget execution (january-september)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9">
        <v>2021</v>
      </c>
      <c r="E3" s="331">
        <v>2022</v>
      </c>
      <c r="F3" s="153" t="s">
        <v>95</v>
      </c>
      <c r="G3" s="153" t="s">
        <v>96</v>
      </c>
      <c r="H3" s="332" t="str">
        <f>+IF(Índice!$D$2=1,"VH (%)","yoy change (%)")</f>
        <v>yoy change (%)</v>
      </c>
    </row>
    <row r="4" spans="1:15" ht="12" customHeight="1">
      <c r="C4" s="132"/>
      <c r="D4" s="330"/>
      <c r="E4" s="330"/>
      <c r="F4" s="328" t="str">
        <f>+IF(Índice!$D$2=1,"Grau de Execução (%)","Execution level (%)")</f>
        <v>Execution level (%)</v>
      </c>
      <c r="G4" s="328" t="str">
        <f>+IF(Índice!$D$2="PT","Grau de Execução (%)","Execution Level (%)")</f>
        <v>Execution Level (%)</v>
      </c>
      <c r="H4" s="333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885030.01154000033</v>
      </c>
      <c r="E5" s="253">
        <v>866758.25310000032</v>
      </c>
      <c r="F5" s="253">
        <v>59.159695196377349</v>
      </c>
      <c r="G5" s="253">
        <v>68.248282604522132</v>
      </c>
      <c r="H5" s="253">
        <v>-2.0645354622727599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277172.79177000019</v>
      </c>
      <c r="E6" s="74">
        <v>293504.33457000018</v>
      </c>
      <c r="F6" s="74">
        <v>67.018550635980162</v>
      </c>
      <c r="G6" s="74">
        <v>70.367381298286347</v>
      </c>
      <c r="H6" s="254">
        <v>5.8921882973102271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224581.45064999946</v>
      </c>
      <c r="E7" s="75">
        <v>237949.94032000014</v>
      </c>
      <c r="F7" s="75">
        <v>68.1444405240116</v>
      </c>
      <c r="G7" s="75">
        <v>71.492190426411867</v>
      </c>
      <c r="H7" s="254">
        <v>5.9526241509744704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4167.3663300000007</v>
      </c>
      <c r="E8" s="75">
        <v>4357.2146799999982</v>
      </c>
      <c r="F8" s="75">
        <v>65.211999862295386</v>
      </c>
      <c r="G8" s="75">
        <v>70.312154447391734</v>
      </c>
      <c r="H8" s="254">
        <v>4.5555954280601352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48423.974789999964</v>
      </c>
      <c r="E9" s="75">
        <v>51197.179570000037</v>
      </c>
      <c r="F9" s="75">
        <v>62.386804897882023</v>
      </c>
      <c r="G9" s="75">
        <v>65.576547102892107</v>
      </c>
      <c r="H9" s="254">
        <v>5.7269251275357247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102916.63967000015</v>
      </c>
      <c r="E10" s="75">
        <v>115974.26031000009</v>
      </c>
      <c r="F10" s="75">
        <v>52.717546707327578</v>
      </c>
      <c r="G10" s="75">
        <v>60.268141601929514</v>
      </c>
      <c r="H10" s="254">
        <v>12.687569941915028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49207.868550000007</v>
      </c>
      <c r="E11" s="75">
        <v>73793.575700000016</v>
      </c>
      <c r="F11" s="75">
        <v>55.927109794422655</v>
      </c>
      <c r="G11" s="75">
        <v>71.952522898958222</v>
      </c>
      <c r="H11" s="254">
        <v>49.962958921942594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438472.21277000004</v>
      </c>
      <c r="E12" s="74">
        <v>364822.30968000001</v>
      </c>
      <c r="F12" s="74">
        <v>57.899115107333735</v>
      </c>
      <c r="G12" s="74">
        <v>70.846935039560847</v>
      </c>
      <c r="H12" s="254">
        <v>-16.796937398774912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371876.76764000003</v>
      </c>
      <c r="E13" s="74">
        <v>306769.07431</v>
      </c>
      <c r="F13" s="74">
        <v>64.697403507858724</v>
      </c>
      <c r="G13" s="74">
        <v>76.724918674829766</v>
      </c>
      <c r="H13" s="254">
        <v>-17.507867927105451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120</v>
      </c>
      <c r="E14" s="75">
        <v>274.87770999999998</v>
      </c>
      <c r="F14" s="74">
        <v>50</v>
      </c>
      <c r="G14" s="74">
        <v>99.99953070260004</v>
      </c>
      <c r="H14" s="254">
        <v>129.06475833333332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371756.76764000003</v>
      </c>
      <c r="E15" s="75">
        <v>306494.19660000002</v>
      </c>
      <c r="F15" s="75">
        <v>64.703542838691789</v>
      </c>
      <c r="G15" s="75">
        <v>76.708906602277153</v>
      </c>
      <c r="H15" s="254">
        <v>-17.555180354698656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110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110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66595.445130000007</v>
      </c>
      <c r="E18" s="75">
        <v>58053.235370000009</v>
      </c>
      <c r="F18" s="72">
        <v>36.48868267744696</v>
      </c>
      <c r="G18" s="72">
        <v>50.430819703683461</v>
      </c>
      <c r="H18" s="77">
        <v>-12.827018039033861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16952.011780000001</v>
      </c>
      <c r="E19" s="72">
        <v>17952.149040000004</v>
      </c>
      <c r="F19" s="72">
        <v>51.818117982057409</v>
      </c>
      <c r="G19" s="72">
        <v>49.667210155487915</v>
      </c>
      <c r="H19" s="77">
        <v>5.8998145646640365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308.48700000000014</v>
      </c>
      <c r="E20" s="72">
        <v>711.62380000000019</v>
      </c>
      <c r="F20" s="72">
        <v>3.3535985465750233</v>
      </c>
      <c r="G20" s="72">
        <v>10.424913831798266</v>
      </c>
      <c r="H20" s="77">
        <v>130.68194121632351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835822.14299000031</v>
      </c>
      <c r="E22" s="78">
        <v>792964.67740000028</v>
      </c>
      <c r="F22" s="78">
        <v>59.361696707372133</v>
      </c>
      <c r="G22" s="78">
        <v>67.922870376365978</v>
      </c>
      <c r="H22" s="76">
        <v>-5.127581980142967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96321.320240000001</v>
      </c>
      <c r="E24" s="78">
        <v>144215.4675900001</v>
      </c>
      <c r="F24" s="78">
        <v>27.648339096444225</v>
      </c>
      <c r="G24" s="78">
        <v>46.206435165685107</v>
      </c>
      <c r="H24" s="76">
        <v>49.72330864097809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56909.6417</v>
      </c>
      <c r="E25" s="72">
        <v>70165.70221000012</v>
      </c>
      <c r="F25" s="72">
        <v>30.572767181572218</v>
      </c>
      <c r="G25" s="72">
        <v>39.450773703091002</v>
      </c>
      <c r="H25" s="77">
        <v>23.293171620864587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39411.678540000008</v>
      </c>
      <c r="E26" s="59">
        <v>74049.765379999983</v>
      </c>
      <c r="F26" s="59">
        <v>24.596135236136472</v>
      </c>
      <c r="G26" s="59">
        <v>55.563811859751652</v>
      </c>
      <c r="H26" s="77">
        <v>87.887875175995916</v>
      </c>
      <c r="I26" s="13"/>
      <c r="M26" s="13"/>
      <c r="N26" s="13"/>
      <c r="O26" s="13"/>
    </row>
    <row r="27" spans="1:15" ht="15" hidden="1" customHeight="1">
      <c r="C27" s="61" t="s">
        <v>21</v>
      </c>
      <c r="D27" s="59">
        <v>31730.623420000011</v>
      </c>
      <c r="E27" s="59">
        <v>65579.820329999988</v>
      </c>
      <c r="F27" s="59">
        <v>22.050122592242381</v>
      </c>
      <c r="G27" s="59">
        <v>50.540039161008075</v>
      </c>
      <c r="H27" s="77">
        <v>106.67674713464538</v>
      </c>
      <c r="I27" s="13"/>
      <c r="M27" s="13"/>
      <c r="N27" s="13"/>
      <c r="O27" s="13"/>
    </row>
    <row r="28" spans="1:15" ht="15" hidden="1" customHeight="1">
      <c r="C28" s="63" t="s">
        <v>22</v>
      </c>
      <c r="D28" s="72">
        <v>3953.26755</v>
      </c>
      <c r="E28" s="72">
        <v>5164.8169600000001</v>
      </c>
      <c r="F28" s="72">
        <v>52.976536453444176</v>
      </c>
      <c r="G28" s="72">
        <v>86.380035787522004</v>
      </c>
      <c r="H28" s="77">
        <v>30.646785087945794</v>
      </c>
      <c r="I28" s="13"/>
      <c r="M28" s="13"/>
      <c r="N28" s="13"/>
      <c r="O28" s="13"/>
    </row>
    <row r="29" spans="1:15" ht="15" hidden="1" customHeight="1">
      <c r="C29" s="63" t="s">
        <v>23</v>
      </c>
      <c r="D29" s="72">
        <v>26108.014540000011</v>
      </c>
      <c r="E29" s="72">
        <v>59915.003369999991</v>
      </c>
      <c r="F29" s="72">
        <v>19.83934888733976</v>
      </c>
      <c r="G29" s="72">
        <v>49.989290761844416</v>
      </c>
      <c r="H29" s="77">
        <v>129.48893060483169</v>
      </c>
      <c r="I29" s="13"/>
      <c r="M29" s="13"/>
      <c r="N29" s="13"/>
      <c r="O29" s="13"/>
    </row>
    <row r="30" spans="1:15" ht="15" hidden="1" customHeight="1">
      <c r="C30" s="63" t="s">
        <v>24</v>
      </c>
      <c r="D30" s="72">
        <v>1669.34133</v>
      </c>
      <c r="E30" s="72">
        <v>500</v>
      </c>
      <c r="F30" s="72">
        <v>34.470432212960169</v>
      </c>
      <c r="G30" s="72">
        <v>12.744392849478015</v>
      </c>
      <c r="H30" s="77">
        <v>-70.048066802491491</v>
      </c>
      <c r="I30" s="13"/>
      <c r="M30" s="13"/>
      <c r="N30" s="13"/>
      <c r="O30" s="13"/>
    </row>
    <row r="31" spans="1:15" ht="11.25" customHeight="1">
      <c r="C31" s="62" t="s">
        <v>30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981351.33178000036</v>
      </c>
      <c r="E33" s="142">
        <v>1010973.7206900005</v>
      </c>
      <c r="F33" s="143">
        <v>53.207602981875944</v>
      </c>
      <c r="G33" s="143">
        <v>63.899994375137403</v>
      </c>
      <c r="H33" s="141">
        <v>3.0185304641376747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28166.532009999999</v>
      </c>
      <c r="E36" s="150">
        <v>28795.776950000003</v>
      </c>
      <c r="F36" s="150">
        <v>53.405678737027138</v>
      </c>
      <c r="G36" s="150">
        <v>55.949482468135834</v>
      </c>
      <c r="H36" s="128">
        <v>2.2340163843266274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155969.81319999998</v>
      </c>
      <c r="E37" s="150">
        <v>434873.03993000003</v>
      </c>
      <c r="F37" s="150">
        <v>60.842158688148949</v>
      </c>
      <c r="G37" s="150">
        <v>81.961155258183453</v>
      </c>
      <c r="H37" s="128">
        <v>178.81872203845154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19</vt:i4>
      </vt:variant>
    </vt:vector>
  </HeadingPairs>
  <TitlesOfParts>
    <vt:vector size="35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VIce-Presidência do Governo e Assuntos Parlamentares</cp:lastModifiedBy>
  <cp:lastPrinted>2018-05-14T10:57:16Z</cp:lastPrinted>
  <dcterms:created xsi:type="dcterms:W3CDTF">2010-04-06T15:00:33Z</dcterms:created>
  <dcterms:modified xsi:type="dcterms:W3CDTF">2022-10-26T11:45:25Z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