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Outubro\"/>
    </mc:Choice>
  </mc:AlternateContent>
  <xr:revisionPtr revIDLastSave="0" documentId="13_ncr:1_{5D4CE237-A2D1-4DE0-BE01-631E657025A4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<sst xmlns="http://schemas.openxmlformats.org/spreadsheetml/2006/main" count="127" uniqueCount="109">
  <si>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</si>
  <si>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</si>
  <si>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</si>
  <si>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</si>
  <si>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</si>
  <si>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</si>
  <si>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</si>
  <si>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</si>
  <si>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</si>
  <si>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</si>
  <si>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</si>
  <si>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</si>
  <si>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</si>
  <si>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</si>
  <si>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</si>
  <si>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</si>
  <si>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</si>
  <si>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</si>
  <si>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</si>
  <si>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</si>
  <si>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</si>
  <si>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</si>
  <si>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</si>
  <si>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</si>
  <si>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</si>
  <si>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</si>
  <si>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</si>
  <si>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</si>
  <si>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</si>
  <si>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</si>
  <si>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</si>
  <si>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</si>
  <si>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</si>
  <si>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</si>
  <si>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</si>
  <si>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</si>
  <si>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</si>
  <si>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</si>
  <si>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</si>
  <si>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Dr. Alfredo Ferreira Nóbrega Júnior-Camacha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</si>
  <si>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</si>
  <si>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</si>
  <si>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</si>
  <si>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</si>
  <si>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</si>
  <si>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</si>
  <si>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</si>
  <si>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</si>
  <si>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</si>
  <si>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</si>
  <si>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</si>
  <si>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</si>
  <si>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</si>
  <si>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</si>
  <si>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</si>
  <si>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</si>
  <si>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</si>
  <si>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da Saúde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</si>
  <si>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</si>
  <si>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</si>
  <si>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</si>
  <si>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</si>
  <si>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</si>
  <si>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</si>
  <si>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</si>
  <si>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</si>
  <si>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</si>
  <si>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</si>
  <si>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</si>
  <si>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</si>
  <si>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</si>
  <si>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</si>
  <si>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</si>
  <si>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Direção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</si>
  <si>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</si>
  <si>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</si>
  <si>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</si>
  <si>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</si>
  <si>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</si>
  <si>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</si>
  <si>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</si>
  <si>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</si>
  <si>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</si>
  <si>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</si>
  <si>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</si>
  <si>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</si>
  <si>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</si>
  <si>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</si>
  <si>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</si>
  <si>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</si>
  <si>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</si>
  <si>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</si>
  <si>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</si>
  <si>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</si>
  <si>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</si>
  <si>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</si>
  <si>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</si>
  <si>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</si>
  <si>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</si>
  <si>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</si>
  <si>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</si>
  <si>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</si>
  <si>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</si>
  <si>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</si>
  <si>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</si>
  <si>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dos Assuntos Sociais</t>
  </si>
  <si>
    <t>Direção Regional do Ordenamento do Território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</si>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</sst>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S5" sqref="S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QUADRO VIII - Execução orçamental por classificação cruzada orgânica e económica (janeiro-outubro)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11630</v>
      </c>
      <c r="E4" s="194">
        <v>2230.4989</v>
      </c>
      <c r="F4" s="194">
        <v>337034.1363600003</v>
      </c>
      <c r="G4" s="194">
        <v>34477.610959999998</v>
      </c>
      <c r="H4" s="194">
        <v>145257.57313999999</v>
      </c>
      <c r="I4" s="194">
        <v>311413.54324000009</v>
      </c>
      <c r="J4" s="194">
        <v>25784.057879999997</v>
      </c>
      <c r="K4" s="194">
        <v>18909.756329999997</v>
      </c>
      <c r="L4" s="194">
        <v>14631.95563</v>
      </c>
      <c r="M4" s="194">
        <v>5795.3791399999982</v>
      </c>
      <c r="N4" s="194">
        <v>23218.872300000003</v>
      </c>
      <c r="O4" s="194">
        <v>100286.81945</v>
      </c>
      <c r="P4" s="194">
        <v>1030670.2033300003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1386.0760799999998</v>
      </c>
      <c r="F5" s="196">
        <v>264887.64768000029</v>
      </c>
      <c r="G5" s="196">
        <v>5491.5446599999987</v>
      </c>
      <c r="H5" s="196">
        <v>24333.460820000015</v>
      </c>
      <c r="I5" s="196">
        <v>4245.821420000002</v>
      </c>
      <c r="J5" s="196">
        <v>9895.798539999998</v>
      </c>
      <c r="K5" s="196">
        <v>4428.3649299999988</v>
      </c>
      <c r="L5" s="196">
        <v>4611.2931499999995</v>
      </c>
      <c r="M5" s="196">
        <v>4657.264979999999</v>
      </c>
      <c r="N5" s="196">
        <v>14298.852440000002</v>
      </c>
      <c r="O5" s="196">
        <v>12705.928560000004</v>
      </c>
      <c r="P5" s="196">
        <v>350942.05326000031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1080.9138399999999</v>
      </c>
      <c r="F6" s="198">
        <v>215637.62336000026</v>
      </c>
      <c r="G6" s="198">
        <v>4483.5308899999991</v>
      </c>
      <c r="H6" s="198">
        <v>18379.831340000015</v>
      </c>
      <c r="I6" s="198">
        <v>3411.0175400000021</v>
      </c>
      <c r="J6" s="198">
        <v>8079.7722099999974</v>
      </c>
      <c r="K6" s="198">
        <v>3522.8401799999992</v>
      </c>
      <c r="L6" s="198">
        <v>3790.751189999999</v>
      </c>
      <c r="M6" s="198">
        <v>3715.4841199999992</v>
      </c>
      <c r="N6" s="198">
        <v>11436.041230000003</v>
      </c>
      <c r="O6" s="198">
        <v>10293.617780000004</v>
      </c>
      <c r="P6" s="198">
        <v>283831.4236800003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20.829280000000001</v>
      </c>
      <c r="F7" s="198">
        <v>2933.8515800000009</v>
      </c>
      <c r="G7" s="198">
        <v>52.752960000000002</v>
      </c>
      <c r="H7" s="198">
        <v>1732.71632</v>
      </c>
      <c r="I7" s="198">
        <v>66.462199999999996</v>
      </c>
      <c r="J7" s="198">
        <v>99.033929999999998</v>
      </c>
      <c r="K7" s="198">
        <v>160.72189000000003</v>
      </c>
      <c r="L7" s="198">
        <v>35.472920000000002</v>
      </c>
      <c r="M7" s="198">
        <v>146.42215000000002</v>
      </c>
      <c r="N7" s="198">
        <v>347.59828999999996</v>
      </c>
      <c r="O7" s="198">
        <v>209.28752999999998</v>
      </c>
      <c r="P7" s="198">
        <v>5805.14905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284.33295999999996</v>
      </c>
      <c r="F8" s="198">
        <v>46316.172740000024</v>
      </c>
      <c r="G8" s="198">
        <v>955.26080999999988</v>
      </c>
      <c r="H8" s="198">
        <v>4220.913160000001</v>
      </c>
      <c r="I8" s="198">
        <v>768.34167999999988</v>
      </c>
      <c r="J8" s="198">
        <v>1716.9924000000003</v>
      </c>
      <c r="K8" s="198">
        <v>744.80286000000001</v>
      </c>
      <c r="L8" s="198">
        <v>785.06904000000009</v>
      </c>
      <c r="M8" s="198">
        <v>795.3587100000002</v>
      </c>
      <c r="N8" s="198">
        <v>2515.2129199999999</v>
      </c>
      <c r="O8" s="198">
        <v>2203.0232499999997</v>
      </c>
      <c r="P8" s="198">
        <v>61305.48053000003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774.90631999999994</v>
      </c>
      <c r="F9" s="196">
        <v>13812.225259999999</v>
      </c>
      <c r="G9" s="196">
        <v>1408.2645199999999</v>
      </c>
      <c r="H9" s="196">
        <v>28530.649349999978</v>
      </c>
      <c r="I9" s="196">
        <v>709.69512999999995</v>
      </c>
      <c r="J9" s="196">
        <v>6746.5428800000009</v>
      </c>
      <c r="K9" s="196">
        <v>526.30809999999997</v>
      </c>
      <c r="L9" s="196">
        <v>881.03554999999994</v>
      </c>
      <c r="M9" s="196">
        <v>932.9955599999995</v>
      </c>
      <c r="N9" s="196">
        <v>3214.7209699999994</v>
      </c>
      <c r="O9" s="196">
        <v>82004.344909999985</v>
      </c>
      <c r="P9" s="196">
        <v>139541.68854999996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116.50664999999999</v>
      </c>
      <c r="F10" s="198">
        <v>7253.7898900000027</v>
      </c>
      <c r="G10" s="198">
        <v>132.95850000000002</v>
      </c>
      <c r="H10" s="198">
        <v>473.20088999999996</v>
      </c>
      <c r="I10" s="198">
        <v>135.31046000000006</v>
      </c>
      <c r="J10" s="198">
        <v>1571.65896</v>
      </c>
      <c r="K10" s="198">
        <v>6.8122500000000006</v>
      </c>
      <c r="L10" s="198">
        <v>40.71378</v>
      </c>
      <c r="M10" s="198">
        <v>86.806330000000003</v>
      </c>
      <c r="N10" s="198">
        <v>579.04170999999997</v>
      </c>
      <c r="O10" s="198">
        <v>1268.6086199999997</v>
      </c>
      <c r="P10" s="198">
        <v>11665.408040000002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658.3996699999999</v>
      </c>
      <c r="F11" s="198">
        <v>6558.4353699999974</v>
      </c>
      <c r="G11" s="198">
        <v>1275.30602</v>
      </c>
      <c r="H11" s="198">
        <v>28057.448459999978</v>
      </c>
      <c r="I11" s="198">
        <v>574.38466999999991</v>
      </c>
      <c r="J11" s="198">
        <v>5174.8839200000011</v>
      </c>
      <c r="K11" s="198">
        <v>519.49585000000002</v>
      </c>
      <c r="L11" s="198">
        <v>840.3217699999999</v>
      </c>
      <c r="M11" s="198">
        <v>846.1892299999995</v>
      </c>
      <c r="N11" s="198">
        <v>2635.6792599999994</v>
      </c>
      <c r="O11" s="198">
        <v>80735.736289999986</v>
      </c>
      <c r="P11" s="198">
        <v>127876.28050999995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13.12978</v>
      </c>
      <c r="G12" s="198">
        <v>1.5E-3</v>
      </c>
      <c r="H12" s="198">
        <v>86439.180100000012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86491.734600000011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11630</v>
      </c>
      <c r="E13" s="196">
        <v>69.516500000000008</v>
      </c>
      <c r="F13" s="196">
        <v>58289.486030000007</v>
      </c>
      <c r="G13" s="196">
        <v>11788.233480000001</v>
      </c>
      <c r="H13" s="196">
        <v>5338.1938799999998</v>
      </c>
      <c r="I13" s="196">
        <v>306454.53046000004</v>
      </c>
      <c r="J13" s="196">
        <v>9131.1311099999984</v>
      </c>
      <c r="K13" s="196">
        <v>13955.083299999998</v>
      </c>
      <c r="L13" s="196">
        <v>6629.3965500000004</v>
      </c>
      <c r="M13" s="196">
        <v>81.729460000000003</v>
      </c>
      <c r="N13" s="196">
        <v>5686.1465300000009</v>
      </c>
      <c r="O13" s="196">
        <v>5484.6839900000004</v>
      </c>
      <c r="P13" s="196">
        <v>434538.13129000011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11630</v>
      </c>
      <c r="E14" s="200">
        <v>0</v>
      </c>
      <c r="F14" s="200">
        <v>14332.852870000001</v>
      </c>
      <c r="G14" s="200">
        <v>10844.228090000001</v>
      </c>
      <c r="H14" s="200">
        <v>5168.13922</v>
      </c>
      <c r="I14" s="200">
        <v>303847.60852000001</v>
      </c>
      <c r="J14" s="200">
        <v>0</v>
      </c>
      <c r="K14" s="200">
        <v>4393.4477599999991</v>
      </c>
      <c r="L14" s="200">
        <v>6625.9398000000001</v>
      </c>
      <c r="M14" s="200">
        <v>0</v>
      </c>
      <c r="N14" s="200">
        <v>4109.1347600000008</v>
      </c>
      <c r="O14" s="200">
        <v>5461.2185500000005</v>
      </c>
      <c r="P14" s="200">
        <v>366412.56956999999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11630</v>
      </c>
      <c r="E16" s="198">
        <v>0</v>
      </c>
      <c r="F16" s="198">
        <v>14332.852870000001</v>
      </c>
      <c r="G16" s="198">
        <v>10844.228090000001</v>
      </c>
      <c r="H16" s="198">
        <v>5168.13922</v>
      </c>
      <c r="I16" s="198">
        <v>303617.60852000001</v>
      </c>
      <c r="J16" s="198">
        <v>0</v>
      </c>
      <c r="K16" s="198">
        <v>4393.4477599999991</v>
      </c>
      <c r="L16" s="198">
        <v>6625.9398000000001</v>
      </c>
      <c r="M16" s="198">
        <v>0</v>
      </c>
      <c r="N16" s="198">
        <v>4109.1347600000008</v>
      </c>
      <c r="O16" s="198">
        <v>5461.2185500000005</v>
      </c>
      <c r="P16" s="198">
        <v>366182.56956999999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69.516500000000008</v>
      </c>
      <c r="F19" s="200">
        <v>43956.633160000005</v>
      </c>
      <c r="G19" s="200">
        <v>944.00538999999992</v>
      </c>
      <c r="H19" s="200">
        <v>170.05465999999996</v>
      </c>
      <c r="I19" s="200">
        <v>2606.9219400000002</v>
      </c>
      <c r="J19" s="200">
        <v>9131.1311099999984</v>
      </c>
      <c r="K19" s="200">
        <v>9561.6355399999993</v>
      </c>
      <c r="L19" s="200">
        <v>3.4567500000000004</v>
      </c>
      <c r="M19" s="200">
        <v>81.729460000000003</v>
      </c>
      <c r="N19" s="200">
        <v>1577.0117700000003</v>
      </c>
      <c r="O19" s="200">
        <v>23.465440000000001</v>
      </c>
      <c r="P19" s="200">
        <v>68125.561719999998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14911.39293</v>
      </c>
      <c r="G20" s="198">
        <v>293.7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499.6816</v>
      </c>
      <c r="O20" s="198">
        <v>1.234</v>
      </c>
      <c r="P20" s="198">
        <v>15723.758530000001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23295.582000000002</v>
      </c>
      <c r="G22" s="198">
        <v>631.70718999999997</v>
      </c>
      <c r="H22" s="198">
        <v>49.089959999999998</v>
      </c>
      <c r="I22" s="198">
        <v>2577.24685</v>
      </c>
      <c r="J22" s="198">
        <v>8881.0694599999988</v>
      </c>
      <c r="K22" s="198">
        <v>7986.9439299999995</v>
      </c>
      <c r="L22" s="198">
        <v>0</v>
      </c>
      <c r="M22" s="198">
        <v>60</v>
      </c>
      <c r="N22" s="198">
        <v>984.58639000000016</v>
      </c>
      <c r="O22" s="198">
        <v>0</v>
      </c>
      <c r="P22" s="198">
        <v>44490.725780000001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5749.65823</v>
      </c>
      <c r="G23" s="198">
        <v>18.598199999999999</v>
      </c>
      <c r="H23" s="198">
        <v>101.90769999999998</v>
      </c>
      <c r="I23" s="198">
        <v>29.675089999999997</v>
      </c>
      <c r="J23" s="198">
        <v>207.24664999999999</v>
      </c>
      <c r="K23" s="198">
        <v>1574.6916100000001</v>
      </c>
      <c r="L23" s="198">
        <v>3.4567500000000004</v>
      </c>
      <c r="M23" s="198">
        <v>21.72946</v>
      </c>
      <c r="N23" s="198">
        <v>92.743779999999987</v>
      </c>
      <c r="O23" s="198">
        <v>22.231439999999999</v>
      </c>
      <c r="P23" s="198">
        <v>7821.9389099999989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15787.825559999999</v>
      </c>
      <c r="H25" s="198">
        <v>0</v>
      </c>
      <c r="I25" s="198">
        <v>0</v>
      </c>
      <c r="J25" s="198">
        <v>0</v>
      </c>
      <c r="K25" s="198">
        <v>0</v>
      </c>
      <c r="L25" s="198">
        <v>2493.92</v>
      </c>
      <c r="M25" s="198">
        <v>86.538370000000029</v>
      </c>
      <c r="N25" s="198">
        <v>4.8155100000000006</v>
      </c>
      <c r="O25" s="198">
        <v>0</v>
      </c>
      <c r="P25" s="198">
        <v>18373.099439999998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31.647610000000004</v>
      </c>
      <c r="G26" s="198">
        <v>1.7412399999999999</v>
      </c>
      <c r="H26" s="198">
        <v>616.08898999999997</v>
      </c>
      <c r="I26" s="198">
        <v>3.47668</v>
      </c>
      <c r="J26" s="198">
        <v>10.58535</v>
      </c>
      <c r="K26" s="198">
        <v>0</v>
      </c>
      <c r="L26" s="198">
        <v>16.310379999999999</v>
      </c>
      <c r="M26" s="198">
        <v>36.850769999999997</v>
      </c>
      <c r="N26" s="198">
        <v>14.33685</v>
      </c>
      <c r="O26" s="198">
        <v>52.458320000000001</v>
      </c>
      <c r="P26" s="198">
        <v>783.49618999999996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5.8440300000000001</v>
      </c>
      <c r="F27" s="32">
        <v>6173.9776399999992</v>
      </c>
      <c r="G27" s="32">
        <v>13417.687459999999</v>
      </c>
      <c r="H27" s="32">
        <v>7740.8492499999993</v>
      </c>
      <c r="I27" s="32">
        <v>600.73687000000007</v>
      </c>
      <c r="J27" s="32">
        <v>2857.8525799999998</v>
      </c>
      <c r="K27" s="32">
        <v>545.17960000000005</v>
      </c>
      <c r="L27" s="32">
        <v>2242.2016700000004</v>
      </c>
      <c r="M27" s="32">
        <v>612.54174999999998</v>
      </c>
      <c r="N27" s="32">
        <v>5897.1113699999996</v>
      </c>
      <c r="O27" s="32">
        <v>70460.90095000001</v>
      </c>
      <c r="P27" s="32">
        <v>110624.88317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5.8440300000000001</v>
      </c>
      <c r="F28" s="198">
        <v>1936.4177399999992</v>
      </c>
      <c r="G28" s="198">
        <v>34.998580000000004</v>
      </c>
      <c r="H28" s="198">
        <v>5478.1655699999992</v>
      </c>
      <c r="I28" s="198">
        <v>12.334010000000001</v>
      </c>
      <c r="J28" s="198">
        <v>2589.1138299999998</v>
      </c>
      <c r="K28" s="198">
        <v>6.3284899999999995</v>
      </c>
      <c r="L28" s="198">
        <v>847.63770000000011</v>
      </c>
      <c r="M28" s="198">
        <v>115.642</v>
      </c>
      <c r="N28" s="198">
        <v>409.47426000000002</v>
      </c>
      <c r="O28" s="198">
        <v>61489.215540000005</v>
      </c>
      <c r="P28" s="198">
        <v>72925.171750000009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4237.5599000000002</v>
      </c>
      <c r="G29" s="196">
        <v>13382.68888</v>
      </c>
      <c r="H29" s="196">
        <v>2262.6836800000001</v>
      </c>
      <c r="I29" s="196">
        <v>588.40286000000003</v>
      </c>
      <c r="J29" s="196">
        <v>268.73874999999998</v>
      </c>
      <c r="K29" s="196">
        <v>538.85111000000006</v>
      </c>
      <c r="L29" s="196">
        <v>1394.5639700000002</v>
      </c>
      <c r="M29" s="196">
        <v>496.89974999999998</v>
      </c>
      <c r="N29" s="196">
        <v>5487.6371099999997</v>
      </c>
      <c r="O29" s="196">
        <v>8971.6854099999982</v>
      </c>
      <c r="P29" s="196">
        <v>37699.71142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2556.5908599999998</v>
      </c>
      <c r="G30" s="200">
        <v>13382.68888</v>
      </c>
      <c r="H30" s="200">
        <v>2237.7065000000002</v>
      </c>
      <c r="I30" s="200">
        <v>551.55686000000003</v>
      </c>
      <c r="J30" s="200">
        <v>0</v>
      </c>
      <c r="K30" s="200">
        <v>1.5833900000000001</v>
      </c>
      <c r="L30" s="200">
        <v>59.251429999999999</v>
      </c>
      <c r="M30" s="200">
        <v>496.89974999999998</v>
      </c>
      <c r="N30" s="200">
        <v>5487.6371099999997</v>
      </c>
      <c r="O30" s="200">
        <v>7638.0108899999987</v>
      </c>
      <c r="P30" s="200">
        <v>32481.925669999997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5369.0713900000001</v>
      </c>
      <c r="O31" s="198">
        <v>0</v>
      </c>
      <c r="P31" s="198">
        <v>5865.9711399999997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2556.5908599999998</v>
      </c>
      <c r="G32" s="198">
        <v>13382.68888</v>
      </c>
      <c r="H32" s="198">
        <v>1414.7597000000001</v>
      </c>
      <c r="I32" s="198">
        <v>551.55686000000003</v>
      </c>
      <c r="J32" s="198">
        <v>0</v>
      </c>
      <c r="K32" s="198">
        <v>1.5833900000000001</v>
      </c>
      <c r="L32" s="198">
        <v>59.251429999999999</v>
      </c>
      <c r="M32" s="198">
        <v>0</v>
      </c>
      <c r="N32" s="198">
        <v>118.56572000000001</v>
      </c>
      <c r="O32" s="198">
        <v>7638.0108899999987</v>
      </c>
      <c r="P32" s="198">
        <v>25793.007729999998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1680.9690399999999</v>
      </c>
      <c r="G35" s="200">
        <v>0</v>
      </c>
      <c r="H35" s="200">
        <v>24.977180000000001</v>
      </c>
      <c r="I35" s="200">
        <v>36.845999999999997</v>
      </c>
      <c r="J35" s="200">
        <v>268.73874999999998</v>
      </c>
      <c r="K35" s="200">
        <v>537.26772000000005</v>
      </c>
      <c r="L35" s="200">
        <v>1335.3125400000001</v>
      </c>
      <c r="M35" s="200">
        <v>0</v>
      </c>
      <c r="N35" s="200">
        <v>0</v>
      </c>
      <c r="O35" s="200">
        <v>1333.67452</v>
      </c>
      <c r="P35" s="200">
        <v>5217.7857500000009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11700</v>
      </c>
      <c r="E38" s="204">
        <v>2236.3429300000003</v>
      </c>
      <c r="F38" s="204">
        <v>343208.11400000029</v>
      </c>
      <c r="G38" s="204">
        <v>47895.298419999999</v>
      </c>
      <c r="H38" s="204">
        <v>152998.42238999999</v>
      </c>
      <c r="I38" s="204">
        <v>312014.28011000011</v>
      </c>
      <c r="J38" s="204">
        <v>28641.910459999996</v>
      </c>
      <c r="K38" s="204">
        <v>19454.935929999996</v>
      </c>
      <c r="L38" s="204">
        <v>16874.157299999999</v>
      </c>
      <c r="M38" s="204">
        <v>6407.9208899999985</v>
      </c>
      <c r="N38" s="204">
        <v>29115.983670000001</v>
      </c>
      <c r="O38" s="204">
        <v>170747.72039999999</v>
      </c>
      <c r="P38" s="204">
        <v>1141295.0865000002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5688.7031999999999</v>
      </c>
      <c r="P40" s="208">
        <v>18959.73083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184344.52340000001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184344.52340000001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182055.60853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Fonte: Secretaria Regional das Finanças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Q6" sqref="Q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QUADRO IX - Saldo Global do Subsetor - EPR (janeiro-outubro)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5499.1476900000707</v>
      </c>
      <c r="E5" s="82">
        <v>3302.366610000201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(janeiro-outubro)","TABLE X - ASFs and RPEs budget execution (january-october)")</f>
        <v>QUADRO X - Execução orçamental dos Serviços e Fundos Autónomos e EPR (janeiro-outubro)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9203.4203399997205</v>
      </c>
      <c r="E4" s="98">
        <v>3302.366610000201</v>
      </c>
      <c r="F4" s="98">
        <v>12505.786949999921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412656.11823000008</v>
      </c>
      <c r="E7" s="74">
        <v>299792.24626999977</v>
      </c>
      <c r="F7" s="74">
        <v>712448.36449999979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9345.9616699997205</v>
      </c>
      <c r="E8" s="74">
        <v>7582.9396800002005</v>
      </c>
      <c r="F8" s="74">
        <v>16928.90134999992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9628.048549999774</v>
      </c>
      <c r="E9" s="74">
        <v>4933.2732500002603</v>
      </c>
      <c r="F9" s="74">
        <v>14561.321800000034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-424.62821000000622</v>
      </c>
      <c r="E10" s="74">
        <v>-1630.9066400000229</v>
      </c>
      <c r="F10" s="74">
        <v>-2055.5348500000255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QUADRO XI - Execução orçamental dos Serviços e Fundos Autónomos e EPR (janeiro-outubro)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401148.7174699998</v>
      </c>
      <c r="E4" s="108">
        <v>279721.89821999997</v>
      </c>
      <c r="F4" s="108">
        <v>680870.61568999977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3413.9896900000003</v>
      </c>
      <c r="E8" s="74">
        <v>6635.9397400000007</v>
      </c>
      <c r="F8" s="74">
        <v>10049.92943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393268.10301999981</v>
      </c>
      <c r="E9" s="74">
        <v>244253.87381999998</v>
      </c>
      <c r="F9" s="74">
        <v>637521.97683999978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25510.721989999998</v>
      </c>
      <c r="E10" s="74">
        <v>2345.8801800000001</v>
      </c>
      <c r="F10" s="74">
        <v>27856.602169999998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366685.44836999982</v>
      </c>
      <c r="E11" s="74">
        <v>240924.99613999997</v>
      </c>
      <c r="F11" s="74">
        <v>607610.44450999983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3429.5642400000006</v>
      </c>
      <c r="E12" s="74">
        <v>12258.804850000002</v>
      </c>
      <c r="F12" s="74">
        <v>15688.369090000004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1037.06052</v>
      </c>
      <c r="E13" s="74">
        <v>16573.279810000004</v>
      </c>
      <c r="F13" s="74">
        <v>17610.340330000003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20853.362429999997</v>
      </c>
      <c r="E14" s="83">
        <v>27653.287729999993</v>
      </c>
      <c r="F14" s="83">
        <v>48506.65015999999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525.72698000000003</v>
      </c>
      <c r="F15" s="34">
        <v>525.72698000000003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20782.614829999999</v>
      </c>
      <c r="E16" s="34">
        <v>27085.575399999994</v>
      </c>
      <c r="F16" s="74">
        <v>47868.190229999993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8154.6617699999997</v>
      </c>
      <c r="E17" s="34">
        <v>13252.073039999999</v>
      </c>
      <c r="F17" s="74">
        <v>21406.734809999998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12627.95306</v>
      </c>
      <c r="E18" s="74">
        <v>13833.502359999995</v>
      </c>
      <c r="F18" s="74">
        <v>26461.455419999995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422002.07989999978</v>
      </c>
      <c r="E20" s="83">
        <v>307375.18594999996</v>
      </c>
      <c r="F20" s="83">
        <v>729377.26584999973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391520.66892000003</v>
      </c>
      <c r="E22" s="83">
        <v>274788.62496999971</v>
      </c>
      <c r="F22" s="83">
        <v>666309.29388999974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41006.256380000057</v>
      </c>
      <c r="E23" s="74">
        <v>200045.4439699997</v>
      </c>
      <c r="F23" s="74">
        <v>241051.70034999977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85940.660429999974</v>
      </c>
      <c r="E24" s="74">
        <v>57905.869680000047</v>
      </c>
      <c r="F24" s="74">
        <v>143846.53011000002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142.54133000000002</v>
      </c>
      <c r="E25" s="74">
        <v>4280.5730699999995</v>
      </c>
      <c r="F25" s="74">
        <v>4423.1143999999995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259787.26141000001</v>
      </c>
      <c r="E26" s="74">
        <v>10817.381719999999</v>
      </c>
      <c r="F26" s="74">
        <v>270604.64312999998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1947.1621299999999</v>
      </c>
      <c r="E27" s="74">
        <v>0</v>
      </c>
      <c r="F27" s="59">
        <v>1947.1621299999999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257840.09927999999</v>
      </c>
      <c r="E28" s="74">
        <v>10817.381719999999</v>
      </c>
      <c r="F28" s="59">
        <v>268657.48099999997</v>
      </c>
    </row>
    <row r="29" spans="2:6" ht="11.25" customHeight="1">
      <c r="C29" s="104" t="str">
        <f>+IF(Índice!$D$2=1,"Subsídios","Subsidies")</f>
        <v>Subsídios</v>
      </c>
      <c r="D29" s="74">
        <v>4490.8150799999994</v>
      </c>
      <c r="E29" s="74">
        <v>0.80500000000000005</v>
      </c>
      <c r="F29" s="74">
        <v>4491.6200799999997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153.13428999999999</v>
      </c>
      <c r="E30" s="74">
        <v>1738.5515299999995</v>
      </c>
      <c r="F30" s="74">
        <v>1891.6858199999995</v>
      </c>
    </row>
    <row r="31" spans="2:6" ht="11.25" customHeight="1">
      <c r="C31" s="110" t="str">
        <f>+IF(Índice!$D$2=1,"Despesa de capital","Capital expenditure")</f>
        <v>Despesa de capital</v>
      </c>
      <c r="D31" s="83">
        <v>21277.990640000004</v>
      </c>
      <c r="E31" s="83">
        <v>29284.194370000016</v>
      </c>
      <c r="F31" s="83">
        <v>50562.185010000016</v>
      </c>
    </row>
    <row r="32" spans="2:6" ht="11.25" customHeight="1">
      <c r="C32" s="104" t="str">
        <f>+IF(Índice!$D$2=1,"Investimento","Investment")</f>
        <v>Investimento</v>
      </c>
      <c r="D32" s="74">
        <v>3582.42535</v>
      </c>
      <c r="E32" s="74">
        <v>28961.507570000016</v>
      </c>
      <c r="F32" s="74">
        <v>32543.932920000017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17687.309680000002</v>
      </c>
      <c r="E33" s="74">
        <v>322.68680000000001</v>
      </c>
      <c r="F33" s="74">
        <v>18009.996480000002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412798.65956000006</v>
      </c>
      <c r="E36" s="83">
        <v>304072.81933999975</v>
      </c>
      <c r="F36" s="83">
        <v>716871.47889999975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6009.22955</v>
      </c>
      <c r="E38" s="35">
        <v>1044.1001099999999</v>
      </c>
      <c r="F38" s="35">
        <v>7053.3296599999994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12992.303850000002</v>
      </c>
      <c r="F39" s="35">
        <v>12992.303850000002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9203.4203399997205</v>
      </c>
      <c r="E44" s="114">
        <v>3302.366610000201</v>
      </c>
      <c r="F44" s="114">
        <v>12505.786949999921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(outubro)","TABLE XII - ASFs and RPEs budget execution (october)")</f>
        <v>QUADRO XII - Execução orçamental dos Serviços e Fundos Autónomos e EPR (outubro)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+IF(Índice!$D$2=1,"outubro 2023","october 2023")</f>
        <v>outubro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38520.515129999651</v>
      </c>
      <c r="E5" s="317">
        <v>27515.503020000026</v>
      </c>
      <c r="F5" s="317">
        <v>66036.018149999669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38520.515129999651</v>
      </c>
      <c r="E9" s="74">
        <v>27515.503020000026</v>
      </c>
      <c r="F9" s="74">
        <v>66036.018149999669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37709.64923999965</v>
      </c>
      <c r="E10" s="74">
        <v>24107.542350000025</v>
      </c>
      <c r="F10" s="74">
        <v>61817.191589999675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976.55638999999383</v>
      </c>
      <c r="E11" s="83">
        <v>3337.9334699999986</v>
      </c>
      <c r="F11" s="83">
        <v>4314.4898599999924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226.20999999999995</v>
      </c>
      <c r="F12" s="34">
        <v>226.20999999999995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971.95927999999378</v>
      </c>
      <c r="E13" s="34">
        <v>3109.6366499999986</v>
      </c>
      <c r="F13" s="74">
        <v>4081.5959299999922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39497.071519999641</v>
      </c>
      <c r="E15" s="83">
        <v>30853.436490000026</v>
      </c>
      <c r="F15" s="83">
        <v>70350.50800999967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40384.230989999989</v>
      </c>
      <c r="E17" s="83">
        <v>28686.963029999653</v>
      </c>
      <c r="F17" s="83">
        <v>69071.194019999646</v>
      </c>
    </row>
    <row r="18" spans="3:6" ht="11.25" customHeight="1">
      <c r="C18" s="104" t="str">
        <f>+IF(Índice!$D$2=1,"Consumo público","Public consumption")</f>
        <v>Consumo público</v>
      </c>
      <c r="D18" s="74">
        <v>14787.314500000006</v>
      </c>
      <c r="E18" s="74">
        <v>27599.122539999655</v>
      </c>
      <c r="F18" s="74">
        <v>42386.437039999662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4158.0745900000256</v>
      </c>
      <c r="E19" s="74">
        <v>23037.402979999631</v>
      </c>
      <c r="F19" s="74">
        <v>27195.477569999657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10629.23990999998</v>
      </c>
      <c r="E20" s="74">
        <v>4561.7195600000232</v>
      </c>
      <c r="F20" s="74">
        <v>15190.959470000003</v>
      </c>
    </row>
    <row r="21" spans="3:6" ht="11.25" customHeight="1">
      <c r="C21" s="104" t="str">
        <f>+IF(Índice!$D$2=1,"Subsídios","Subsidies")</f>
        <v>Subsídios</v>
      </c>
      <c r="D21" s="74">
        <v>508.73122999999953</v>
      </c>
      <c r="E21" s="74">
        <v>0</v>
      </c>
      <c r="F21" s="74">
        <v>508.73122999999953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4.2634300000000218</v>
      </c>
      <c r="E22" s="74">
        <v>38.560220000000669</v>
      </c>
      <c r="F22" s="59">
        <v>42.82365000000069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25083.921829999985</v>
      </c>
      <c r="E23" s="74">
        <v>1049.2802699999977</v>
      </c>
      <c r="F23" s="59">
        <v>26133.202099999984</v>
      </c>
    </row>
    <row r="24" spans="3:6" ht="11.25" customHeight="1">
      <c r="C24" s="110" t="str">
        <f>+IF(Índice!$D$2=1,"Despesa de capital","Capital expenditure")</f>
        <v>Despesa de capital</v>
      </c>
      <c r="D24" s="83">
        <v>1080.7382900000039</v>
      </c>
      <c r="E24" s="83">
        <v>5757.5412400000196</v>
      </c>
      <c r="F24" s="83">
        <v>6838.2795300000234</v>
      </c>
    </row>
    <row r="25" spans="3:6" ht="11.25" customHeight="1">
      <c r="C25" s="104" t="str">
        <f>+IF(Índice!$D$2=1,"Investimento","Investment")</f>
        <v>Investimento</v>
      </c>
      <c r="D25" s="74">
        <v>232.57487999999989</v>
      </c>
      <c r="E25" s="74">
        <v>5697.4492800000198</v>
      </c>
      <c r="F25" s="74">
        <v>5930.0241600000199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848.16341000000386</v>
      </c>
      <c r="E26" s="74">
        <v>60.091959999999965</v>
      </c>
      <c r="F26" s="74">
        <v>908.25537000000384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41464.96927999999</v>
      </c>
      <c r="E29" s="83">
        <v>34444.50426999967</v>
      </c>
      <c r="F29" s="83">
        <v>75909.47354999966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-1967.8977600003491</v>
      </c>
      <c r="E31" s="319">
        <v>-3591.0677799996447</v>
      </c>
      <c r="F31" s="319">
        <v>-5558.9655399999938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2023 (valores acumulados)","Table XIII- Accounts payable of the Regional Administration, october (accumulated)")</f>
        <v>QUADRO XIII - Contas a pagar, da Administração Regional, no final de outubro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2" t="s">
        <v>7</v>
      </c>
      <c r="D3" s="339" t="str">
        <f>+IF(Índice!$D$2=1,"outubro 2023","october 2023")</f>
        <v>outubro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6" t="str">
        <f>+IF(Índice!$D$2=1,"Variação face ao stock inicial de janeiro","Change from period initial stock")</f>
        <v>Variação face ao stock inicial de janeiro</v>
      </c>
      <c r="H3" s="347"/>
      <c r="I3" s="347"/>
    </row>
    <row r="4" spans="2:11" ht="12.75" customHeight="1">
      <c r="C4" s="342"/>
      <c r="D4" s="354" t="str">
        <f>+IF(Índice!$D$2=1,"Stock final do período","Accumulated")</f>
        <v>Stock final do período</v>
      </c>
      <c r="E4" s="354"/>
      <c r="F4" s="354"/>
      <c r="G4" s="351" t="str">
        <f>+IF(Índice!$D$2=1,"Passivo","Liabilities")</f>
        <v>Passivo</v>
      </c>
      <c r="H4" s="351" t="str">
        <f>+IF(Índice!$D$2=1,"Contas a pagar","Accounts payable")</f>
        <v>Contas a pagar</v>
      </c>
      <c r="I4" s="340" t="str">
        <f>+IF(Índice!$D$2=1,"Pagamentos em atraso","Late payments")</f>
        <v>Pagamentos em atraso</v>
      </c>
    </row>
    <row r="5" spans="2:11" ht="22.5">
      <c r="B5" s="29"/>
      <c r="C5" s="342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2"/>
      <c r="H5" s="352"/>
      <c r="I5" s="341"/>
    </row>
    <row r="6" spans="2:11">
      <c r="B6" s="29"/>
      <c r="C6" s="119" t="str">
        <f>+IF(Índice!$D$2=1,"Despesa corrente","Current expenditure")</f>
        <v>Despesa corrente</v>
      </c>
      <c r="D6" s="162">
        <v>139725609.29999998</v>
      </c>
      <c r="E6" s="162">
        <v>129255034.61</v>
      </c>
      <c r="F6" s="162">
        <v>36241487.969999991</v>
      </c>
      <c r="G6" s="91">
        <v>0.21288497809351559</v>
      </c>
      <c r="H6" s="91">
        <v>0.2204328080132556</v>
      </c>
      <c r="I6" s="116">
        <v>1.3350255254941681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5224750.34</v>
      </c>
      <c r="E7" s="165">
        <v>4496235.0999999996</v>
      </c>
      <c r="F7" s="165">
        <v>1292.24</v>
      </c>
      <c r="G7" s="95">
        <v>3.9317579535736016</v>
      </c>
      <c r="H7" s="95">
        <v>7.6617171599814693</v>
      </c>
      <c r="I7" s="121">
        <v>-0.85370829281435834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94365948.25</v>
      </c>
      <c r="E8" s="165">
        <v>93722379.109999985</v>
      </c>
      <c r="F8" s="165">
        <v>34512818.479999997</v>
      </c>
      <c r="G8" s="95">
        <v>0.46210710336338967</v>
      </c>
      <c r="H8" s="95">
        <v>0.4704915964422629</v>
      </c>
      <c r="I8" s="121">
        <v>1.3021593786216297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31320492.059999999</v>
      </c>
      <c r="E9" s="165">
        <v>26114361.160000004</v>
      </c>
      <c r="F9" s="165">
        <v>463803.72</v>
      </c>
      <c r="G9" s="95">
        <v>1.8175484241592637</v>
      </c>
      <c r="H9" s="95">
        <v>4.4639078153872731</v>
      </c>
      <c r="I9" s="121">
        <v>0.24641094037968192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8619765.4199999999</v>
      </c>
      <c r="E10" s="165">
        <v>4732324.87</v>
      </c>
      <c r="F10" s="165">
        <v>1263563.53</v>
      </c>
      <c r="G10" s="95">
        <v>-0.77402999512207926</v>
      </c>
      <c r="H10" s="95">
        <v>-0.87050021425858592</v>
      </c>
      <c r="I10" s="121">
        <v>7.5170383092422579</v>
      </c>
    </row>
    <row r="11" spans="2:11">
      <c r="B11" s="29"/>
      <c r="C11" s="120" t="str">
        <f>+IF(Índice!$D$2=1,"Subsídios","Subsidies")</f>
        <v>Subsídios</v>
      </c>
      <c r="D11" s="165">
        <v>131548.22</v>
      </c>
      <c r="E11" s="165">
        <v>131488.22</v>
      </c>
      <c r="F11" s="165">
        <v>0</v>
      </c>
      <c r="G11" s="95">
        <v>-0.58241869728044082</v>
      </c>
      <c r="H11" s="95">
        <v>-0.58260915883258624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63105.009999999995</v>
      </c>
      <c r="E12" s="165">
        <v>58246.149999999994</v>
      </c>
      <c r="F12" s="165">
        <v>10</v>
      </c>
      <c r="G12" s="95">
        <v>1.6624350951122668</v>
      </c>
      <c r="H12" s="95">
        <v>2.4031905047922422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46504825.179999992</v>
      </c>
      <c r="E13" s="163">
        <v>30656586.57</v>
      </c>
      <c r="F13" s="163">
        <v>59033.490000000013</v>
      </c>
      <c r="G13" s="92">
        <v>-8.0230198054792923E-2</v>
      </c>
      <c r="H13" s="92">
        <v>-0.10698351212524604</v>
      </c>
      <c r="I13" s="117">
        <v>-0.93420795947690627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26149589.949999999</v>
      </c>
      <c r="E14" s="165">
        <v>17095477.550000001</v>
      </c>
      <c r="F14" s="165">
        <v>59033.490000000013</v>
      </c>
      <c r="G14" s="95">
        <v>-0.12277693462702122</v>
      </c>
      <c r="H14" s="95">
        <v>-0.14414653096123164</v>
      </c>
      <c r="I14" s="121">
        <v>-0.93420795947690627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20355235.23</v>
      </c>
      <c r="E15" s="165">
        <v>13561109.020000001</v>
      </c>
      <c r="F15" s="165">
        <v>0</v>
      </c>
      <c r="G15" s="95">
        <v>-1.9112923051580855E-2</v>
      </c>
      <c r="H15" s="95">
        <v>-5.5269839697056344E-2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186230434.47999999</v>
      </c>
      <c r="E17" s="164">
        <v>159911621.18000001</v>
      </c>
      <c r="F17" s="164">
        <v>36300521.459999993</v>
      </c>
      <c r="G17" s="147">
        <v>0.1234780621598075</v>
      </c>
      <c r="H17" s="147">
        <v>0.14028390010697001</v>
      </c>
      <c r="I17" s="148">
        <v>1.2110083583119726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122240542.78000002</v>
      </c>
      <c r="E19" s="164">
        <v>96020532.510000035</v>
      </c>
      <c r="F19" s="164">
        <v>3426392.07</v>
      </c>
      <c r="G19" s="147">
        <v>8.3671380501684212E-3</v>
      </c>
      <c r="H19" s="147">
        <v>3.1949911636595107E-3</v>
      </c>
      <c r="I19" s="148">
        <v>0.55219373129545146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2023 (valores acumulados)","Table XIV - Accounts payable of the Regional Gov., october (accumulated)")</f>
        <v>QUADRO XIV - Contas a pagar, do Governo Regional, no final de outubro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2" t="str">
        <f>+IF(Índice!$D$2=1,"Governo Regional","Regional Government")</f>
        <v>Governo Regional</v>
      </c>
      <c r="D24" s="339" t="str">
        <f>+IF(Índice!$D$2=1,"outubro 2023","october 2023")</f>
        <v>outubro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6" t="str">
        <f>+IF(Índice!$D$2=1,"Variação face ao stock inicial de janeiro","Change from january initial stock")</f>
        <v>Variação face ao stock inicial de janeiro</v>
      </c>
      <c r="H24" s="347"/>
      <c r="I24" s="347"/>
    </row>
    <row r="25" spans="2:9" ht="22.5" customHeight="1">
      <c r="B25" s="29"/>
      <c r="C25" s="342"/>
      <c r="D25" s="354" t="str">
        <f>+IF(Índice!$D$2=1,"Stock final do período","Accumulated")</f>
        <v>Stock final do período</v>
      </c>
      <c r="E25" s="354"/>
      <c r="F25" s="354"/>
      <c r="G25" s="351" t="str">
        <f>+IF(Índice!$D$2=1,"Passivo","Liabilities")</f>
        <v>Passivo</v>
      </c>
      <c r="H25" s="351" t="str">
        <f>+IF(Índice!$D$2=1,"Contas a pagar","Accounts payable")</f>
        <v>Contas a pagar</v>
      </c>
      <c r="I25" s="340" t="str">
        <f>+IF(Índice!$D$2=1,"Pagamentos em atraso","Late payments")</f>
        <v>Pagamentos em atraso</v>
      </c>
    </row>
    <row r="26" spans="2:9" ht="22.5">
      <c r="B26" s="29"/>
      <c r="C26" s="342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2"/>
      <c r="H26" s="352"/>
      <c r="I26" s="341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43291882.640000001</v>
      </c>
      <c r="E27" s="162">
        <v>37833418.159999996</v>
      </c>
      <c r="F27" s="162">
        <v>1058296.8399999999</v>
      </c>
      <c r="G27" s="91">
        <v>2.7382761751872331</v>
      </c>
      <c r="H27" s="91">
        <v>4.254525804245465</v>
      </c>
      <c r="I27" s="116">
        <v>-5.2100969434988209E-2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34447409.909999996</v>
      </c>
      <c r="E28" s="163">
        <v>27384110.579999998</v>
      </c>
      <c r="F28" s="163">
        <v>630</v>
      </c>
      <c r="G28" s="92">
        <v>-0.1018561868815907</v>
      </c>
      <c r="H28" s="172">
        <v>-0.11203026510047476</v>
      </c>
      <c r="I28" s="117">
        <v>0</v>
      </c>
    </row>
    <row r="29" spans="2:9" ht="20.100000000000001" customHeight="1">
      <c r="B29" s="29"/>
      <c r="C29" s="146" t="s">
        <v>7</v>
      </c>
      <c r="D29" s="164">
        <v>77739292.549999997</v>
      </c>
      <c r="E29" s="164">
        <v>65217528.739999995</v>
      </c>
      <c r="F29" s="164">
        <v>1058926.8399999999</v>
      </c>
      <c r="G29" s="147">
        <v>0.55681875239961309</v>
      </c>
      <c r="H29" s="147">
        <v>0.71448340185525949</v>
      </c>
      <c r="I29" s="148">
        <v>-5.2071586448284801E-2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2023 (valores acumulados)","Table XV - Accounts payable of the ASFs, october (accumulated)")</f>
        <v>QUADRO XV - Contas a pagar, dos Serviços e Fundos Autónomos, no final de outubro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3" t="str">
        <f>+IF(Índice!$D$2=1,"Serviços e Fundos Autónomos","Autonomous Services and Funds")</f>
        <v>Serviços e Fundos Autónomos</v>
      </c>
      <c r="D33" s="339" t="str">
        <f>+IF(Índice!$D$2=1,"outubro 2023","october 2023")</f>
        <v>outubro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6" t="str">
        <f>+IF(Índice!$D$2=1,"Variação face ao stock inicial de janeiro","Change from january initial stock")</f>
        <v>Variação face ao stock inicial de janeiro</v>
      </c>
      <c r="H33" s="347"/>
      <c r="I33" s="347"/>
    </row>
    <row r="34" spans="2:9" ht="12.75" customHeight="1">
      <c r="C34" s="344"/>
      <c r="D34" s="348" t="str">
        <f>+IF(Índice!$D$2=1,"Stock final do período","Accumulated")</f>
        <v>Stock final do período</v>
      </c>
      <c r="E34" s="349"/>
      <c r="F34" s="350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0" t="str">
        <f>+IF(Índice!$D$2=1,"Pagamentos em atraso","Late payments")</f>
        <v>Pagamentos em atraso</v>
      </c>
    </row>
    <row r="35" spans="2:9" ht="22.5">
      <c r="C35" s="345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2"/>
      <c r="H35" s="352"/>
      <c r="I35" s="341"/>
    </row>
    <row r="36" spans="2:9" ht="20.100000000000001" customHeight="1">
      <c r="C36" s="115" t="str">
        <f>+IF(Índice!$D$2=1,"Despesa corrente","Current expenditure")</f>
        <v>Despesa corrente</v>
      </c>
      <c r="D36" s="162">
        <v>26492185.920000002</v>
      </c>
      <c r="E36" s="162">
        <v>25787601.719999999</v>
      </c>
      <c r="F36" s="162">
        <v>2367465.2299999995</v>
      </c>
      <c r="G36" s="91">
        <v>-0.50482712715498201</v>
      </c>
      <c r="H36" s="91">
        <v>-0.51212406974901814</v>
      </c>
      <c r="I36" s="116">
        <v>1.1712782741841696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254488.37</v>
      </c>
      <c r="E37" s="163">
        <v>254488.37</v>
      </c>
      <c r="F37" s="163">
        <v>0</v>
      </c>
      <c r="G37" s="92">
        <v>-0.43332867283317866</v>
      </c>
      <c r="H37" s="92">
        <v>-0.43332867283317866</v>
      </c>
      <c r="I37" s="117">
        <v>0</v>
      </c>
    </row>
    <row r="38" spans="2:9" ht="20.100000000000001" customHeight="1">
      <c r="C38" s="146" t="s">
        <v>7</v>
      </c>
      <c r="D38" s="164">
        <v>26746674.290000003</v>
      </c>
      <c r="E38" s="164">
        <v>26042090.09</v>
      </c>
      <c r="F38" s="164">
        <v>2367465.2299999995</v>
      </c>
      <c r="G38" s="147">
        <v>-0.50423195569738932</v>
      </c>
      <c r="H38" s="147">
        <v>-0.51146023247578731</v>
      </c>
      <c r="I38" s="148">
        <v>1.1712782741841696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outubro de 2023 (valores acumulados)","Table XVI - Accounts payable of the RPEs, october (accumulated)")</f>
        <v>QUADRO XVI - Contas a pagar, das Entidades Públicas Reclassseicadas, no final de outubro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3" t="str">
        <f>+IF(Índice!$D$2=1,"Entidades Públicas Reclassseicadas","Reclassseied Public Entities")</f>
        <v>Entidades Públicas Reclassseicadas</v>
      </c>
      <c r="D42" s="339" t="str">
        <f>+IF(Índice!$D$2=1,"outubro 2023","october 2023")</f>
        <v>outubro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6" t="str">
        <f>+IF(Índice!$D$2=1,"Variação face ao stock inicial de janeiro","Change from january initial stock")</f>
        <v>Variação face ao stock inicial de janeiro</v>
      </c>
      <c r="H42" s="347"/>
      <c r="I42" s="347"/>
    </row>
    <row r="43" spans="2:9" ht="12.75" customHeight="1">
      <c r="C43" s="344"/>
      <c r="D43" s="348" t="str">
        <f>+IF(Índice!$D$2=1,"Stock final do período","Accumulated")</f>
        <v>Stock final do período</v>
      </c>
      <c r="E43" s="349"/>
      <c r="F43" s="350"/>
      <c r="G43" s="351" t="str">
        <f>+IF(Índice!$D$2=1,"Passivo","Liabilities")</f>
        <v>Passivo</v>
      </c>
      <c r="H43" s="351" t="str">
        <f>+IF(Índice!$D$2=1,"Contas a pagar","Accounts payable")</f>
        <v>Contas a pagar</v>
      </c>
      <c r="I43" s="340" t="str">
        <f>+IF(Índice!$D$2=1,"Pagamentos em atraso","Late payments")</f>
        <v>Pagamentos em atraso</v>
      </c>
    </row>
    <row r="44" spans="2:9" ht="22.5">
      <c r="C44" s="345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2"/>
      <c r="H44" s="352"/>
      <c r="I44" s="341"/>
    </row>
    <row r="45" spans="2:9" ht="20.100000000000001" customHeight="1">
      <c r="C45" s="115" t="str">
        <f>+IF(Índice!$D$2=1,"Despesa corrente","Current expenditure")</f>
        <v>Despesa corrente</v>
      </c>
      <c r="D45" s="162">
        <v>69941540.73999998</v>
      </c>
      <c r="E45" s="162">
        <v>65634014.730000004</v>
      </c>
      <c r="F45" s="162">
        <v>32815725.899999995</v>
      </c>
      <c r="G45" s="91">
        <v>0.39549701958799743</v>
      </c>
      <c r="H45" s="91">
        <v>0.43142769072115872</v>
      </c>
      <c r="I45" s="116">
        <v>1.4647553915752134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11802926.9</v>
      </c>
      <c r="E46" s="163">
        <v>3017987.62</v>
      </c>
      <c r="F46" s="163">
        <v>58403.490000000013</v>
      </c>
      <c r="G46" s="92">
        <v>3.797190215892865E-3</v>
      </c>
      <c r="H46" s="92">
        <v>-7.6141951710870792E-3</v>
      </c>
      <c r="I46" s="117">
        <v>-0.93486435263652679</v>
      </c>
    </row>
    <row r="47" spans="2:9" ht="20.100000000000001" customHeight="1">
      <c r="C47" s="146" t="s">
        <v>7</v>
      </c>
      <c r="D47" s="164">
        <v>81744467.639999986</v>
      </c>
      <c r="E47" s="164">
        <v>68652002.350000009</v>
      </c>
      <c r="F47" s="164">
        <v>32874129.389999993</v>
      </c>
      <c r="G47" s="147">
        <v>0.32106449090192446</v>
      </c>
      <c r="H47" s="147">
        <v>0.40411945063010113</v>
      </c>
      <c r="I47" s="148">
        <v>1.3133473049324613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2" zoomScale="85" zoomScaleNormal="85" workbookViewId="0">
      <selection activeCell="B2" sqref="B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102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21</v>
      </c>
      <c r="D13" s="170"/>
      <c r="E13" s="169"/>
    </row>
    <row r="14" spans="2:5">
      <c r="B14" s="195"/>
      <c r="C14" s="170" t="s">
        <v>22</v>
      </c>
      <c r="D14" s="170"/>
      <c r="E14" s="169"/>
    </row>
    <row r="15" spans="2:5">
      <c r="B15" s="195"/>
      <c r="C15" s="170" t="s">
        <v>23</v>
      </c>
      <c r="D15" s="170"/>
      <c r="E15" s="169"/>
    </row>
    <row r="16" spans="2:5">
      <c r="B16" s="195"/>
      <c r="C16" s="170" t="s">
        <v>24</v>
      </c>
      <c r="D16" s="170"/>
      <c r="E16" s="169"/>
    </row>
    <row r="17" spans="2:5">
      <c r="B17" s="195"/>
      <c r="C17" s="170" t="s">
        <v>25</v>
      </c>
      <c r="D17" s="171"/>
      <c r="E17" s="169"/>
    </row>
    <row r="18" spans="2:5">
      <c r="B18" s="195"/>
      <c r="C18" s="170" t="s">
        <v>26</v>
      </c>
      <c r="D18" s="170"/>
      <c r="E18" s="169"/>
    </row>
    <row r="19" spans="2:5">
      <c r="B19" s="195"/>
      <c r="C19" s="170" t="s">
        <v>27</v>
      </c>
      <c r="D19" s="170"/>
      <c r="E19" s="169"/>
    </row>
    <row r="20" spans="2:5">
      <c r="B20" s="195"/>
      <c r="C20" s="170" t="s">
        <v>28</v>
      </c>
      <c r="D20" s="170"/>
      <c r="E20" s="169"/>
    </row>
    <row r="21" spans="2:5">
      <c r="B21" s="195"/>
      <c r="C21" s="170" t="s">
        <v>29</v>
      </c>
      <c r="D21" s="170"/>
      <c r="E21" s="169"/>
    </row>
    <row r="22" spans="2:5">
      <c r="B22" s="195"/>
      <c r="C22" s="170" t="s">
        <v>30</v>
      </c>
      <c r="D22" s="170"/>
      <c r="E22" s="169"/>
    </row>
    <row r="23" spans="2:5">
      <c r="B23" s="195"/>
      <c r="C23" s="170" t="s">
        <v>31</v>
      </c>
      <c r="D23" s="170"/>
      <c r="E23" s="169"/>
    </row>
    <row r="24" spans="2:5">
      <c r="B24" s="195"/>
      <c r="C24" s="170" t="s">
        <v>32</v>
      </c>
      <c r="D24" s="170"/>
      <c r="E24" s="169"/>
    </row>
    <row r="25" spans="2:5">
      <c r="B25" s="195"/>
      <c r="C25" s="170" t="s">
        <v>33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35</v>
      </c>
      <c r="D27" s="170"/>
      <c r="E27" s="169"/>
    </row>
    <row r="28" spans="2:5">
      <c r="B28" s="195"/>
      <c r="C28" s="170" t="s">
        <v>36</v>
      </c>
      <c r="D28" s="170"/>
      <c r="E28" s="169"/>
    </row>
    <row r="29" spans="2:5">
      <c r="B29" s="55"/>
      <c r="C29" s="170" t="s">
        <v>37</v>
      </c>
      <c r="D29" s="170"/>
      <c r="E29" s="169"/>
    </row>
    <row r="30" spans="2:5">
      <c r="B30" s="55"/>
      <c r="C30" s="170" t="s">
        <v>38</v>
      </c>
      <c r="D30" s="170"/>
      <c r="E30" s="169"/>
    </row>
    <row r="31" spans="2:5">
      <c r="B31" s="55"/>
      <c r="C31" s="170" t="s">
        <v>39</v>
      </c>
      <c r="D31" s="170"/>
      <c r="E31" s="169"/>
    </row>
    <row r="32" spans="2:5">
      <c r="B32" s="55"/>
      <c r="C32" s="170" t="s">
        <v>40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42</v>
      </c>
      <c r="D34" s="170"/>
      <c r="E34" s="169"/>
    </row>
    <row r="35" spans="2:5">
      <c r="B35" s="55"/>
      <c r="C35" s="170" t="s">
        <v>43</v>
      </c>
      <c r="D35" s="170"/>
      <c r="E35" s="169"/>
    </row>
    <row r="36" spans="2:5">
      <c r="B36" s="55"/>
      <c r="C36" s="170" t="s">
        <v>44</v>
      </c>
      <c r="D36" s="170"/>
      <c r="E36" s="169"/>
    </row>
    <row r="37" spans="2:5">
      <c r="B37" s="55"/>
      <c r="C37" s="171" t="s">
        <v>45</v>
      </c>
      <c r="D37" s="170"/>
      <c r="E37" s="169"/>
    </row>
    <row r="38" spans="2:5">
      <c r="B38" s="55"/>
      <c r="C38" s="170" t="s">
        <v>46</v>
      </c>
      <c r="D38" s="170"/>
      <c r="E38" s="169"/>
    </row>
    <row r="39" spans="2:5">
      <c r="B39" s="55"/>
      <c r="C39" s="170" t="s">
        <v>47</v>
      </c>
      <c r="D39" s="170"/>
      <c r="E39" s="169"/>
    </row>
    <row r="40" spans="2:5">
      <c r="B40" s="55"/>
      <c r="C40" s="170" t="s">
        <v>48</v>
      </c>
      <c r="D40" s="170"/>
      <c r="E40" s="169"/>
    </row>
    <row r="41" spans="2:5">
      <c r="B41" s="55"/>
      <c r="C41" s="171" t="s">
        <v>49</v>
      </c>
      <c r="D41" s="170"/>
      <c r="E41" s="169"/>
    </row>
    <row r="42" spans="2:5">
      <c r="B42" s="55"/>
      <c r="C42" s="170" t="s">
        <v>50</v>
      </c>
      <c r="D42" s="170"/>
      <c r="E42" s="169"/>
    </row>
    <row r="43" spans="2:5">
      <c r="B43" s="55"/>
      <c r="C43" s="170" t="s">
        <v>51</v>
      </c>
      <c r="D43" s="171"/>
      <c r="E43" s="169"/>
    </row>
    <row r="44" spans="2:5">
      <c r="B44" s="55"/>
      <c r="C44" s="170" t="s">
        <v>103</v>
      </c>
      <c r="D44" s="170"/>
      <c r="E44" s="169"/>
    </row>
    <row r="45" spans="2:5">
      <c r="B45" s="55"/>
      <c r="C45" s="170" t="s">
        <v>52</v>
      </c>
      <c r="D45" s="171"/>
      <c r="E45" s="169"/>
    </row>
    <row r="46" spans="2:5">
      <c r="B46" s="55"/>
      <c r="C46" s="170" t="s">
        <v>53</v>
      </c>
      <c r="D46" s="170"/>
      <c r="E46" s="169"/>
    </row>
    <row r="47" spans="2:5">
      <c r="B47" s="55"/>
      <c r="C47" s="170" t="s">
        <v>54</v>
      </c>
      <c r="D47" s="170"/>
      <c r="E47" s="169"/>
    </row>
    <row r="48" spans="2:5">
      <c r="B48" s="55"/>
      <c r="C48" s="170" t="s">
        <v>55</v>
      </c>
      <c r="D48" s="170"/>
      <c r="E48" s="169"/>
    </row>
    <row r="49" spans="2:5">
      <c r="B49" s="55"/>
      <c r="C49" s="170" t="s">
        <v>104</v>
      </c>
      <c r="D49" s="170"/>
      <c r="E49" s="169"/>
    </row>
    <row r="50" spans="2:5">
      <c r="B50" s="55"/>
      <c r="C50" s="171" t="s">
        <v>56</v>
      </c>
      <c r="D50" s="171"/>
      <c r="E50" s="169"/>
    </row>
    <row r="51" spans="2:5">
      <c r="B51" s="55"/>
      <c r="C51" s="170" t="s">
        <v>57</v>
      </c>
      <c r="D51" s="170"/>
      <c r="E51" s="169"/>
    </row>
    <row r="52" spans="2:5">
      <c r="B52" s="55"/>
      <c r="C52" s="170" t="s">
        <v>58</v>
      </c>
      <c r="D52" s="170"/>
      <c r="E52" s="169"/>
    </row>
    <row r="53" spans="2:5">
      <c r="B53" s="55"/>
      <c r="C53" s="171" t="s">
        <v>59</v>
      </c>
      <c r="D53" s="170"/>
      <c r="E53" s="169"/>
    </row>
    <row r="54" spans="2:5">
      <c r="B54" s="55"/>
      <c r="C54" s="170" t="s">
        <v>60</v>
      </c>
      <c r="D54" s="171"/>
      <c r="E54" s="169"/>
    </row>
    <row r="55" spans="2:5">
      <c r="B55" s="55"/>
      <c r="C55" s="170" t="s">
        <v>61</v>
      </c>
    </row>
    <row r="56" spans="2:5">
      <c r="B56" s="55"/>
      <c r="C56" s="170" t="s">
        <v>62</v>
      </c>
    </row>
    <row r="57" spans="2:5">
      <c r="B57" s="55"/>
      <c r="C57" s="170" t="s">
        <v>63</v>
      </c>
    </row>
    <row r="58" spans="2:5">
      <c r="B58" s="55"/>
      <c r="C58" s="171" t="s">
        <v>64</v>
      </c>
    </row>
    <row r="59" spans="2:5">
      <c r="B59" s="55"/>
      <c r="C59" s="170" t="s">
        <v>65</v>
      </c>
    </row>
    <row r="60" spans="2:5">
      <c r="B60" s="55"/>
      <c r="C60" s="170" t="s">
        <v>105</v>
      </c>
    </row>
    <row r="61" spans="2:5">
      <c r="B61" s="55"/>
      <c r="C61" s="170" t="s">
        <v>66</v>
      </c>
    </row>
    <row r="62" spans="2:5">
      <c r="B62" s="55"/>
      <c r="C62" s="171" t="s">
        <v>93</v>
      </c>
    </row>
    <row r="63" spans="2:5">
      <c r="B63" s="55"/>
      <c r="C63" s="170" t="s">
        <v>106</v>
      </c>
    </row>
    <row r="64" spans="2:5">
      <c r="B64" s="55"/>
      <c r="C64" s="171" t="s">
        <v>67</v>
      </c>
    </row>
    <row r="65" spans="2:3">
      <c r="B65" s="55"/>
      <c r="C65" s="170" t="s">
        <v>68</v>
      </c>
    </row>
    <row r="66" spans="2:3">
      <c r="B66" s="55"/>
      <c r="C66" s="170" t="s">
        <v>69</v>
      </c>
    </row>
    <row r="67" spans="2:3">
      <c r="B67" s="55"/>
      <c r="C67" s="170" t="s">
        <v>70</v>
      </c>
    </row>
    <row r="68" spans="2:3">
      <c r="B68" s="55"/>
      <c r="C68" s="171" t="s">
        <v>71</v>
      </c>
    </row>
    <row r="69" spans="2:3">
      <c r="B69" s="55"/>
      <c r="C69" s="170" t="s">
        <v>72</v>
      </c>
    </row>
    <row r="70" spans="2:3">
      <c r="B70" s="55"/>
      <c r="C70" s="170" t="s">
        <v>73</v>
      </c>
    </row>
    <row r="71" spans="2:3">
      <c r="B71" s="55"/>
      <c r="C71" s="171" t="s">
        <v>74</v>
      </c>
    </row>
    <row r="72" spans="2:3">
      <c r="B72" s="55"/>
      <c r="C72" s="170" t="s">
        <v>75</v>
      </c>
    </row>
    <row r="73" spans="2:3">
      <c r="B73" s="55"/>
      <c r="C73" s="170" t="s">
        <v>76</v>
      </c>
    </row>
    <row r="74" spans="2:3" ht="13.5" customHeight="1">
      <c r="B74" s="55"/>
      <c r="C74" s="170" t="s">
        <v>77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170" t="s">
        <v>79</v>
      </c>
    </row>
    <row r="77" spans="2:3" ht="13.5" customHeight="1">
      <c r="B77" s="55"/>
      <c r="C77" s="275"/>
    </row>
    <row r="78" spans="2:3" ht="13.5" customHeight="1">
      <c r="B78" s="55"/>
      <c r="C78" s="32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80</v>
      </c>
    </row>
    <row r="85" spans="2:3">
      <c r="B85" s="55"/>
      <c r="C85" s="170" t="s">
        <v>81</v>
      </c>
    </row>
    <row r="86" spans="2:3">
      <c r="B86" s="55"/>
      <c r="C86" s="170" t="s">
        <v>82</v>
      </c>
    </row>
    <row r="87" spans="2:3">
      <c r="B87" s="55"/>
      <c r="C87" s="170" t="s">
        <v>83</v>
      </c>
    </row>
    <row r="88" spans="2:3">
      <c r="B88" s="55"/>
      <c r="C88" s="170" t="s">
        <v>84</v>
      </c>
    </row>
    <row r="89" spans="2:3">
      <c r="B89" s="55"/>
      <c r="C89" s="171" t="s">
        <v>45</v>
      </c>
    </row>
    <row r="90" spans="2:3">
      <c r="B90" s="55"/>
      <c r="C90" s="170" t="s">
        <v>85</v>
      </c>
    </row>
    <row r="91" spans="2:3">
      <c r="B91" s="55"/>
      <c r="C91" s="170" t="s">
        <v>86</v>
      </c>
    </row>
    <row r="92" spans="2:3">
      <c r="B92" s="55"/>
      <c r="C92" s="171" t="s">
        <v>49</v>
      </c>
    </row>
    <row r="93" spans="2:3">
      <c r="B93" s="55"/>
      <c r="C93" s="170" t="s">
        <v>87</v>
      </c>
    </row>
    <row r="94" spans="2:3">
      <c r="B94" s="55"/>
      <c r="C94" s="170" t="s">
        <v>88</v>
      </c>
    </row>
    <row r="95" spans="2:3">
      <c r="B95" s="55"/>
      <c r="C95" s="170" t="s">
        <v>89</v>
      </c>
    </row>
    <row r="96" spans="2:3">
      <c r="B96" s="55"/>
      <c r="C96" s="170" t="s">
        <v>90</v>
      </c>
    </row>
    <row r="97" spans="2:3">
      <c r="B97" s="55"/>
      <c r="C97" s="171" t="s">
        <v>56</v>
      </c>
    </row>
    <row r="98" spans="2:3">
      <c r="B98" s="55"/>
      <c r="C98" s="170" t="s">
        <v>91</v>
      </c>
    </row>
    <row r="99" spans="2:3">
      <c r="B99" s="55"/>
      <c r="C99" s="171" t="s">
        <v>64</v>
      </c>
    </row>
    <row r="100" spans="2:3">
      <c r="B100" s="55"/>
      <c r="C100" s="170" t="s">
        <v>92</v>
      </c>
    </row>
    <row r="101" spans="2:3">
      <c r="B101" s="55"/>
      <c r="C101" s="171" t="s">
        <v>93</v>
      </c>
    </row>
    <row r="102" spans="2:3">
      <c r="B102" s="55"/>
      <c r="C102" s="170" t="s">
        <v>94</v>
      </c>
    </row>
    <row r="103" spans="2:3">
      <c r="B103" s="55"/>
      <c r="C103" s="171" t="s">
        <v>71</v>
      </c>
    </row>
    <row r="104" spans="2:3">
      <c r="B104" s="55"/>
      <c r="C104" s="170" t="s">
        <v>95</v>
      </c>
    </row>
    <row r="105" spans="2:3">
      <c r="B105" s="55"/>
      <c r="C105" s="170" t="s">
        <v>96</v>
      </c>
    </row>
    <row r="106" spans="2:3">
      <c r="B106" s="55"/>
      <c r="C106" s="171" t="s">
        <v>74</v>
      </c>
    </row>
    <row r="107" spans="2:3">
      <c r="B107" s="55"/>
      <c r="C107" s="170" t="s">
        <v>97</v>
      </c>
    </row>
    <row r="108" spans="2:3">
      <c r="B108" s="55"/>
      <c r="C108" s="170" t="s">
        <v>98</v>
      </c>
    </row>
    <row r="109" spans="2:3">
      <c r="B109" s="55"/>
      <c r="C109" s="170" t="s">
        <v>99</v>
      </c>
    </row>
    <row r="110" spans="2:3">
      <c r="C110" s="170" t="s">
        <v>100</v>
      </c>
    </row>
    <row r="111" spans="2:3">
      <c r="C111" s="170" t="s">
        <v>101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18" sqref="A1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(janeiro-outubro)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(janeiro-outubro)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(outubro)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(janeiro-outubro)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(janeiro-outubro)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(janeiro-outubro)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(janeiro-outubro)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(janeiro-outubro)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(janeiro-outubro)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(janeiro-outubro)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(janeiro-outubro)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(outubro)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outubro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outubro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outubro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outubro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Q6" sqref="Q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QUADRO I - Execução orçamental consolidada (janeiro-outubro)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1157358.56751</v>
      </c>
      <c r="E5" s="57">
        <v>401148.7174699998</v>
      </c>
      <c r="F5" s="57">
        <v>279721.89821999997</v>
      </c>
      <c r="G5" s="57">
        <v>1239747.9005999998</v>
      </c>
      <c r="H5" s="57">
        <v>17.684017583735589</v>
      </c>
    </row>
    <row r="6" spans="1:10" ht="11.25" customHeight="1">
      <c r="C6" s="68" t="str">
        <f>+IF(Índice!$D$2=1,"Impostos diretos","Direct taxes")</f>
        <v>Impostos diretos</v>
      </c>
      <c r="D6" s="56">
        <v>350360.93534999999</v>
      </c>
      <c r="E6" s="56">
        <v>0</v>
      </c>
      <c r="F6" s="56">
        <v>0</v>
      </c>
      <c r="G6" s="56">
        <v>350360.93534999999</v>
      </c>
      <c r="H6" s="56">
        <v>39.577983499315252</v>
      </c>
    </row>
    <row r="7" spans="1:10">
      <c r="C7" s="68" t="str">
        <f>+IF(Índice!$D$2=1,"Impostos indiretos","Indirect taxes")</f>
        <v>Impostos indiretos</v>
      </c>
      <c r="D7" s="56">
        <v>581339.67459999991</v>
      </c>
      <c r="E7" s="56">
        <v>0</v>
      </c>
      <c r="F7" s="56">
        <v>0</v>
      </c>
      <c r="G7" s="56">
        <v>581339.67459999991</v>
      </c>
      <c r="H7" s="56">
        <v>11.72980497330698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225657.95755999995</v>
      </c>
      <c r="E9" s="56">
        <v>401148.7174699998</v>
      </c>
      <c r="F9" s="56">
        <v>279721.89821999997</v>
      </c>
      <c r="G9" s="56">
        <v>298943.91825999983</v>
      </c>
      <c r="H9" s="56">
        <v>7.2908305237113336</v>
      </c>
    </row>
    <row r="10" spans="1:10">
      <c r="C10" s="69" t="str">
        <f>+IF(Índice!$D$2=1,"Transferências correntes","Current transfers")</f>
        <v>Transferências correntes</v>
      </c>
      <c r="D10" s="56">
        <v>188531.98559999996</v>
      </c>
      <c r="E10" s="56">
        <v>393268.10301999981</v>
      </c>
      <c r="F10" s="56">
        <v>244253.87381999998</v>
      </c>
      <c r="G10" s="56">
        <v>218469.30744999985</v>
      </c>
      <c r="H10" s="56">
        <v>5.3738776404339772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187805.15760000001</v>
      </c>
      <c r="E11" s="56">
        <v>1071.9326600000002</v>
      </c>
      <c r="F11" s="56">
        <v>982.99750000000006</v>
      </c>
      <c r="G11" s="56">
        <v>189860.08775999999</v>
      </c>
      <c r="H11" s="56">
        <v>4.5915035072344512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366684.1583699999</v>
      </c>
      <c r="F12" s="56">
        <v>240900.49661999993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9103.3723900000787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74861.215299999996</v>
      </c>
      <c r="E14" s="57">
        <v>20853.362429999997</v>
      </c>
      <c r="F14" s="57">
        <v>27653.287729999993</v>
      </c>
      <c r="G14" s="57">
        <v>97566.602119999981</v>
      </c>
      <c r="H14" s="57">
        <v>-28.367161803619446</v>
      </c>
    </row>
    <row r="15" spans="1:10">
      <c r="C15" s="68" t="str">
        <f>+IF(Índice!$D$2=1,"Venda de bens de investimento","Sale of investment goods")</f>
        <v>Venda de bens de investimento</v>
      </c>
      <c r="D15" s="56">
        <v>7634.4390199999998</v>
      </c>
      <c r="E15" s="56">
        <v>0</v>
      </c>
      <c r="F15" s="56">
        <v>525.72698000000003</v>
      </c>
      <c r="G15" s="56">
        <v>8160.1660000000002</v>
      </c>
      <c r="H15" s="56">
        <v>74.808258146871196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63569.36256999999</v>
      </c>
      <c r="E16" s="56">
        <v>20782.614829999999</v>
      </c>
      <c r="F16" s="56">
        <v>27085.575399999994</v>
      </c>
      <c r="G16" s="56">
        <v>85571.945409999986</v>
      </c>
      <c r="H16" s="56">
        <v>-30.409264953213377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52397.159340000006</v>
      </c>
      <c r="E17" s="56">
        <v>595.84802999999999</v>
      </c>
      <c r="F17" s="56">
        <v>0</v>
      </c>
      <c r="G17" s="56">
        <v>52993.007370000007</v>
      </c>
      <c r="H17" s="56">
        <v>16.729262549702838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12032.105029999999</v>
      </c>
      <c r="F18" s="56">
        <v>13833.502359999999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64.344049999999854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1232219.7828099998</v>
      </c>
      <c r="E20" s="57">
        <v>422002.07989999978</v>
      </c>
      <c r="F20" s="57">
        <v>307375.18594999996</v>
      </c>
      <c r="G20" s="57">
        <v>1337314.5027199998</v>
      </c>
      <c r="H20" s="57">
        <v>12.411628366442628</v>
      </c>
    </row>
    <row r="21" spans="3:8" ht="20.25" customHeight="1">
      <c r="C21" s="220" t="str">
        <f>+IF(Índice!$D$2=1,"Despesa corrente","Current expenditure")</f>
        <v>Despesa corrente</v>
      </c>
      <c r="D21" s="220">
        <v>1030670.2033299997</v>
      </c>
      <c r="E21" s="220">
        <v>391520.66892000008</v>
      </c>
      <c r="F21" s="220">
        <v>274788.62496999971</v>
      </c>
      <c r="G21" s="220">
        <v>1098498.1956999996</v>
      </c>
      <c r="H21" s="220">
        <v>6.5408497617553296</v>
      </c>
    </row>
    <row r="22" spans="3:8" ht="10.5" customHeight="1">
      <c r="C22" s="68" t="str">
        <f>+IF(Índice!$D$2=1,"Consumo público","Public consumption")</f>
        <v>Consumo público</v>
      </c>
      <c r="D22" s="56">
        <v>491267.23800000036</v>
      </c>
      <c r="E22" s="56">
        <v>127100.05110000004</v>
      </c>
      <c r="F22" s="56">
        <v>259689.86517999973</v>
      </c>
      <c r="G22" s="56">
        <v>878057.15428000013</v>
      </c>
      <c r="H22" s="56">
        <v>8.0265416868021688</v>
      </c>
    </row>
    <row r="23" spans="3:8">
      <c r="C23" s="69" t="str">
        <f>+IF(Índice!$D$2=1,"Despesas com o pessoal","Compensation of employees")</f>
        <v>Despesas com o pessoal</v>
      </c>
      <c r="D23" s="56">
        <v>350942.05326000013</v>
      </c>
      <c r="E23" s="56">
        <v>41006.256380000057</v>
      </c>
      <c r="F23" s="56">
        <v>200045.4439699997</v>
      </c>
      <c r="G23" s="56">
        <v>591993.7536099999</v>
      </c>
      <c r="H23" s="56">
        <v>9.0028745318587724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140325.18474000023</v>
      </c>
      <c r="E24" s="56">
        <v>86093.794719999976</v>
      </c>
      <c r="F24" s="56">
        <v>59644.421210000044</v>
      </c>
      <c r="G24" s="56">
        <v>286063.40067000024</v>
      </c>
      <c r="H24" s="56">
        <v>6.0606078937289976</v>
      </c>
    </row>
    <row r="25" spans="3:8">
      <c r="C25" s="68" t="str">
        <f>+IF(Índice!$D$2=1,"Subsídios","Subsidies")</f>
        <v>Subsídios</v>
      </c>
      <c r="D25" s="56">
        <v>18373.099440000002</v>
      </c>
      <c r="E25" s="56">
        <v>4490.8150799999994</v>
      </c>
      <c r="F25" s="56">
        <v>0.80500000000000005</v>
      </c>
      <c r="G25" s="56">
        <v>22864.700600000004</v>
      </c>
      <c r="H25" s="56">
        <v>-16.128597891009498</v>
      </c>
    </row>
    <row r="26" spans="3:8">
      <c r="C26" s="68" t="str">
        <f>+IF(Índice!$D$2=1,"Juros e outros encargos","Interests and other charges")</f>
        <v>Juros e outros encargos</v>
      </c>
      <c r="D26" s="56">
        <v>86491.734600000054</v>
      </c>
      <c r="E26" s="56">
        <v>142.54133000000002</v>
      </c>
      <c r="F26" s="56">
        <v>4280.5730699999995</v>
      </c>
      <c r="G26" s="56">
        <v>90914.84900000006</v>
      </c>
      <c r="H26" s="56">
        <v>16.568647433057503</v>
      </c>
    </row>
    <row r="27" spans="3:8">
      <c r="C27" s="68" t="str">
        <f>+IF(Índice!$D$2=1,"Transferências correntes","Current transfers")</f>
        <v>Transferências correntes</v>
      </c>
      <c r="D27" s="56">
        <v>434538.13128999929</v>
      </c>
      <c r="E27" s="56">
        <v>259787.26141000001</v>
      </c>
      <c r="F27" s="56">
        <v>10817.381719999999</v>
      </c>
      <c r="G27" s="56">
        <v>106661.49181999941</v>
      </c>
      <c r="H27" s="56">
        <v>-5.5992243473781622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230</v>
      </c>
      <c r="E28" s="56">
        <v>1947.1621299999999</v>
      </c>
      <c r="F28" s="56">
        <v>0</v>
      </c>
      <c r="G28" s="56">
        <v>2177.1621299999997</v>
      </c>
      <c r="H28" s="56">
        <v>17.748855084473902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366182.56956999976</v>
      </c>
      <c r="E29" s="56">
        <v>232247.22407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110624.88316999997</v>
      </c>
      <c r="E31" s="57">
        <v>21277.990640000004</v>
      </c>
      <c r="F31" s="57">
        <v>29284.194370000016</v>
      </c>
      <c r="G31" s="57">
        <v>135385.80484</v>
      </c>
      <c r="H31" s="57">
        <v>-18.716913590586216</v>
      </c>
    </row>
    <row r="32" spans="3:8">
      <c r="C32" s="68" t="str">
        <f>+IF(Índice!$D$2=1,"Investimento","Investment")</f>
        <v>Investimento</v>
      </c>
      <c r="D32" s="56">
        <v>72925.17174999998</v>
      </c>
      <c r="E32" s="56">
        <v>3582.42535</v>
      </c>
      <c r="F32" s="56">
        <v>28961.507570000016</v>
      </c>
      <c r="G32" s="56">
        <v>105469.10467</v>
      </c>
      <c r="H32" s="56">
        <v>22.22438451243065</v>
      </c>
    </row>
    <row r="33" spans="3:8">
      <c r="C33" s="68" t="str">
        <f>+IF(Índice!$D$2=1,"Transferências capital","Capital transfers")</f>
        <v>Transferências capital</v>
      </c>
      <c r="D33" s="56">
        <v>37699.711419999992</v>
      </c>
      <c r="E33" s="56">
        <v>17687.309680000002</v>
      </c>
      <c r="F33" s="56">
        <v>322.68680000000001</v>
      </c>
      <c r="G33" s="56">
        <v>29908.444559999996</v>
      </c>
      <c r="H33" s="56">
        <v>-62.64752123195494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6688.9179399999994</v>
      </c>
      <c r="E34" s="56">
        <v>0</v>
      </c>
      <c r="F34" s="56">
        <v>0</v>
      </c>
      <c r="G34" s="56">
        <v>6688.9179399999994</v>
      </c>
      <c r="H34" s="56">
        <v>17.25892085706715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25793.007729999998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1141295.0864999997</v>
      </c>
      <c r="E38" s="86">
        <v>412798.65956000006</v>
      </c>
      <c r="F38" s="86">
        <v>304072.81933999975</v>
      </c>
      <c r="G38" s="86">
        <v>1233884.0005399995</v>
      </c>
      <c r="H38" s="86">
        <v>3.0280845126377409</v>
      </c>
    </row>
    <row r="39" spans="3:8" ht="17.25" customHeight="1">
      <c r="C39" s="138" t="str">
        <f>+IF(Índice!$D$2=1,"Saldo global","Overall balance")</f>
        <v>Saldo global</v>
      </c>
      <c r="D39" s="139">
        <v>90924.696310000028</v>
      </c>
      <c r="E39" s="139">
        <v>9203.4203399997205</v>
      </c>
      <c r="F39" s="139">
        <v>3302.366610000201</v>
      </c>
      <c r="G39" s="139">
        <v>103430.5021800003</v>
      </c>
      <c r="H39" s="139">
        <v>1399.2846538728563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126688.36418000027</v>
      </c>
      <c r="E41" s="19">
        <v>9628.0485499997158</v>
      </c>
      <c r="F41" s="19">
        <v>4933.2732500002603</v>
      </c>
      <c r="G41" s="19">
        <v>141249.70490000024</v>
      </c>
      <c r="H41" s="19">
        <v>530.67625706943113</v>
      </c>
    </row>
    <row r="42" spans="3:8">
      <c r="C42" s="68" t="str">
        <f>+IF(Índice!$D$2=1,"Despesa corrente primária","Primary current expenditure")</f>
        <v>Despesa corrente primária</v>
      </c>
      <c r="D42" s="19">
        <v>944178.46872999961</v>
      </c>
      <c r="E42" s="19">
        <v>391378.12759000011</v>
      </c>
      <c r="F42" s="19">
        <v>270508.05189999973</v>
      </c>
      <c r="G42" s="19">
        <v>1007583.3466999995</v>
      </c>
      <c r="H42" s="19">
        <v>5.7202416729772665</v>
      </c>
    </row>
    <row r="43" spans="3:8">
      <c r="C43" s="68" t="str">
        <f>+IF(Índice!$D$2=1,"Saldo corrente primário","Primary current balance")</f>
        <v>Saldo corrente primário</v>
      </c>
      <c r="D43" s="19">
        <v>213180.09878000035</v>
      </c>
      <c r="E43" s="19">
        <v>9770.5898799996939</v>
      </c>
      <c r="F43" s="19">
        <v>9213.8463200002443</v>
      </c>
      <c r="G43" s="19">
        <v>232164.55390000029</v>
      </c>
      <c r="H43" s="19">
        <v>131.26473263534191</v>
      </c>
    </row>
    <row r="44" spans="3:8">
      <c r="C44" s="68" t="str">
        <f>+IF(Índice!$D$2=1,"Saldo de capital","Capital balance")</f>
        <v>Saldo de capital</v>
      </c>
      <c r="D44" s="19">
        <v>-35763.667869999976</v>
      </c>
      <c r="E44" s="19">
        <v>-424.62821000000622</v>
      </c>
      <c r="F44" s="19">
        <v>-1630.9066400000229</v>
      </c>
      <c r="G44" s="19">
        <v>-37819.202720000016</v>
      </c>
      <c r="H44" s="19">
        <v>-24.580996879809124</v>
      </c>
    </row>
    <row r="45" spans="3:8">
      <c r="C45" s="68" t="str">
        <f t="array" ref="C45">+IF(Índice!$D$2=1,"Despesa primária","Primary expenditure")</f>
        <v>Despesa primária</v>
      </c>
      <c r="D45" s="19">
        <v>1054803.3518999997</v>
      </c>
      <c r="E45" s="19">
        <v>412656.11823000008</v>
      </c>
      <c r="F45" s="19">
        <v>299792.24626999977</v>
      </c>
      <c r="G45" s="19">
        <v>1142969.1515399993</v>
      </c>
      <c r="H45" s="19">
        <v>2.0848566993264095</v>
      </c>
    </row>
    <row r="46" spans="3:8">
      <c r="C46" s="221" t="str">
        <f>+IF(Índice!$D$2=1,"Saldo primário","Primary balance")</f>
        <v>Saldo primário</v>
      </c>
      <c r="D46" s="132">
        <v>177416.43091000011</v>
      </c>
      <c r="E46" s="132">
        <v>9345.9616699996986</v>
      </c>
      <c r="F46" s="132">
        <v>7582.939680000185</v>
      </c>
      <c r="G46" s="132">
        <v>194345.35118000046</v>
      </c>
      <c r="H46" s="132">
        <v>177.50948488244288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QUADRO II - Execução orçamental do Gov. Regional (janeiro-outubro)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982266.43800999993</v>
      </c>
      <c r="E5" s="225">
        <v>1157358.56751</v>
      </c>
      <c r="F5" s="225">
        <v>17.825319355787418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771322.97193</v>
      </c>
      <c r="E6" s="231">
        <v>931700.60994999995</v>
      </c>
      <c r="F6" s="231">
        <v>20.792540071599831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251014.46987999999</v>
      </c>
      <c r="E7" s="231">
        <v>350360.93534999999</v>
      </c>
      <c r="F7" s="231">
        <v>39.577983499315231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520308.50205000007</v>
      </c>
      <c r="E8" s="231">
        <v>581339.67459999991</v>
      </c>
      <c r="F8" s="231">
        <v>11.729804973306956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210943.46607999998</v>
      </c>
      <c r="E9" s="231">
        <v>225657.95755999995</v>
      </c>
      <c r="F9" s="231">
        <v>6.9755616295882339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91829.850819999992</v>
      </c>
      <c r="E10" s="232">
        <v>74861.215300000011</v>
      </c>
      <c r="F10" s="232">
        <v>-18.478343772180359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1074096.28883</v>
      </c>
      <c r="E12" s="232">
        <v>1232219.78281</v>
      </c>
      <c r="F12" s="232">
        <v>14.721538061754401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956971.87719000061</v>
      </c>
      <c r="E14" s="232">
        <v>1030670.2033300003</v>
      </c>
      <c r="F14" s="232">
        <v>7.7012008290570977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323760.29098000057</v>
      </c>
      <c r="E15" s="231">
        <v>350942.05326000019</v>
      </c>
      <c r="F15" s="231">
        <v>8.3956442582017168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131338.52890999999</v>
      </c>
      <c r="E16" s="231">
        <v>139541.68855000022</v>
      </c>
      <c r="F16" s="231">
        <v>6.2458135537831971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74701.898349999989</v>
      </c>
      <c r="E17" s="231">
        <v>86491.734600000054</v>
      </c>
      <c r="F17" s="231">
        <v>15.782512239195423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405592.10777</v>
      </c>
      <c r="E18" s="231">
        <v>434538.13128999976</v>
      </c>
      <c r="F18" s="231">
        <v>7.1367324377066721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333982.31995999999</v>
      </c>
      <c r="E19" s="231">
        <v>366412.56956999976</v>
      </c>
      <c r="F19" s="231">
        <v>9.7101695724144399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71609.787810000009</v>
      </c>
      <c r="E20" s="231">
        <v>68125.561719999998</v>
      </c>
      <c r="F20" s="231">
        <v>-4.8655724259993649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20862.276790000004</v>
      </c>
      <c r="E21" s="231">
        <v>18373.099440000002</v>
      </c>
      <c r="F21" s="231">
        <v>-11.931475049708617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716.77439000000004</v>
      </c>
      <c r="E22" s="231">
        <v>783.49619000000018</v>
      </c>
      <c r="F22" s="231">
        <v>9.3086194109139662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153528.49041000006</v>
      </c>
      <c r="E23" s="232">
        <v>110624.88316999999</v>
      </c>
      <c r="F23" s="232">
        <v>-27.945045981645077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72961.266870000065</v>
      </c>
      <c r="E24" s="231">
        <v>72925.17174999998</v>
      </c>
      <c r="F24" s="231">
        <v>-4.947161905014541E-2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80567.223539999992</v>
      </c>
      <c r="E25" s="231">
        <v>37699.71142</v>
      </c>
      <c r="F25" s="231">
        <v>-53.207135900267353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72078.528489999997</v>
      </c>
      <c r="E26" s="231">
        <v>32481.925670000001</v>
      </c>
      <c r="F26" s="231">
        <v>-54.935365148989604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8488.6950499999984</v>
      </c>
      <c r="E27" s="231">
        <v>5217.7857499999991</v>
      </c>
      <c r="F27" s="231">
        <v>-38.532533925812309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1110500.3676000007</v>
      </c>
      <c r="E29" s="235">
        <v>1141295.0865000002</v>
      </c>
      <c r="F29" s="235">
        <v>2.7730489604927078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-36404.07877000075</v>
      </c>
      <c r="E31" s="139">
        <v>90924.696309999708</v>
      </c>
      <c r="F31" s="139">
        <v>349.76513451818857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25294.560819999315</v>
      </c>
      <c r="E33" s="19">
        <v>126688.36417999968</v>
      </c>
      <c r="F33" s="19">
        <v>400.85219933857354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-61698.639590000064</v>
      </c>
      <c r="E34" s="19">
        <v>-35763.667869999976</v>
      </c>
      <c r="F34" s="19">
        <v>42.034916640534078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38297.819579999239</v>
      </c>
      <c r="E35" s="19">
        <v>177416.43090999976</v>
      </c>
      <c r="F35" s="19">
        <v>363.25465223783715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32881.897749999996</v>
      </c>
      <c r="E36" s="106">
        <v>18959.730829999997</v>
      </c>
      <c r="F36" s="106">
        <v>-42.339913060522797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Q6" sqref="Q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QUADRO III - Execução orçamental do Gov. Regional (outubro)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107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141592.92359000005</v>
      </c>
      <c r="E5" s="225">
        <v>179555.8377399997</v>
      </c>
      <c r="F5" s="225">
        <v>26.811307505681569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95363.987790000014</v>
      </c>
      <c r="E6" s="231">
        <v>129891.55808999973</v>
      </c>
      <c r="F6" s="231">
        <v>36.206089007133912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34691.036779999973</v>
      </c>
      <c r="E7" s="231">
        <v>61857.210829999982</v>
      </c>
      <c r="F7" s="231">
        <v>78.308913689376425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60672.951010000048</v>
      </c>
      <c r="E8" s="231">
        <v>68034.347259999748</v>
      </c>
      <c r="F8" s="231">
        <v>12.132912817750373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46228.935800000036</v>
      </c>
      <c r="E9" s="231">
        <v>49664.279649999975</v>
      </c>
      <c r="F9" s="231">
        <v>7.4311549477631189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15299.218069999992</v>
      </c>
      <c r="E10" s="232">
        <v>16102.547809999991</v>
      </c>
      <c r="F10" s="232">
        <v>5.2507895261342474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156892.14166000005</v>
      </c>
      <c r="E12" s="232">
        <v>195658.38554999969</v>
      </c>
      <c r="F12" s="232">
        <v>24.708849965226243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90213.624090000594</v>
      </c>
      <c r="E14" s="232">
        <v>106119.11059999953</v>
      </c>
      <c r="F14" s="232">
        <v>17.630914033706269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30255.956410000384</v>
      </c>
      <c r="E15" s="231">
        <v>32705.808349999963</v>
      </c>
      <c r="F15" s="231">
        <v>8.097089732684303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15364.268599999905</v>
      </c>
      <c r="E16" s="231">
        <v>18530.369890000089</v>
      </c>
      <c r="F16" s="231">
        <v>20.606911870833898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908.32264999997619</v>
      </c>
      <c r="E17" s="231">
        <v>2241.2645900000034</v>
      </c>
      <c r="F17" s="231">
        <v>146.74762761889312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40769.798090000331</v>
      </c>
      <c r="E18" s="231">
        <v>50586.144679999474</v>
      </c>
      <c r="F18" s="231">
        <v>24.077496210134065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2910.1277500000001</v>
      </c>
      <c r="E19" s="231">
        <v>1895.6640500000026</v>
      </c>
      <c r="F19" s="231">
        <v>-34.859765176975387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5.150589999999851</v>
      </c>
      <c r="E20" s="231">
        <v>159.85904000000016</v>
      </c>
      <c r="F20" s="231">
        <v>3003.703459215445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9313.0228199999328</v>
      </c>
      <c r="E21" s="232">
        <v>8010.8764699999501</v>
      </c>
      <c r="F21" s="232">
        <v>-13.981994623739059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2795.5646599999518</v>
      </c>
      <c r="E22" s="231">
        <v>3672.439369999945</v>
      </c>
      <c r="F22" s="231">
        <v>31.366640255067768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6517.4581599999819</v>
      </c>
      <c r="E23" s="231">
        <v>4338.4371000000056</v>
      </c>
      <c r="F23" s="231">
        <v>-33.433602587177667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99526.646910000534</v>
      </c>
      <c r="E25" s="300">
        <v>114129.98706999948</v>
      </c>
      <c r="F25" s="300">
        <v>14.672794285136902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57365.494749999518</v>
      </c>
      <c r="E27" s="287">
        <v>81528.398480000207</v>
      </c>
      <c r="F27" s="287">
        <v>42.120971561917699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51379.299499999455</v>
      </c>
      <c r="E29" s="19">
        <v>73436.727140000163</v>
      </c>
      <c r="F29" s="19">
        <v>42.930572924609336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5986.1952500000589</v>
      </c>
      <c r="E30" s="19">
        <v>8091.6713400000408</v>
      </c>
      <c r="F30" s="19">
        <v>35.17219205304005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58273.817399999491</v>
      </c>
      <c r="E31" s="19">
        <v>83769.663070000213</v>
      </c>
      <c r="F31" s="19">
        <v>43.751802795059277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QUADRO IV - Execução orçamental da receita fiscal do Gov. Reg. (janeiro-outubro)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771322.97193</v>
      </c>
      <c r="E5" s="33">
        <v>931700.60994999995</v>
      </c>
      <c r="F5" s="270">
        <v>0.2079254007159983</v>
      </c>
      <c r="G5" s="270">
        <v>0.8817291007605863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251014.46987999999</v>
      </c>
      <c r="E7" s="70">
        <v>350360.93534999999</v>
      </c>
      <c r="F7" s="271">
        <v>0.39577983499315228</v>
      </c>
      <c r="G7" s="271">
        <v>0.92437899849871119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172979.79532999999</v>
      </c>
      <c r="E8" s="70">
        <v>187150.89934</v>
      </c>
      <c r="F8" s="271">
        <v>8.1923463852904055E-2</v>
      </c>
      <c r="G8" s="271">
        <v>0.77897767885255087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78034.674549999996</v>
      </c>
      <c r="E9" s="70">
        <v>163210.03600999998</v>
      </c>
      <c r="F9" s="271">
        <v>1.0915065892332856</v>
      </c>
      <c r="G9" s="271">
        <v>1.1761097282823216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520308.50205000007</v>
      </c>
      <c r="E11" s="70">
        <v>581339.67459999991</v>
      </c>
      <c r="F11" s="271">
        <v>0.11729804973306956</v>
      </c>
      <c r="G11" s="271">
        <v>0.85787421972603861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34331.380100000002</v>
      </c>
      <c r="E12" s="70">
        <v>30815.743340000001</v>
      </c>
      <c r="F12" s="271">
        <v>-0.10240301292169729</v>
      </c>
      <c r="G12" s="271">
        <v>0.59831747708915817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401121.41206</v>
      </c>
      <c r="E13" s="70">
        <v>455349.25160999998</v>
      </c>
      <c r="F13" s="271">
        <v>0.13519058798558614</v>
      </c>
      <c r="G13" s="271">
        <v>0.8893569982084979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3949.0937999999996</v>
      </c>
      <c r="E14" s="70">
        <v>5763.95406</v>
      </c>
      <c r="F14" s="271">
        <v>0.45956372573373683</v>
      </c>
      <c r="G14" s="271">
        <v>1.1259921976948624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27948.730460000002</v>
      </c>
      <c r="E15" s="70">
        <v>32639.991460000001</v>
      </c>
      <c r="F15" s="271">
        <v>0.16785238265881497</v>
      </c>
      <c r="G15" s="271">
        <v>0.87039977226666665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7277.9584099999993</v>
      </c>
      <c r="E16" s="70">
        <v>7331.7963799999998</v>
      </c>
      <c r="F16" s="271">
        <v>7.3974000629113412E-3</v>
      </c>
      <c r="G16" s="271">
        <v>0.664111990942029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45679.927220000005</v>
      </c>
      <c r="E17" s="70">
        <v>49438.937749999997</v>
      </c>
      <c r="F17" s="271">
        <v>8.2290204007903656E-2</v>
      </c>
      <c r="G17" s="271">
        <v>0.81730583345395913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25129.289710000001</v>
      </c>
      <c r="E18" s="70">
        <v>26459.42671</v>
      </c>
      <c r="F18" s="271">
        <v>5.2931738833456921E-2</v>
      </c>
      <c r="G18" s="271">
        <v>0.77618947336368627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5259.4000700000006</v>
      </c>
      <c r="E19" s="70">
        <v>6007.6213799999996</v>
      </c>
      <c r="F19" s="271">
        <v>0.14226362323488329</v>
      </c>
      <c r="G19" s="271">
        <v>0.7857972813467593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302773.31689999998</v>
      </c>
      <c r="E21" s="33">
        <v>300519.17285999993</v>
      </c>
      <c r="F21" s="270">
        <v>-7.4449890864872748E-3</v>
      </c>
      <c r="G21" s="270">
        <v>0.56362841592731705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1074096.28883</v>
      </c>
      <c r="E23" s="139">
        <v>1232219.7828099998</v>
      </c>
      <c r="F23" s="274">
        <v>0.1472153806175438</v>
      </c>
      <c r="G23" s="274">
        <v>0.77504868160049101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QUADRO V - Execução orçamental da receita não fiscal do Gov. Reg. (janeiro-outubro)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771322.97193</v>
      </c>
      <c r="E5" s="41">
        <v>931700.60994999995</v>
      </c>
      <c r="F5" s="276">
        <v>0.2079254007159983</v>
      </c>
      <c r="G5" s="42">
        <v>0.8817291007605863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302773.31689999998</v>
      </c>
      <c r="E7" s="41">
        <v>300519.17285999993</v>
      </c>
      <c r="F7" s="276">
        <v>-7.4449890864872748E-3</v>
      </c>
      <c r="G7" s="42">
        <v>0.56362841592731705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210943.46607999998</v>
      </c>
      <c r="E8" s="41">
        <v>225657.95755999995</v>
      </c>
      <c r="F8" s="276">
        <v>6.9755616295882339E-2</v>
      </c>
      <c r="G8" s="42">
        <v>0.83307996041095522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14162.754919999999</v>
      </c>
      <c r="E10" s="71">
        <v>17604.133120000002</v>
      </c>
      <c r="F10" s="278">
        <v>0.2429879087394391</v>
      </c>
      <c r="G10" s="43">
        <v>0.7294059811335375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7820.0910600000007</v>
      </c>
      <c r="E11" s="71">
        <v>9607.2905800000008</v>
      </c>
      <c r="F11" s="278">
        <v>0.22853947687918619</v>
      </c>
      <c r="G11" s="43">
        <v>1.1092521532026365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180366.72396999999</v>
      </c>
      <c r="E12" s="71">
        <v>188531.98559999996</v>
      </c>
      <c r="F12" s="278">
        <v>4.5270332854512985E-2</v>
      </c>
      <c r="G12" s="43">
        <v>0.96559819099826816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7305.3787199999997</v>
      </c>
      <c r="E13" s="47">
        <v>8704.0652699999991</v>
      </c>
      <c r="F13" s="278">
        <v>0.191459827561137</v>
      </c>
      <c r="G13" s="43">
        <v>0.87299635799562969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1288.5174099999999</v>
      </c>
      <c r="E14" s="71">
        <v>1210.48299</v>
      </c>
      <c r="F14" s="278">
        <v>-6.056140133954413E-2</v>
      </c>
      <c r="G14" s="43">
        <v>3.6841249570483729E-2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91829.850819999992</v>
      </c>
      <c r="E17" s="41">
        <v>74861.215300000011</v>
      </c>
      <c r="F17" s="276">
        <v>-0.18478343772180361</v>
      </c>
      <c r="G17" s="42">
        <v>0.28538694133634995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4347.4447499999987</v>
      </c>
      <c r="E18" s="71">
        <v>7634.4390199999998</v>
      </c>
      <c r="F18" s="278">
        <v>0.75607499554767243</v>
      </c>
      <c r="G18" s="43">
        <v>0.28122665900465704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79210.580730000001</v>
      </c>
      <c r="E19" s="44">
        <v>63569.362569999998</v>
      </c>
      <c r="F19" s="278">
        <v>-0.19746374809844169</v>
      </c>
      <c r="G19" s="43">
        <v>0.28095367093363122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8270.44866</v>
      </c>
      <c r="E21" s="47">
        <v>3649.13231</v>
      </c>
      <c r="F21" s="278">
        <v>-0.55877456471629916</v>
      </c>
      <c r="G21" s="43">
        <v>0.40987670560485229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1074096.28883</v>
      </c>
      <c r="E23" s="287">
        <v>1232219.7828099998</v>
      </c>
      <c r="F23" s="288">
        <v>0.1472153806175438</v>
      </c>
      <c r="G23" s="288">
        <v>0.77504868160049101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QUADRO VI - Execução orçamental das despesas do Governo Regional (janeiro-outubro)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2022</v>
      </c>
      <c r="E3" s="331">
        <v>2023</v>
      </c>
      <c r="F3" s="153">
        <v>2022</v>
      </c>
      <c r="G3" s="153">
        <v>2023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956971.87719000061</v>
      </c>
      <c r="E5" s="253">
        <v>1030670.2033300003</v>
      </c>
      <c r="F5" s="253">
        <v>74.361552629465379</v>
      </c>
      <c r="G5" s="253">
        <v>72.694938350840033</v>
      </c>
      <c r="H5" s="253">
        <v>7.7012008290571048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323760.29098000057</v>
      </c>
      <c r="E6" s="74">
        <v>350942.05326000019</v>
      </c>
      <c r="F6" s="74">
        <v>77.294443044249363</v>
      </c>
      <c r="G6" s="74">
        <v>78.676990775830362</v>
      </c>
      <c r="H6" s="254">
        <v>8.3956442582017257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262222.65659999993</v>
      </c>
      <c r="E7" s="75">
        <v>283831.42368000018</v>
      </c>
      <c r="F7" s="75">
        <v>78.656312958702031</v>
      </c>
      <c r="G7" s="75">
        <v>80.169907628307726</v>
      </c>
      <c r="H7" s="254">
        <v>8.2406178627664239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4622.1885999999986</v>
      </c>
      <c r="E8" s="75">
        <v>5805.1490499999991</v>
      </c>
      <c r="F8" s="75">
        <v>75.725193966216324</v>
      </c>
      <c r="G8" s="75">
        <v>73.470102549226851</v>
      </c>
      <c r="H8" s="254">
        <v>25.593080516013579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56915.445780000009</v>
      </c>
      <c r="E9" s="75">
        <v>61305.480529999993</v>
      </c>
      <c r="F9" s="75">
        <v>71.695888791030484</v>
      </c>
      <c r="G9" s="75">
        <v>72.882497144848614</v>
      </c>
      <c r="H9" s="254">
        <v>7.713257253521566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131338.52890999999</v>
      </c>
      <c r="E10" s="75">
        <v>139541.68855000022</v>
      </c>
      <c r="F10" s="75">
        <v>69.997593284815935</v>
      </c>
      <c r="G10" s="75">
        <v>69.751107850278345</v>
      </c>
      <c r="H10" s="254">
        <v>6.2458135537831883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74701.898349999989</v>
      </c>
      <c r="E11" s="75">
        <v>86491.734600000054</v>
      </c>
      <c r="F11" s="75">
        <v>72.841703350681954</v>
      </c>
      <c r="G11" s="75">
        <v>58.918796172737956</v>
      </c>
      <c r="H11" s="254">
        <v>15.782512239195414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405592.10777</v>
      </c>
      <c r="E12" s="74">
        <v>434538.13128999976</v>
      </c>
      <c r="F12" s="74">
        <v>74.400262510732404</v>
      </c>
      <c r="G12" s="74">
        <v>74.006855044290077</v>
      </c>
      <c r="H12" s="254">
        <v>7.1367324377066623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333982.31995999999</v>
      </c>
      <c r="E13" s="74">
        <v>366412.56956999976</v>
      </c>
      <c r="F13" s="74">
        <v>77.457022750656535</v>
      </c>
      <c r="G13" s="74">
        <v>77.249349102215277</v>
      </c>
      <c r="H13" s="254">
        <v>9.7101695724144435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274.87770999999998</v>
      </c>
      <c r="E14" s="75">
        <v>230</v>
      </c>
      <c r="F14" s="74">
        <v>99.99953070260004</v>
      </c>
      <c r="G14" s="74">
        <v>63.48505341025146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333707.44225000002</v>
      </c>
      <c r="E15" s="75">
        <v>366182.56956999976</v>
      </c>
      <c r="F15" s="75">
        <v>77.453427430487679</v>
      </c>
      <c r="G15" s="75">
        <v>77.259870335436105</v>
      </c>
      <c r="H15" s="254">
        <v>9.7316161428820322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108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108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71609.787810000009</v>
      </c>
      <c r="E18" s="75">
        <v>68125.561719999998</v>
      </c>
      <c r="F18" s="72">
        <v>62.835049687614287</v>
      </c>
      <c r="G18" s="72">
        <v>60.376361928831479</v>
      </c>
      <c r="H18" s="77">
        <v>-4.8655724259993596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20862.276790000004</v>
      </c>
      <c r="E19" s="72">
        <v>18373.099440000002</v>
      </c>
      <c r="F19" s="72">
        <v>68.985739201388412</v>
      </c>
      <c r="G19" s="72">
        <v>54.494355417244378</v>
      </c>
      <c r="H19" s="77">
        <v>-11.931475049708615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716.77439000000004</v>
      </c>
      <c r="E20" s="72">
        <v>783.49619000000018</v>
      </c>
      <c r="F20" s="72">
        <v>28.966421512862595</v>
      </c>
      <c r="G20" s="72">
        <v>19.499918366249823</v>
      </c>
      <c r="H20" s="77">
        <v>9.3086194109139608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882269.97884000058</v>
      </c>
      <c r="E22" s="78">
        <v>944178.4687300002</v>
      </c>
      <c r="F22" s="78">
        <v>74.493155977964548</v>
      </c>
      <c r="G22" s="78">
        <v>74.286053283384817</v>
      </c>
      <c r="H22" s="76">
        <v>7.0169552829391595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153528.49041000006</v>
      </c>
      <c r="E24" s="78">
        <v>110624.88316999999</v>
      </c>
      <c r="F24" s="78">
        <v>51.630340256233154</v>
      </c>
      <c r="G24" s="78">
        <v>36.52358384858163</v>
      </c>
      <c r="H24" s="76">
        <v>-27.945045981645077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72961.266870000065</v>
      </c>
      <c r="E25" s="72">
        <v>72925.17174999998</v>
      </c>
      <c r="F25" s="72">
        <v>43.994711241330933</v>
      </c>
      <c r="G25" s="72">
        <v>34.273310156248932</v>
      </c>
      <c r="H25" s="77">
        <v>-4.9471619050144119E-2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80567.223539999992</v>
      </c>
      <c r="E26" s="59">
        <v>37699.71142</v>
      </c>
      <c r="F26" s="59">
        <v>61.720835536320365</v>
      </c>
      <c r="G26" s="59">
        <v>41.837076100892268</v>
      </c>
      <c r="H26" s="77">
        <v>-53.207135900267367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72078.528489999997</v>
      </c>
      <c r="E27" s="59">
        <v>32481.925670000001</v>
      </c>
      <c r="F27" s="59">
        <v>56.759119082377815</v>
      </c>
      <c r="G27" s="59">
        <v>44.73515352654487</v>
      </c>
      <c r="H27" s="77">
        <v>-54.935365148989604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5168.9507100000001</v>
      </c>
      <c r="E28" s="72">
        <v>5865.9711399999997</v>
      </c>
      <c r="F28" s="72">
        <v>85.434674081543704</v>
      </c>
      <c r="G28" s="72">
        <v>66.227770685046451</v>
      </c>
      <c r="H28" s="77">
        <v>13.484756754432267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66374.128439999986</v>
      </c>
      <c r="E29" s="72">
        <v>25793.007729999998</v>
      </c>
      <c r="F29" s="72">
        <v>55.706903696366709</v>
      </c>
      <c r="G29" s="72">
        <v>44.068550110110685</v>
      </c>
      <c r="H29" s="77">
        <v>-61.13996773107759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535.44934000000001</v>
      </c>
      <c r="E30" s="72">
        <v>822.94680000000005</v>
      </c>
      <c r="F30" s="72">
        <v>29.893330728003576</v>
      </c>
      <c r="G30" s="72">
        <v>15.756679694051748</v>
      </c>
      <c r="H30" s="77">
        <v>53.692747104702768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1110500.3676000007</v>
      </c>
      <c r="E33" s="142">
        <v>1141295.0865000002</v>
      </c>
      <c r="F33" s="143">
        <v>70.095020203540045</v>
      </c>
      <c r="G33" s="143">
        <v>66.327832510172712</v>
      </c>
      <c r="H33" s="141">
        <v>2.7730489604927073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32881.897749999996</v>
      </c>
      <c r="E36" s="150">
        <v>18959.730829999997</v>
      </c>
      <c r="F36" s="150">
        <v>65.841273560249277</v>
      </c>
      <c r="G36" s="150">
        <v>17.51680600639849</v>
      </c>
      <c r="H36" s="128">
        <v>-42.339913060522797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442821.64507999999</v>
      </c>
      <c r="E37" s="150">
        <v>184344.52340000001</v>
      </c>
      <c r="F37" s="150">
        <v>83.459240448495564</v>
      </c>
      <c r="G37" s="150">
        <v>71.885001061480736</v>
      </c>
      <c r="H37" s="128">
        <v>-58.370480429723258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QUADRO VII - Despesa do Governo Regional, por classificação funcional (janeiro-outubro)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2022</v>
      </c>
      <c r="E3" s="334">
        <v>2023</v>
      </c>
      <c r="F3" s="335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138653.18226</v>
      </c>
      <c r="E5" s="34">
        <v>161259.84355000019</v>
      </c>
      <c r="F5" s="34">
        <v>14.129548567893547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9324.6867099999963</v>
      </c>
      <c r="E7" s="34">
        <v>9073.9179099999983</v>
      </c>
      <c r="F7" s="34">
        <v>0.79505449706498821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290621.47230000014</v>
      </c>
      <c r="E8" s="34">
        <v>214204.17666999999</v>
      </c>
      <c r="F8" s="34">
        <v>18.768518256474589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13267.547459999998</v>
      </c>
      <c r="E9" s="34">
        <v>13775.866449999996</v>
      </c>
      <c r="F9" s="34">
        <v>1.2070380932109614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44531.889660000001</v>
      </c>
      <c r="E10" s="34">
        <v>69486.694620000038</v>
      </c>
      <c r="F10" s="34">
        <v>6.0884074103126373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280257.77837999997</v>
      </c>
      <c r="E11" s="34">
        <v>308538.12012000009</v>
      </c>
      <c r="F11" s="34">
        <v>27.034035611788298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23452.949539999998</v>
      </c>
      <c r="E12" s="34">
        <v>27334.47723999996</v>
      </c>
      <c r="F12" s="34">
        <v>2.3950402979326202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296546.51266999997</v>
      </c>
      <c r="E13" s="34">
        <v>321274.22836999991</v>
      </c>
      <c r="F13" s="34">
        <v>28.149970342485993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13844.348620000001</v>
      </c>
      <c r="E14" s="34">
        <v>16347.761569999997</v>
      </c>
      <c r="F14" s="34">
        <v>1.4323869228363661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1110500.3676000002</v>
      </c>
      <c r="E17" s="145">
        <v>1141295.0865000002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32881.897749999996</v>
      </c>
      <c r="E20" s="152">
        <v>18959.730829999997</v>
      </c>
      <c r="F20" s="152">
        <v>1.6612470389357092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442821.64507999999</v>
      </c>
      <c r="E21" s="283">
        <v>184344.52340000001</v>
      </c>
      <c r="F21" s="283">
        <v>16.152222644305581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2023-11-28T09:04:11Z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