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Setembro\"/>
    </mc:Choice>
  </mc:AlternateContent>
  <xr:revisionPtr revIDLastSave="0" documentId="13_ncr:1_{180084EF-4524-4CB1-8992-BCDDB35E293E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C2" i="60"/>
  <c r="C2" i="9"/>
  <c r="C2" i="50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<sst xmlns="http://schemas.openxmlformats.org/spreadsheetml/2006/main" count="124" uniqueCount="100">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</sst>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P8" sqref="P8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QUADRO VIII - Execução orçamental por classificação cruzada orgânica e económica (janeiro-setembro)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0" t="str">
        <f>+IF(Índice!$D$2=1,"Turismo, Ambiente e Cultura","Tourism, Enviroment and Culture")</f>
        <v>Turismo, Ambiente e Cultura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10335</v>
      </c>
      <c r="E4" s="194">
        <v>1854.0918799999995</v>
      </c>
      <c r="F4" s="194">
        <v>335211.67932</v>
      </c>
      <c r="G4" s="194">
        <v>34448.502029999996</v>
      </c>
      <c r="H4" s="194">
        <v>9776.712779999998</v>
      </c>
      <c r="I4" s="194">
        <v>355781.83366</v>
      </c>
      <c r="J4" s="194">
        <v>145331.45522000003</v>
      </c>
      <c r="K4" s="194">
        <v>24999.127819999998</v>
      </c>
      <c r="L4" s="194">
        <v>17234.558130000001</v>
      </c>
      <c r="M4" s="194">
        <v>110656.69403000001</v>
      </c>
      <c r="N4" s="194">
        <v>1045629.65487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1434.7185899999995</v>
      </c>
      <c r="F5" s="196">
        <v>265887.43424999999</v>
      </c>
      <c r="G5" s="196">
        <v>13295.481279999998</v>
      </c>
      <c r="H5" s="196">
        <v>2601.3394399999993</v>
      </c>
      <c r="I5" s="196">
        <v>4138.0074199999999</v>
      </c>
      <c r="J5" s="196">
        <v>24801.806660000002</v>
      </c>
      <c r="K5" s="196">
        <v>17836.502519999998</v>
      </c>
      <c r="L5" s="196">
        <v>6014.141349999999</v>
      </c>
      <c r="M5" s="196">
        <v>13036.847110000002</v>
      </c>
      <c r="N5" s="196">
        <v>349046.27862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1095.9176499999996</v>
      </c>
      <c r="F6" s="197">
        <v>211952.93536999996</v>
      </c>
      <c r="G6" s="197">
        <v>10569.532099999999</v>
      </c>
      <c r="H6" s="197">
        <v>2119.9721999999992</v>
      </c>
      <c r="I6" s="197">
        <v>3307.0622700000004</v>
      </c>
      <c r="J6" s="197">
        <v>18195.945320000003</v>
      </c>
      <c r="K6" s="197">
        <v>13837.474119999999</v>
      </c>
      <c r="L6" s="197">
        <v>4755.4014199999992</v>
      </c>
      <c r="M6" s="197">
        <v>10226.722110000002</v>
      </c>
      <c r="N6" s="197">
        <v>276060.9625599999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40.173020000000008</v>
      </c>
      <c r="F7" s="197">
        <v>7623.9222</v>
      </c>
      <c r="G7" s="197">
        <v>431.43233999999995</v>
      </c>
      <c r="H7" s="197">
        <v>54.892660000000006</v>
      </c>
      <c r="I7" s="197">
        <v>99.63382</v>
      </c>
      <c r="J7" s="197">
        <v>2389.1008699999998</v>
      </c>
      <c r="K7" s="197">
        <v>864.49758999999995</v>
      </c>
      <c r="L7" s="197">
        <v>257.05070000000001</v>
      </c>
      <c r="M7" s="197">
        <v>534.95713999999998</v>
      </c>
      <c r="N7" s="197">
        <v>12295.66034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298.62792000000002</v>
      </c>
      <c r="F8" s="197">
        <v>46310.576680000013</v>
      </c>
      <c r="G8" s="197">
        <v>2294.5168399999998</v>
      </c>
      <c r="H8" s="197">
        <v>426.47457999999995</v>
      </c>
      <c r="I8" s="197">
        <v>731.31133</v>
      </c>
      <c r="J8" s="197">
        <v>4216.760470000002</v>
      </c>
      <c r="K8" s="197">
        <v>3134.5308099999993</v>
      </c>
      <c r="L8" s="197">
        <v>1001.6892300000002</v>
      </c>
      <c r="M8" s="197">
        <v>2275.16786</v>
      </c>
      <c r="N8" s="197">
        <v>60689.65572000001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398.10232999999999</v>
      </c>
      <c r="F9" s="196">
        <v>13024.021849999997</v>
      </c>
      <c r="G9" s="196">
        <v>6431.3054700000021</v>
      </c>
      <c r="H9" s="196">
        <v>704.07670999999993</v>
      </c>
      <c r="I9" s="196">
        <v>554.58848000000012</v>
      </c>
      <c r="J9" s="196">
        <v>26727.832640000008</v>
      </c>
      <c r="K9" s="196">
        <v>1650.7850000000003</v>
      </c>
      <c r="L9" s="196">
        <v>659.14061999999967</v>
      </c>
      <c r="M9" s="196">
        <v>69427.529790000001</v>
      </c>
      <c r="N9" s="196">
        <v>119577.38289000001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55.020040000000002</v>
      </c>
      <c r="F10" s="197">
        <v>7883.2322099999974</v>
      </c>
      <c r="G10" s="197">
        <v>187.38324000000006</v>
      </c>
      <c r="H10" s="197">
        <v>7.2725399999999993</v>
      </c>
      <c r="I10" s="197">
        <v>65.80286000000001</v>
      </c>
      <c r="J10" s="197">
        <v>635.96822000000009</v>
      </c>
      <c r="K10" s="197">
        <v>283.53254000000004</v>
      </c>
      <c r="L10" s="197">
        <v>80.710490000000007</v>
      </c>
      <c r="M10" s="197">
        <v>1208.96739</v>
      </c>
      <c r="N10" s="197">
        <v>10407.889529999999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343.08229</v>
      </c>
      <c r="F11" s="197">
        <v>5140.78964</v>
      </c>
      <c r="G11" s="197">
        <v>6243.9222300000019</v>
      </c>
      <c r="H11" s="197">
        <v>696.80416999999989</v>
      </c>
      <c r="I11" s="197">
        <v>488.78562000000005</v>
      </c>
      <c r="J11" s="197">
        <v>26091.864420000009</v>
      </c>
      <c r="K11" s="197">
        <v>1367.2524600000004</v>
      </c>
      <c r="L11" s="197">
        <v>578.43012999999962</v>
      </c>
      <c r="M11" s="197">
        <v>68218.562399999995</v>
      </c>
      <c r="N11" s="197">
        <v>109169.49336000001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0.27295999999999998</v>
      </c>
      <c r="F12" s="198">
        <v>8.4064099999999993</v>
      </c>
      <c r="G12" s="198">
        <v>4.4740000000000002E-2</v>
      </c>
      <c r="H12" s="198">
        <v>0</v>
      </c>
      <c r="I12" s="198">
        <v>0.11090000000000001</v>
      </c>
      <c r="J12" s="198">
        <v>87778.345890000011</v>
      </c>
      <c r="K12" s="198">
        <v>0</v>
      </c>
      <c r="L12" s="198">
        <v>0</v>
      </c>
      <c r="M12" s="198">
        <v>0</v>
      </c>
      <c r="N12" s="198">
        <v>87787.180900000007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10335</v>
      </c>
      <c r="E13" s="196">
        <v>20.998000000000001</v>
      </c>
      <c r="F13" s="196">
        <v>56265.760419999999</v>
      </c>
      <c r="G13" s="196">
        <v>14718.213279999996</v>
      </c>
      <c r="H13" s="196">
        <v>6470.7966299999998</v>
      </c>
      <c r="I13" s="196">
        <v>351085.57475000003</v>
      </c>
      <c r="J13" s="196">
        <v>5485.3687300000001</v>
      </c>
      <c r="K13" s="196">
        <v>4358.7753599999996</v>
      </c>
      <c r="L13" s="196">
        <v>10561.255560000001</v>
      </c>
      <c r="M13" s="196">
        <v>27751.79867</v>
      </c>
      <c r="N13" s="196">
        <v>487053.54139999999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10335</v>
      </c>
      <c r="E14" s="200">
        <v>0</v>
      </c>
      <c r="F14" s="200">
        <v>15862.07582</v>
      </c>
      <c r="G14" s="200">
        <v>5952.4987599999995</v>
      </c>
      <c r="H14" s="200">
        <v>5859.7786299999998</v>
      </c>
      <c r="I14" s="200">
        <v>350757.81826000003</v>
      </c>
      <c r="J14" s="200">
        <v>5322.3863799999999</v>
      </c>
      <c r="K14" s="200">
        <v>3485.9872699999996</v>
      </c>
      <c r="L14" s="200">
        <v>3493.6572100000003</v>
      </c>
      <c r="M14" s="200">
        <v>27716.164489999999</v>
      </c>
      <c r="N14" s="200">
        <v>428785.36681999994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10335</v>
      </c>
      <c r="E16" s="198">
        <v>0</v>
      </c>
      <c r="F16" s="198">
        <v>15862.07582</v>
      </c>
      <c r="G16" s="198">
        <v>5952.4987599999995</v>
      </c>
      <c r="H16" s="198">
        <v>5859.7786299999998</v>
      </c>
      <c r="I16" s="198">
        <v>350757.81826000003</v>
      </c>
      <c r="J16" s="198">
        <v>5322.3863799999999</v>
      </c>
      <c r="K16" s="198">
        <v>3485.9872699999996</v>
      </c>
      <c r="L16" s="198">
        <v>3493.6572100000003</v>
      </c>
      <c r="M16" s="198">
        <v>27716.164489999999</v>
      </c>
      <c r="N16" s="198">
        <v>428785.36681999994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20.998000000000001</v>
      </c>
      <c r="F19" s="200">
        <v>40403.684600000001</v>
      </c>
      <c r="G19" s="200">
        <v>8765.7145199999977</v>
      </c>
      <c r="H19" s="200">
        <v>611.01800000000003</v>
      </c>
      <c r="I19" s="200">
        <v>327.75648999999999</v>
      </c>
      <c r="J19" s="200">
        <v>162.98235</v>
      </c>
      <c r="K19" s="200">
        <v>872.7880899999999</v>
      </c>
      <c r="L19" s="200">
        <v>7067.5983500000002</v>
      </c>
      <c r="M19" s="200">
        <v>35.634180000000008</v>
      </c>
      <c r="N19" s="200">
        <v>58268.174579999992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14783.402720000006</v>
      </c>
      <c r="G20" s="198">
        <v>0.17499999999999999</v>
      </c>
      <c r="H20" s="198">
        <v>293.7</v>
      </c>
      <c r="I20" s="198">
        <v>0</v>
      </c>
      <c r="J20" s="198">
        <v>0</v>
      </c>
      <c r="K20" s="198">
        <v>0</v>
      </c>
      <c r="L20" s="198">
        <v>0</v>
      </c>
      <c r="M20" s="198">
        <v>1.554</v>
      </c>
      <c r="N20" s="198">
        <v>15078.831720000006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21698.274949999992</v>
      </c>
      <c r="G22" s="198">
        <v>8566.167849999998</v>
      </c>
      <c r="H22" s="198">
        <v>315</v>
      </c>
      <c r="I22" s="198">
        <v>302.75</v>
      </c>
      <c r="J22" s="198">
        <v>49.089959999999998</v>
      </c>
      <c r="K22" s="198">
        <v>845.80567999999994</v>
      </c>
      <c r="L22" s="198">
        <v>3777.3265799999999</v>
      </c>
      <c r="M22" s="198">
        <v>0</v>
      </c>
      <c r="N22" s="198">
        <v>35574.915019999993</v>
      </c>
    </row>
    <row r="23" spans="2:14" hidden="1">
      <c r="B23" s="195"/>
      <c r="C23" s="104">
        <v>0</v>
      </c>
      <c r="D23" s="198">
        <v>0</v>
      </c>
      <c r="E23" s="198">
        <v>0.498</v>
      </c>
      <c r="F23" s="198">
        <v>3918.7069299999989</v>
      </c>
      <c r="G23" s="198">
        <v>169.78067000000001</v>
      </c>
      <c r="H23" s="198">
        <v>2.3180000000000001</v>
      </c>
      <c r="I23" s="198">
        <v>25.006489999999999</v>
      </c>
      <c r="J23" s="198">
        <v>99.081389999999985</v>
      </c>
      <c r="K23" s="198">
        <v>26.982409999999998</v>
      </c>
      <c r="L23" s="198">
        <v>3290.2717700000003</v>
      </c>
      <c r="M23" s="198">
        <v>34.080180000000006</v>
      </c>
      <c r="N23" s="198">
        <v>7566.7258399999992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14.811</v>
      </c>
      <c r="K24" s="198">
        <v>0</v>
      </c>
      <c r="L24" s="198">
        <v>0</v>
      </c>
      <c r="M24" s="198">
        <v>0</v>
      </c>
      <c r="N24" s="198">
        <v>47.701999999999998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1096.7003</v>
      </c>
      <c r="L25" s="198">
        <v>0</v>
      </c>
      <c r="M25" s="198">
        <v>396.82</v>
      </c>
      <c r="N25" s="198">
        <v>1493.5202999999999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26.056390000000004</v>
      </c>
      <c r="G26" s="198">
        <v>3.4572599999999998</v>
      </c>
      <c r="H26" s="198">
        <v>0.5</v>
      </c>
      <c r="I26" s="198">
        <v>3.5521099999999999</v>
      </c>
      <c r="J26" s="198">
        <v>538.10130000000004</v>
      </c>
      <c r="K26" s="198">
        <v>56.364640000000001</v>
      </c>
      <c r="L26" s="198">
        <v>2.06E-2</v>
      </c>
      <c r="M26" s="198">
        <v>43.698459999999997</v>
      </c>
      <c r="N26" s="198">
        <v>671.7507599999999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85</v>
      </c>
      <c r="E27" s="32">
        <v>3.2188000000000003</v>
      </c>
      <c r="F27" s="32">
        <v>2313.1783999999998</v>
      </c>
      <c r="G27" s="32">
        <v>963.33948000000009</v>
      </c>
      <c r="H27" s="32">
        <v>3912.8452500000003</v>
      </c>
      <c r="I27" s="32">
        <v>912.91155000000003</v>
      </c>
      <c r="J27" s="32">
        <v>13380.79356</v>
      </c>
      <c r="K27" s="32">
        <v>7081.3744700000007</v>
      </c>
      <c r="L27" s="32">
        <v>9093.9429899999996</v>
      </c>
      <c r="M27" s="32">
        <v>66970.592629999999</v>
      </c>
      <c r="N27" s="32">
        <v>104717.19713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3.2188000000000003</v>
      </c>
      <c r="F28" s="198">
        <v>2074.3728099999998</v>
      </c>
      <c r="G28" s="198">
        <v>963.33948000000009</v>
      </c>
      <c r="H28" s="198">
        <v>39.813010000000006</v>
      </c>
      <c r="I28" s="198">
        <v>3.9858099999999999</v>
      </c>
      <c r="J28" s="198">
        <v>7691.4245899999996</v>
      </c>
      <c r="K28" s="198">
        <v>82.332679999999996</v>
      </c>
      <c r="L28" s="198">
        <v>826.61311999999998</v>
      </c>
      <c r="M28" s="198">
        <v>38870.103699999992</v>
      </c>
      <c r="N28" s="198">
        <v>50555.203999999991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85</v>
      </c>
      <c r="E29" s="196">
        <v>0</v>
      </c>
      <c r="F29" s="196">
        <v>238.80559</v>
      </c>
      <c r="G29" s="196">
        <v>0</v>
      </c>
      <c r="H29" s="196">
        <v>3873.0322400000005</v>
      </c>
      <c r="I29" s="196">
        <v>908.92574000000002</v>
      </c>
      <c r="J29" s="196">
        <v>5689.3689700000004</v>
      </c>
      <c r="K29" s="196">
        <v>6999.0417900000002</v>
      </c>
      <c r="L29" s="196">
        <v>8267.3298699999996</v>
      </c>
      <c r="M29" s="196">
        <v>28100.48893</v>
      </c>
      <c r="N29" s="196">
        <v>54161.993130000003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85</v>
      </c>
      <c r="E30" s="200">
        <v>0</v>
      </c>
      <c r="F30" s="200">
        <v>77.035870000000003</v>
      </c>
      <c r="G30" s="200">
        <v>0</v>
      </c>
      <c r="H30" s="200">
        <v>3873.0322400000005</v>
      </c>
      <c r="I30" s="200">
        <v>880.92574000000002</v>
      </c>
      <c r="J30" s="200">
        <v>3250.3689700000004</v>
      </c>
      <c r="K30" s="200">
        <v>6999.0417900000002</v>
      </c>
      <c r="L30" s="200">
        <v>70.910339999999991</v>
      </c>
      <c r="M30" s="200">
        <v>28100.48893</v>
      </c>
      <c r="N30" s="200">
        <v>43336.803879999999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6999.0417900000002</v>
      </c>
      <c r="L31" s="198">
        <v>0</v>
      </c>
      <c r="M31" s="198">
        <v>0</v>
      </c>
      <c r="N31" s="198">
        <v>6999.0417900000002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85</v>
      </c>
      <c r="E32" s="198">
        <v>0</v>
      </c>
      <c r="F32" s="198">
        <v>77.035870000000003</v>
      </c>
      <c r="G32" s="198">
        <v>0</v>
      </c>
      <c r="H32" s="198">
        <v>3873.0322400000005</v>
      </c>
      <c r="I32" s="198">
        <v>880.92574000000002</v>
      </c>
      <c r="J32" s="198">
        <v>1868.7639300000001</v>
      </c>
      <c r="K32" s="198">
        <v>0</v>
      </c>
      <c r="L32" s="198">
        <v>70.910339999999991</v>
      </c>
      <c r="M32" s="198">
        <v>28100.48893</v>
      </c>
      <c r="N32" s="198">
        <v>34956.157050000002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1381.6050400000001</v>
      </c>
      <c r="K33" s="198">
        <v>0</v>
      </c>
      <c r="L33" s="198">
        <v>0</v>
      </c>
      <c r="M33" s="198">
        <v>0</v>
      </c>
      <c r="N33" s="198">
        <v>1381.6050400000001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161.76972000000001</v>
      </c>
      <c r="G35" s="200">
        <v>0</v>
      </c>
      <c r="H35" s="200">
        <v>0</v>
      </c>
      <c r="I35" s="200">
        <v>28</v>
      </c>
      <c r="J35" s="200">
        <v>2439</v>
      </c>
      <c r="K35" s="200">
        <v>0</v>
      </c>
      <c r="L35" s="200">
        <v>8196.4195299999992</v>
      </c>
      <c r="M35" s="200">
        <v>0</v>
      </c>
      <c r="N35" s="200">
        <v>10825.189249999999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10420</v>
      </c>
      <c r="E38" s="204">
        <v>1857.3106799999996</v>
      </c>
      <c r="F38" s="204">
        <v>337524.85771999997</v>
      </c>
      <c r="G38" s="204">
        <v>35411.841509999998</v>
      </c>
      <c r="H38" s="204">
        <v>13689.558029999998</v>
      </c>
      <c r="I38" s="204">
        <v>356694.74521000002</v>
      </c>
      <c r="J38" s="204">
        <v>158712.24878000002</v>
      </c>
      <c r="K38" s="204">
        <v>32080.502289999997</v>
      </c>
      <c r="L38" s="204">
        <v>26328.501120000001</v>
      </c>
      <c r="M38" s="204">
        <v>177627.28666000001</v>
      </c>
      <c r="N38" s="204">
        <v>1150346.8520000002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8491.6289700000016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41599.772970000005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398831.22668999998</v>
      </c>
      <c r="K41" s="200">
        <v>0</v>
      </c>
      <c r="L41" s="200">
        <v>0</v>
      </c>
      <c r="M41" s="200">
        <v>0</v>
      </c>
      <c r="N41" s="200">
        <v>398831.22668999998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125510.29953000002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27" sqref="C2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QUADRO IX - Saldo Global do Subsetor - EPR (janeiro-setembro)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20836.809869999764</v>
      </c>
      <c r="E5" s="82">
        <v>-28331.819649999496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(janeiro-setembro)","TABLE X - ASFs and RPEs budget execution (january-september)")</f>
        <v>QUADRO X - Execução orçamental dos Serviços e Fundos Autónomos e EPR (janeiro-setembro)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23171.619880000013</v>
      </c>
      <c r="E4" s="98">
        <v>-28331.819649999496</v>
      </c>
      <c r="F4" s="98">
        <v>-5160.1997699994827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443105.19183000003</v>
      </c>
      <c r="E7" s="74">
        <v>411877.61858999945</v>
      </c>
      <c r="F7" s="74">
        <v>854982.81041999953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25393.005320000011</v>
      </c>
      <c r="E8" s="74">
        <v>-27658.822619999497</v>
      </c>
      <c r="F8" s="74">
        <v>-2265.8172999994827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21392.316330000001</v>
      </c>
      <c r="E9" s="74">
        <v>-31663.041399999522</v>
      </c>
      <c r="F9" s="74">
        <v>-10270.725069999462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1779.3035499999978</v>
      </c>
      <c r="E10" s="74">
        <v>3331.2217499999824</v>
      </c>
      <c r="F10" s="74">
        <v>5110.5252999999793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QUADRO XI - Execução orçamental dos Serviços e Fundos Autónomos e EPR (janeiro-setembro)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462481.76263000001</v>
      </c>
      <c r="E4" s="108">
        <v>310347.25400999998</v>
      </c>
      <c r="F4" s="108">
        <v>772829.01664000005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8033.1748999999991</v>
      </c>
      <c r="E8" s="74">
        <v>7744.0127999999995</v>
      </c>
      <c r="F8" s="74">
        <v>15777.187699999999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448393.77738000004</v>
      </c>
      <c r="E9" s="74">
        <v>268963.37152999995</v>
      </c>
      <c r="F9" s="74">
        <v>717357.14890999999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36451.790070000017</v>
      </c>
      <c r="E10" s="74">
        <v>1648.5720099999999</v>
      </c>
      <c r="F10" s="74">
        <v>38100.362080000021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410746.73676</v>
      </c>
      <c r="E11" s="74">
        <v>267314.79951999994</v>
      </c>
      <c r="F11" s="74">
        <v>678061.53627999988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4908.8260599999994</v>
      </c>
      <c r="E12" s="74">
        <v>16613.147430000001</v>
      </c>
      <c r="F12" s="74">
        <v>21521.97349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1145.9842900000001</v>
      </c>
      <c r="E13" s="74">
        <v>17026.722249999999</v>
      </c>
      <c r="F13" s="74">
        <v>18172.706539999999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6016.434519999998</v>
      </c>
      <c r="E14" s="83">
        <v>73871.541959999988</v>
      </c>
      <c r="F14" s="83">
        <v>79887.976479999983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2617.0862099999995</v>
      </c>
      <c r="F15" s="34">
        <v>2617.0862099999995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5946.6207999999979</v>
      </c>
      <c r="E16" s="34">
        <v>71180.121039999998</v>
      </c>
      <c r="F16" s="74">
        <v>77126.741840000002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4721.8198899999998</v>
      </c>
      <c r="E17" s="34">
        <v>33437.223669999999</v>
      </c>
      <c r="F17" s="74">
        <v>38159.043559999998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1224.8009099999981</v>
      </c>
      <c r="E18" s="74">
        <v>37742.897369999999</v>
      </c>
      <c r="F18" s="74">
        <v>38967.698279999997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33.983330000000002</v>
      </c>
      <c r="F19" s="74">
        <v>33.983330000000002</v>
      </c>
    </row>
    <row r="20" spans="2:6" ht="11.25" customHeight="1">
      <c r="C20" s="110" t="str">
        <f>+IF(Índice!$D$2=1,"Receita efetiva","Effective revenue")</f>
        <v>Receita efetiva</v>
      </c>
      <c r="D20" s="83">
        <v>468498.19715000002</v>
      </c>
      <c r="E20" s="83">
        <v>384218.79596999998</v>
      </c>
      <c r="F20" s="83">
        <v>852716.99312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441089.44630000001</v>
      </c>
      <c r="E22" s="83">
        <v>342010.2954099995</v>
      </c>
      <c r="F22" s="83">
        <v>783099.74170999951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45891.278709999984</v>
      </c>
      <c r="E23" s="74">
        <v>215214.13995999971</v>
      </c>
      <c r="F23" s="74">
        <v>261105.41866999969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93237.164280000026</v>
      </c>
      <c r="E24" s="74">
        <v>113125.12774999981</v>
      </c>
      <c r="F24" s="74">
        <v>206362.29202999984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2221.38544</v>
      </c>
      <c r="E25" s="74">
        <v>672.99703</v>
      </c>
      <c r="F25" s="74">
        <v>2894.38247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274527.20432000002</v>
      </c>
      <c r="E26" s="74">
        <v>10647.50489</v>
      </c>
      <c r="F26" s="74">
        <v>285174.70921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1970.4085100000002</v>
      </c>
      <c r="E27" s="74">
        <v>0</v>
      </c>
      <c r="F27" s="59">
        <v>1970.4085100000002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272556.79581000004</v>
      </c>
      <c r="E28" s="74">
        <v>10647.50489</v>
      </c>
      <c r="F28" s="59">
        <v>283204.30070000002</v>
      </c>
    </row>
    <row r="29" spans="2:6" ht="11.25" customHeight="1">
      <c r="C29" s="104" t="str">
        <f>+IF(Índice!$D$2=1,"Subsídios","Subsidies")</f>
        <v>Subsídios</v>
      </c>
      <c r="D29" s="74">
        <v>24995.249830000001</v>
      </c>
      <c r="E29" s="74">
        <v>6.5214400000000001</v>
      </c>
      <c r="F29" s="74">
        <v>25001.771270000001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217.16372000000001</v>
      </c>
      <c r="E30" s="74">
        <v>2344.0043400000004</v>
      </c>
      <c r="F30" s="74">
        <v>2561.1680600000004</v>
      </c>
    </row>
    <row r="31" spans="2:6" ht="11.25" customHeight="1">
      <c r="C31" s="110" t="str">
        <f>+IF(Índice!$D$2=1,"Despesa de capital","Capital expenditure")</f>
        <v>Despesa de capital</v>
      </c>
      <c r="D31" s="83">
        <v>4237.1309700000002</v>
      </c>
      <c r="E31" s="83">
        <v>70540.320210000005</v>
      </c>
      <c r="F31" s="83">
        <v>74777.451180000004</v>
      </c>
    </row>
    <row r="32" spans="2:6" ht="11.25" customHeight="1">
      <c r="C32" s="104" t="str">
        <f>+IF(Índice!$D$2=1,"Investimento","Investment")</f>
        <v>Investimento</v>
      </c>
      <c r="D32" s="74">
        <v>2218.99179</v>
      </c>
      <c r="E32" s="74">
        <v>69646.863560000013</v>
      </c>
      <c r="F32" s="74">
        <v>71865.855350000013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2018.1391799999999</v>
      </c>
      <c r="E33" s="74">
        <v>893.45664999999997</v>
      </c>
      <c r="F33" s="74">
        <v>2911.5958299999998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445326.57727000001</v>
      </c>
      <c r="E36" s="83">
        <v>412550.61561999947</v>
      </c>
      <c r="F36" s="83">
        <v>857877.19288999948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3965.2892700000002</v>
      </c>
      <c r="E38" s="35">
        <v>669.00063999999998</v>
      </c>
      <c r="F38" s="35">
        <v>4634.2899100000004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9104.4566400000003</v>
      </c>
      <c r="F39" s="35">
        <v>9104.4566400000003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23171.619880000013</v>
      </c>
      <c r="E44" s="114">
        <v>-28331.819649999496</v>
      </c>
      <c r="F44" s="114">
        <v>-5160.1997699994827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(setembro)","TABLE XII - ASFs and RPEs budget execution (september)")</f>
        <v>QUADRO XII - Execução orçamental dos Serviços e Fundos Autónomos e EPR (setembro)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+IF(Índice!$D$2=1,"setembro 2025","september 2025")</f>
        <v>setembro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66882.005980000016</v>
      </c>
      <c r="E5" s="316">
        <v>39024.425269999942</v>
      </c>
      <c r="F5" s="316">
        <v>105906.43124999997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66882.005980000016</v>
      </c>
      <c r="E9" s="74">
        <v>39024.425269999942</v>
      </c>
      <c r="F9" s="74">
        <v>105906.43124999997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65205.65848000002</v>
      </c>
      <c r="E10" s="74">
        <v>35746.769909999937</v>
      </c>
      <c r="F10" s="74">
        <v>100952.42838999996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870.12876999999742</v>
      </c>
      <c r="E11" s="83">
        <v>15415.473729999994</v>
      </c>
      <c r="F11" s="83">
        <v>16285.602499999992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111.10102000000002</v>
      </c>
      <c r="F12" s="34">
        <v>111.10102000000002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868.24673999999743</v>
      </c>
      <c r="E13" s="34">
        <v>15304.271709999994</v>
      </c>
      <c r="F13" s="74">
        <v>16172.51844999999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67752.134750000012</v>
      </c>
      <c r="E15" s="83">
        <v>54439.898999999932</v>
      </c>
      <c r="F15" s="83">
        <v>122192.03374999994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65837.190490000081</v>
      </c>
      <c r="E17" s="83">
        <v>40773.495249999811</v>
      </c>
      <c r="F17" s="83">
        <v>106610.6857399999</v>
      </c>
    </row>
    <row r="18" spans="3:6" ht="11.25" customHeight="1">
      <c r="C18" s="104" t="str">
        <f>+IF(Índice!$D$2=1,"Consumo público","Public consumption")</f>
        <v>Consumo público</v>
      </c>
      <c r="D18" s="74">
        <v>28314.291470000055</v>
      </c>
      <c r="E18" s="74">
        <v>39469.776699999813</v>
      </c>
      <c r="F18" s="74">
        <v>67784.068169999868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4858.7034300000068</v>
      </c>
      <c r="E19" s="74">
        <v>21649.597500000029</v>
      </c>
      <c r="F19" s="74">
        <v>26508.300930000034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23455.588040000046</v>
      </c>
      <c r="E20" s="74">
        <v>17820.17919999978</v>
      </c>
      <c r="F20" s="74">
        <v>41275.767239999826</v>
      </c>
    </row>
    <row r="21" spans="3:6" ht="11.25" customHeight="1">
      <c r="C21" s="104" t="str">
        <f>+IF(Índice!$D$2=1,"Subsídios","Subsidies")</f>
        <v>Subsídios</v>
      </c>
      <c r="D21" s="74">
        <v>2352.7625400000029</v>
      </c>
      <c r="E21" s="74">
        <v>0</v>
      </c>
      <c r="F21" s="74">
        <v>2352.7625400000029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0.50645999999996272</v>
      </c>
      <c r="E22" s="74">
        <v>94.408289999999923</v>
      </c>
      <c r="F22" s="59">
        <v>94.914749999999884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35169.630020000041</v>
      </c>
      <c r="E23" s="74">
        <v>1209.3102599999997</v>
      </c>
      <c r="F23" s="59">
        <v>36378.940280000039</v>
      </c>
    </row>
    <row r="24" spans="3:6" ht="11.25" customHeight="1">
      <c r="C24" s="110" t="str">
        <f>+IF(Índice!$D$2=1,"Despesa de capital","Capital expenditure")</f>
        <v>Despesa de capital</v>
      </c>
      <c r="D24" s="83">
        <v>820.43838000000039</v>
      </c>
      <c r="E24" s="83">
        <v>15350.496810000022</v>
      </c>
      <c r="F24" s="83">
        <v>16170.935190000022</v>
      </c>
    </row>
    <row r="25" spans="3:6" ht="11.25" customHeight="1">
      <c r="C25" s="104" t="str">
        <f>+IF(Índice!$D$2=1,"Investimento","Investment")</f>
        <v>Investimento</v>
      </c>
      <c r="D25" s="74">
        <v>820.43838000000039</v>
      </c>
      <c r="E25" s="74">
        <v>15239.415850000023</v>
      </c>
      <c r="F25" s="74">
        <v>16059.854230000023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0</v>
      </c>
      <c r="E26" s="74">
        <v>111.08096000000008</v>
      </c>
      <c r="F26" s="74">
        <v>111.08096000000008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66657.628870000088</v>
      </c>
      <c r="E29" s="83">
        <v>56123.99205999983</v>
      </c>
      <c r="F29" s="83">
        <v>122781.62092999992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1094.5058799999242</v>
      </c>
      <c r="E31" s="318">
        <v>-1684.0930599998974</v>
      </c>
      <c r="F31" s="318">
        <v>-589.58717999997316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C27" sqref="C2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2025 (valores acumulados)","Table XIII- Accounts payable of the Regional Administration, september (accumulated)")</f>
        <v>QUADRO XIII - Contas a pagar, da Administração Regional, no final de setembro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+IF(Índice!$D$2=1,"setembro 2025","september 2025")</f>
        <v>setembro 2025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v>107998409.01000002</v>
      </c>
      <c r="E6" s="162">
        <v>97080371.740000024</v>
      </c>
      <c r="F6" s="162">
        <v>18104316.800000019</v>
      </c>
      <c r="G6" s="91">
        <v>9.5703218125910983E-3</v>
      </c>
      <c r="H6" s="91">
        <v>6.9751338309327338E-3</v>
      </c>
      <c r="I6" s="116">
        <v>1.6206838997997011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9382576.1999999993</v>
      </c>
      <c r="E7" s="165">
        <v>8522155.2699999996</v>
      </c>
      <c r="F7" s="165">
        <v>156707.60999999999</v>
      </c>
      <c r="G7" s="95">
        <v>3.3503563500607729</v>
      </c>
      <c r="H7" s="95">
        <v>9.246289857425511</v>
      </c>
      <c r="I7" s="121">
        <v>17463.403618494525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78100685.550000012</v>
      </c>
      <c r="E8" s="165">
        <v>76803047.300000012</v>
      </c>
      <c r="F8" s="165">
        <v>15876236.400000017</v>
      </c>
      <c r="G8" s="95">
        <v>-0.13110562796873382</v>
      </c>
      <c r="H8" s="95">
        <v>-0.14414879665654301</v>
      </c>
      <c r="I8" s="121">
        <v>0.97018124544463147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6842690.3099999987</v>
      </c>
      <c r="E9" s="165">
        <v>3425048.4499999993</v>
      </c>
      <c r="F9" s="165">
        <v>1971535.08</v>
      </c>
      <c r="G9" s="95">
        <v>-0.23088932524653882</v>
      </c>
      <c r="H9" s="95">
        <v>-5.3229637359794024E-2</v>
      </c>
      <c r="I9" s="121">
        <v>3.6073204700703014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13446167.030000001</v>
      </c>
      <c r="E10" s="165">
        <v>8110949.7100000009</v>
      </c>
      <c r="F10" s="165">
        <v>99786.71</v>
      </c>
      <c r="G10" s="95">
        <v>1.8859805654267117</v>
      </c>
      <c r="H10" s="95">
        <v>8.5461790713526291</v>
      </c>
      <c r="I10" s="121">
        <v>161.2508426477184</v>
      </c>
    </row>
    <row r="11" spans="2:11">
      <c r="B11" s="29"/>
      <c r="C11" s="120" t="str">
        <f>+IF(Índice!$D$2=1,"Subsídios","Subsidies")</f>
        <v>Subsídios</v>
      </c>
      <c r="D11" s="165">
        <v>207479.16</v>
      </c>
      <c r="E11" s="165">
        <v>207479.16</v>
      </c>
      <c r="F11" s="165">
        <v>0</v>
      </c>
      <c r="G11" s="95">
        <v>-0.84836450280786257</v>
      </c>
      <c r="H11" s="95">
        <v>-0.84836450280786257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18810.760000000002</v>
      </c>
      <c r="E12" s="165">
        <v>11691.85</v>
      </c>
      <c r="F12" s="165">
        <v>51</v>
      </c>
      <c r="G12" s="95">
        <v>1.2227663046496597</v>
      </c>
      <c r="H12" s="95">
        <v>5.3021027042469129</v>
      </c>
      <c r="I12" s="121">
        <v>367.83843137254905</v>
      </c>
    </row>
    <row r="13" spans="2:11">
      <c r="B13" s="29"/>
      <c r="C13" s="115" t="str">
        <f>+IF(Índice!$D$2=1,"Despesa de capital","Capital expenditure")</f>
        <v>Despesa de capital</v>
      </c>
      <c r="D13" s="163">
        <v>43014486.260000005</v>
      </c>
      <c r="E13" s="163">
        <v>29494917.100000001</v>
      </c>
      <c r="F13" s="163">
        <v>242296.16000000003</v>
      </c>
      <c r="G13" s="92">
        <v>6.5386049860105766E-2</v>
      </c>
      <c r="H13" s="92">
        <v>0.15781902032096329</v>
      </c>
      <c r="I13" s="117">
        <v>301.78620314588875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22308861.440000005</v>
      </c>
      <c r="E14" s="165">
        <v>14612416.15</v>
      </c>
      <c r="F14" s="165">
        <v>242296.16000000003</v>
      </c>
      <c r="G14" s="95">
        <v>-4.3533180894295476E-2</v>
      </c>
      <c r="H14" s="95">
        <v>1.4487568225131753E-2</v>
      </c>
      <c r="I14" s="121">
        <v>156.03582767665779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20705624.82</v>
      </c>
      <c r="E15" s="165">
        <v>14882500.950000001</v>
      </c>
      <c r="F15" s="165">
        <v>0</v>
      </c>
      <c r="G15" s="95">
        <v>0.21438379103060612</v>
      </c>
      <c r="H15" s="95">
        <v>0.34430126679644824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151012895.27000004</v>
      </c>
      <c r="E17" s="164">
        <v>126575288.84000003</v>
      </c>
      <c r="F17" s="164">
        <v>18346612.96000002</v>
      </c>
      <c r="G17" s="147">
        <v>2.4864163907438952E-2</v>
      </c>
      <c r="H17" s="147">
        <v>3.8502884969732865E-2</v>
      </c>
      <c r="I17" s="148">
        <v>2.6518821929782987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105388521.98</v>
      </c>
      <c r="E19" s="164">
        <v>80963399.490000039</v>
      </c>
      <c r="F19" s="164">
        <v>3930603.9500000007</v>
      </c>
      <c r="G19" s="147">
        <v>0.16975915789173368</v>
      </c>
      <c r="H19" s="147">
        <v>0.25252840464657655</v>
      </c>
      <c r="I19" s="148">
        <v>17.178177411364384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2025 (valores acumulados)","Table XIV - Accounts payable of the Regional Gov., september (accumulated)")</f>
        <v>QUADRO XIV - Contas a pagar, do Governo Regional, no final de setembro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+IF(Índice!$D$2=1,"setembro 2025","september 2025")</f>
        <v>setembro 2025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26757655.589999996</v>
      </c>
      <c r="E27" s="162">
        <v>19647636.77</v>
      </c>
      <c r="F27" s="162">
        <v>1209675.7199999997</v>
      </c>
      <c r="G27" s="91">
        <v>2.0250495608372594</v>
      </c>
      <c r="H27" s="91">
        <v>3.8426476721144924</v>
      </c>
      <c r="I27" s="116">
        <v>24.511014458861968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26125990.170000002</v>
      </c>
      <c r="E28" s="163">
        <v>21323556.010000002</v>
      </c>
      <c r="F28" s="163">
        <v>630</v>
      </c>
      <c r="G28" s="92">
        <v>-4.1059167424807419E-2</v>
      </c>
      <c r="H28" s="172">
        <v>1.2429816550340478E-2</v>
      </c>
      <c r="I28" s="117">
        <v>41468.825666666671</v>
      </c>
    </row>
    <row r="29" spans="2:9" ht="20.100000000000001" customHeight="1">
      <c r="B29" s="29"/>
      <c r="C29" s="146" t="s">
        <v>7</v>
      </c>
      <c r="D29" s="164">
        <v>52883645.759999998</v>
      </c>
      <c r="E29" s="164">
        <v>40971192.780000001</v>
      </c>
      <c r="F29" s="164">
        <v>1210305.7199999997</v>
      </c>
      <c r="G29" s="147">
        <v>0.46532712142266686</v>
      </c>
      <c r="H29" s="147">
        <v>0.63108558368619216</v>
      </c>
      <c r="I29" s="148">
        <v>49.389526454764344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setembro de 2025 (valores acumulados)","Table XV - Accounts payable of the ASFs, september (accumulated)")</f>
        <v>QUADRO XV - Contas a pagar, dos Serviços e Fundos Autónomos, no final de setembro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+IF(Índice!$D$2=1,"setembro 2025","september 2025")</f>
        <v>setembro 2025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v>39633654.350000016</v>
      </c>
      <c r="E36" s="162">
        <v>38373903.500000015</v>
      </c>
      <c r="F36" s="162">
        <v>2720298.23</v>
      </c>
      <c r="G36" s="91">
        <v>1.2177574660337642E-2</v>
      </c>
      <c r="H36" s="91">
        <v>1.923007931666354E-2</v>
      </c>
      <c r="I36" s="116">
        <v>7.2943071936069224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613740.67999999993</v>
      </c>
      <c r="E37" s="163">
        <v>613740.67999999993</v>
      </c>
      <c r="F37" s="163">
        <v>0</v>
      </c>
      <c r="G37" s="92">
        <v>3.1496574105758066</v>
      </c>
      <c r="H37" s="92">
        <v>3.1496574105758066</v>
      </c>
      <c r="I37" s="117">
        <v>0</v>
      </c>
    </row>
    <row r="38" spans="2:9" ht="20.100000000000001" customHeight="1">
      <c r="C38" s="146" t="s">
        <v>7</v>
      </c>
      <c r="D38" s="164">
        <v>40247395.030000016</v>
      </c>
      <c r="E38" s="164">
        <v>38987644.180000015</v>
      </c>
      <c r="F38" s="164">
        <v>2720298.23</v>
      </c>
      <c r="G38" s="147">
        <v>2.3983740910832996E-2</v>
      </c>
      <c r="H38" s="147">
        <v>3.1479338744276886E-2</v>
      </c>
      <c r="I38" s="148">
        <v>7.4227473745748238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setembro de 2025 (valores acumulados)","Table XVI - Accounts payable of the RPEs, september (accumulated)")</f>
        <v>QUADRO XVI - Contas a pagar, das Entidades Públicas Reclassificadas, no final de setembro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+IF(Índice!$D$2=1,"setembro 2025","september 2025")</f>
        <v>setembro 2025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v>41607099.070000015</v>
      </c>
      <c r="E45" s="162">
        <v>39058831.470000014</v>
      </c>
      <c r="F45" s="162">
        <v>14174342.850000018</v>
      </c>
      <c r="G45" s="91">
        <v>-0.29446544733751245</v>
      </c>
      <c r="H45" s="91">
        <v>-0.28595516595096349</v>
      </c>
      <c r="I45" s="116">
        <v>0.17591557362872523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16274755.410000002</v>
      </c>
      <c r="E46" s="163">
        <v>7557620.4100000011</v>
      </c>
      <c r="F46" s="163">
        <v>241666.16000000003</v>
      </c>
      <c r="G46" s="92">
        <v>0.25363813352970732</v>
      </c>
      <c r="H46" s="92">
        <v>0.77205722685511913</v>
      </c>
      <c r="I46" s="117">
        <v>114.07104327839254</v>
      </c>
    </row>
    <row r="47" spans="2:9" ht="20.100000000000001" customHeight="1">
      <c r="C47" s="146" t="s">
        <v>7</v>
      </c>
      <c r="D47" s="164">
        <v>57881854.480000019</v>
      </c>
      <c r="E47" s="164">
        <v>46616451.880000018</v>
      </c>
      <c r="F47" s="164">
        <v>14416009.010000018</v>
      </c>
      <c r="G47" s="147">
        <v>-0.1955766365507714</v>
      </c>
      <c r="H47" s="147">
        <v>-0.20943099065439108</v>
      </c>
      <c r="I47" s="148">
        <v>0.62936594741351848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8"/>
  <sheetViews>
    <sheetView showGridLines="0" topLeftCell="A38" zoomScale="85" zoomScaleNormal="85" workbookViewId="0">
      <selection activeCell="I53" sqref="I5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53</v>
      </c>
      <c r="D9" s="170"/>
      <c r="E9" s="169"/>
    </row>
    <row r="10" spans="2:5">
      <c r="B10" s="195"/>
      <c r="C10" s="170" t="s">
        <v>54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56</v>
      </c>
      <c r="D12" s="170"/>
      <c r="E12" s="169"/>
    </row>
    <row r="13" spans="2:5">
      <c r="B13" s="195"/>
      <c r="C13" s="170" t="s">
        <v>18</v>
      </c>
      <c r="D13" s="170"/>
      <c r="E13" s="169"/>
    </row>
    <row r="14" spans="2:5">
      <c r="B14" s="195"/>
      <c r="C14" s="170" t="s">
        <v>43</v>
      </c>
      <c r="D14" s="170"/>
      <c r="E14" s="169"/>
    </row>
    <row r="15" spans="2:5">
      <c r="B15" s="195"/>
      <c r="C15" s="170" t="s">
        <v>57</v>
      </c>
      <c r="D15" s="170"/>
      <c r="E15" s="169"/>
    </row>
    <row r="16" spans="2:5">
      <c r="B16" s="195"/>
      <c r="C16" s="170" t="s">
        <v>69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19</v>
      </c>
      <c r="D18" s="170"/>
      <c r="E18" s="169"/>
    </row>
    <row r="19" spans="2:5">
      <c r="B19" s="195"/>
      <c r="C19" s="170" t="s">
        <v>70</v>
      </c>
      <c r="D19" s="170"/>
      <c r="E19" s="169"/>
    </row>
    <row r="20" spans="2:5">
      <c r="B20" s="195"/>
      <c r="C20" s="170" t="s">
        <v>44</v>
      </c>
      <c r="D20" s="170"/>
      <c r="E20" s="169"/>
    </row>
    <row r="21" spans="2:5">
      <c r="B21" s="195"/>
      <c r="C21" s="170" t="s">
        <v>58</v>
      </c>
      <c r="D21" s="170"/>
      <c r="E21" s="169"/>
    </row>
    <row r="22" spans="2:5">
      <c r="B22" s="195"/>
      <c r="C22" s="170" t="s">
        <v>71</v>
      </c>
      <c r="D22" s="170"/>
      <c r="E22" s="169"/>
    </row>
    <row r="23" spans="2:5">
      <c r="B23" s="195"/>
      <c r="C23" s="170" t="s">
        <v>59</v>
      </c>
      <c r="D23" s="170"/>
      <c r="E23" s="169"/>
    </row>
    <row r="24" spans="2:5">
      <c r="B24" s="195"/>
      <c r="C24" s="170" t="s">
        <v>60</v>
      </c>
      <c r="D24" s="170"/>
      <c r="E24" s="169"/>
    </row>
    <row r="25" spans="2:5">
      <c r="B25" s="195"/>
      <c r="C25" s="170" t="s">
        <v>45</v>
      </c>
      <c r="D25" s="170"/>
      <c r="E25" s="169"/>
    </row>
    <row r="26" spans="2:5">
      <c r="B26" s="195"/>
      <c r="C26" s="170" t="s">
        <v>67</v>
      </c>
      <c r="D26" s="170"/>
      <c r="E26" s="169"/>
    </row>
    <row r="27" spans="2:5">
      <c r="B27" s="195"/>
      <c r="C27" s="170" t="s">
        <v>46</v>
      </c>
      <c r="D27" s="170"/>
      <c r="E27" s="169"/>
    </row>
    <row r="28" spans="2:5">
      <c r="B28" s="195"/>
      <c r="C28" s="170" t="s">
        <v>61</v>
      </c>
      <c r="D28" s="170"/>
      <c r="E28" s="169"/>
    </row>
    <row r="29" spans="2:5">
      <c r="B29" s="55"/>
      <c r="C29" s="170" t="s">
        <v>76</v>
      </c>
      <c r="D29" s="170"/>
      <c r="E29" s="169"/>
    </row>
    <row r="30" spans="2:5">
      <c r="B30" s="55"/>
      <c r="C30" s="170" t="s">
        <v>62</v>
      </c>
      <c r="D30" s="170"/>
      <c r="E30" s="169"/>
    </row>
    <row r="31" spans="2:5">
      <c r="B31" s="55"/>
      <c r="C31" s="170" t="s">
        <v>47</v>
      </c>
      <c r="D31" s="170"/>
      <c r="E31" s="169"/>
    </row>
    <row r="32" spans="2:5">
      <c r="B32" s="55"/>
      <c r="C32" s="170" t="s">
        <v>63</v>
      </c>
      <c r="D32" s="170"/>
      <c r="E32" s="169"/>
    </row>
    <row r="33" spans="2:5">
      <c r="B33" s="55"/>
      <c r="C33" s="170" t="s">
        <v>48</v>
      </c>
      <c r="D33" s="170"/>
      <c r="E33" s="169"/>
    </row>
    <row r="34" spans="2:5">
      <c r="B34" s="55"/>
      <c r="C34" s="171" t="s">
        <v>95</v>
      </c>
      <c r="D34" s="170"/>
      <c r="E34" s="169"/>
    </row>
    <row r="35" spans="2:5">
      <c r="B35" s="55"/>
      <c r="C35" s="170" t="s">
        <v>81</v>
      </c>
      <c r="D35" s="170"/>
      <c r="E35" s="169"/>
    </row>
    <row r="36" spans="2:5">
      <c r="B36" s="55"/>
      <c r="C36" s="170" t="s">
        <v>42</v>
      </c>
      <c r="D36" s="170"/>
      <c r="E36" s="169"/>
    </row>
    <row r="37" spans="2:5">
      <c r="B37" s="55"/>
      <c r="C37" s="171" t="s">
        <v>82</v>
      </c>
      <c r="D37" s="170"/>
      <c r="E37" s="169"/>
    </row>
    <row r="38" spans="2:5">
      <c r="B38" s="55"/>
      <c r="C38" s="170" t="s">
        <v>83</v>
      </c>
      <c r="D38" s="170"/>
      <c r="E38" s="169"/>
    </row>
    <row r="39" spans="2:5">
      <c r="B39" s="55"/>
      <c r="C39" s="170" t="s">
        <v>20</v>
      </c>
      <c r="D39" s="170"/>
      <c r="E39" s="169"/>
    </row>
    <row r="40" spans="2:5">
      <c r="B40" s="55"/>
      <c r="C40" s="170" t="s">
        <v>72</v>
      </c>
      <c r="D40" s="170"/>
      <c r="E40" s="169"/>
    </row>
    <row r="41" spans="2:5">
      <c r="B41" s="55"/>
      <c r="C41" s="170" t="s">
        <v>84</v>
      </c>
      <c r="D41" s="170"/>
      <c r="E41" s="169"/>
    </row>
    <row r="42" spans="2:5">
      <c r="B42" s="55"/>
      <c r="C42" s="171" t="s">
        <v>25</v>
      </c>
      <c r="D42" s="170"/>
      <c r="E42" s="169"/>
    </row>
    <row r="43" spans="2:5">
      <c r="B43" s="55"/>
      <c r="C43" s="170" t="s">
        <v>83</v>
      </c>
      <c r="D43" s="171"/>
      <c r="E43" s="169"/>
    </row>
    <row r="44" spans="2:5">
      <c r="B44" s="55"/>
      <c r="C44" s="170" t="s">
        <v>68</v>
      </c>
      <c r="D44" s="170"/>
      <c r="E44" s="169"/>
    </row>
    <row r="45" spans="2:5">
      <c r="B45" s="55"/>
      <c r="C45" s="170" t="s">
        <v>26</v>
      </c>
      <c r="D45" s="171"/>
      <c r="E45" s="169"/>
    </row>
    <row r="46" spans="2:5">
      <c r="B46" s="55"/>
      <c r="C46" s="171" t="s">
        <v>21</v>
      </c>
      <c r="D46" s="170"/>
      <c r="E46" s="169"/>
    </row>
    <row r="47" spans="2:5">
      <c r="B47" s="55"/>
      <c r="C47" s="170" t="s">
        <v>49</v>
      </c>
      <c r="D47" s="170"/>
      <c r="E47" s="169"/>
    </row>
    <row r="48" spans="2:5">
      <c r="B48" s="55"/>
      <c r="C48" s="170" t="s">
        <v>50</v>
      </c>
      <c r="D48" s="170"/>
      <c r="E48" s="169"/>
    </row>
    <row r="49" spans="2:5">
      <c r="B49" s="55"/>
      <c r="C49" s="170" t="s">
        <v>40</v>
      </c>
      <c r="D49" s="170"/>
      <c r="E49" s="169"/>
    </row>
    <row r="50" spans="2:5">
      <c r="B50" s="55"/>
      <c r="C50" s="170" t="s">
        <v>22</v>
      </c>
      <c r="D50" s="171"/>
      <c r="E50" s="169"/>
    </row>
    <row r="51" spans="2:5">
      <c r="B51" s="55"/>
      <c r="C51" s="170" t="s">
        <v>51</v>
      </c>
      <c r="D51" s="170"/>
      <c r="E51" s="169"/>
    </row>
    <row r="52" spans="2:5">
      <c r="B52" s="55"/>
      <c r="C52" s="170" t="s">
        <v>23</v>
      </c>
      <c r="D52" s="170"/>
      <c r="E52" s="169"/>
    </row>
    <row r="53" spans="2:5">
      <c r="B53" s="55"/>
      <c r="C53" s="170" t="s">
        <v>24</v>
      </c>
      <c r="D53" s="170"/>
      <c r="E53" s="169"/>
    </row>
    <row r="54" spans="2:5">
      <c r="B54" s="55"/>
      <c r="C54" s="170" t="s">
        <v>41</v>
      </c>
      <c r="D54" s="171"/>
      <c r="E54" s="169"/>
    </row>
    <row r="55" spans="2:5">
      <c r="B55" s="55"/>
      <c r="C55" s="170" t="s">
        <v>85</v>
      </c>
    </row>
    <row r="56" spans="2:5">
      <c r="B56" s="55"/>
      <c r="C56" s="171" t="s">
        <v>86</v>
      </c>
    </row>
    <row r="57" spans="2:5">
      <c r="B57" s="55"/>
      <c r="C57" s="170" t="s">
        <v>83</v>
      </c>
    </row>
    <row r="58" spans="2:5">
      <c r="B58" s="55"/>
      <c r="C58" s="170" t="s">
        <v>77</v>
      </c>
    </row>
    <row r="59" spans="2:5">
      <c r="B59" s="55"/>
      <c r="C59" s="170" t="s">
        <v>74</v>
      </c>
    </row>
    <row r="60" spans="2:5">
      <c r="B60" s="55"/>
      <c r="C60" s="170" t="s">
        <v>87</v>
      </c>
    </row>
    <row r="61" spans="2:5">
      <c r="B61" s="55"/>
      <c r="C61" s="171" t="s">
        <v>73</v>
      </c>
    </row>
    <row r="62" spans="2:5">
      <c r="B62" s="55"/>
      <c r="C62" s="170" t="s">
        <v>83</v>
      </c>
    </row>
    <row r="63" spans="2:5">
      <c r="B63" s="55"/>
      <c r="C63" s="170" t="s">
        <v>64</v>
      </c>
    </row>
    <row r="64" spans="2:5">
      <c r="B64" s="55"/>
      <c r="C64" s="170" t="s">
        <v>27</v>
      </c>
    </row>
    <row r="65" spans="2:3">
      <c r="B65" s="55"/>
      <c r="C65" s="174" t="s">
        <v>88</v>
      </c>
    </row>
    <row r="66" spans="2:3">
      <c r="B66" s="55"/>
      <c r="C66" s="171" t="s">
        <v>80</v>
      </c>
    </row>
    <row r="67" spans="2:3">
      <c r="B67" s="55"/>
      <c r="C67" s="170" t="s">
        <v>83</v>
      </c>
    </row>
    <row r="68" spans="2:3">
      <c r="B68" s="55"/>
      <c r="C68" s="170" t="s">
        <v>28</v>
      </c>
    </row>
    <row r="69" spans="2:3">
      <c r="B69" s="55"/>
      <c r="C69" s="170" t="s">
        <v>29</v>
      </c>
    </row>
    <row r="70" spans="2:3">
      <c r="B70" s="55"/>
      <c r="C70" s="170" t="s">
        <v>30</v>
      </c>
    </row>
    <row r="71" spans="2:3">
      <c r="B71" s="55"/>
      <c r="C71" s="170" t="s">
        <v>89</v>
      </c>
    </row>
    <row r="72" spans="2:3">
      <c r="B72" s="55"/>
      <c r="C72" s="289" t="s">
        <v>90</v>
      </c>
    </row>
    <row r="73" spans="2:3" ht="13.5" customHeight="1">
      <c r="B73" s="55"/>
      <c r="C73" s="170"/>
    </row>
    <row r="74" spans="2:3" ht="13.5" customHeight="1">
      <c r="B74" s="55"/>
      <c r="C74" s="170"/>
    </row>
    <row r="75" spans="2:3" ht="30.75" customHeight="1">
      <c r="B75" s="16"/>
      <c r="C75" s="321" t="s">
        <v>11</v>
      </c>
    </row>
    <row r="76" spans="2:3">
      <c r="B76" s="55"/>
      <c r="C76" s="288" t="s">
        <v>13</v>
      </c>
    </row>
    <row r="77" spans="2:3">
      <c r="B77" s="55"/>
      <c r="C77" s="170" t="s">
        <v>13</v>
      </c>
    </row>
    <row r="78" spans="2:3">
      <c r="B78" s="55"/>
      <c r="C78" s="171" t="s">
        <v>16</v>
      </c>
    </row>
    <row r="79" spans="2:3">
      <c r="B79" s="55"/>
      <c r="C79" s="170" t="s">
        <v>75</v>
      </c>
    </row>
    <row r="80" spans="2:3">
      <c r="B80" s="55"/>
      <c r="C80" s="170" t="s">
        <v>96</v>
      </c>
    </row>
    <row r="81" spans="2:3">
      <c r="B81" s="55"/>
      <c r="C81" s="170" t="s">
        <v>91</v>
      </c>
    </row>
    <row r="82" spans="2:3">
      <c r="B82" s="55"/>
      <c r="C82" s="171" t="s">
        <v>95</v>
      </c>
    </row>
    <row r="83" spans="2:3">
      <c r="B83" s="55"/>
      <c r="C83" s="170" t="s">
        <v>65</v>
      </c>
    </row>
    <row r="84" spans="2:3">
      <c r="B84" s="55"/>
      <c r="C84" s="171" t="s">
        <v>82</v>
      </c>
    </row>
    <row r="85" spans="2:3">
      <c r="B85" s="55"/>
      <c r="C85" s="170" t="s">
        <v>32</v>
      </c>
    </row>
    <row r="86" spans="2:3">
      <c r="B86" s="55"/>
      <c r="C86" s="170" t="s">
        <v>92</v>
      </c>
    </row>
    <row r="87" spans="2:3">
      <c r="B87" s="55"/>
      <c r="C87" s="171" t="s">
        <v>25</v>
      </c>
    </row>
    <row r="88" spans="2:3">
      <c r="B88" s="55"/>
      <c r="C88" s="170" t="s">
        <v>35</v>
      </c>
    </row>
    <row r="89" spans="2:3">
      <c r="B89" s="55"/>
      <c r="C89" s="171" t="s">
        <v>21</v>
      </c>
    </row>
    <row r="90" spans="2:3">
      <c r="B90" s="55"/>
      <c r="C90" s="170" t="s">
        <v>31</v>
      </c>
    </row>
    <row r="91" spans="2:3">
      <c r="B91" s="55"/>
      <c r="C91" s="170" t="s">
        <v>33</v>
      </c>
    </row>
    <row r="92" spans="2:3">
      <c r="B92" s="55"/>
      <c r="C92" s="170" t="s">
        <v>34</v>
      </c>
    </row>
    <row r="93" spans="2:3">
      <c r="B93" s="55"/>
      <c r="C93" s="170" t="s">
        <v>52</v>
      </c>
    </row>
    <row r="94" spans="2:3">
      <c r="B94" s="55"/>
      <c r="C94" s="171" t="s">
        <v>86</v>
      </c>
    </row>
    <row r="95" spans="2:3">
      <c r="B95" s="55"/>
      <c r="C95" s="170" t="s">
        <v>79</v>
      </c>
    </row>
    <row r="96" spans="2:3">
      <c r="B96" s="55"/>
      <c r="C96" s="171" t="s">
        <v>73</v>
      </c>
    </row>
    <row r="97" spans="2:3">
      <c r="B97" s="55"/>
      <c r="C97" s="170" t="s">
        <v>65</v>
      </c>
    </row>
    <row r="98" spans="2:3">
      <c r="B98" s="55"/>
      <c r="C98" s="170" t="s">
        <v>79</v>
      </c>
    </row>
    <row r="99" spans="2:3">
      <c r="B99" s="55"/>
      <c r="C99" s="171" t="s">
        <v>80</v>
      </c>
    </row>
    <row r="100" spans="2:3">
      <c r="B100" s="55"/>
      <c r="C100" s="170" t="s">
        <v>36</v>
      </c>
    </row>
    <row r="101" spans="2:3">
      <c r="B101" s="55"/>
      <c r="C101" s="170" t="s">
        <v>37</v>
      </c>
    </row>
    <row r="102" spans="2:3">
      <c r="C102" s="170" t="s">
        <v>38</v>
      </c>
    </row>
    <row r="103" spans="2:3">
      <c r="C103" s="170" t="s">
        <v>39</v>
      </c>
    </row>
    <row r="104" spans="2:3">
      <c r="C104" s="170" t="s">
        <v>97</v>
      </c>
    </row>
    <row r="105" spans="2:3">
      <c r="C105" s="170" t="s">
        <v>78</v>
      </c>
    </row>
    <row r="106" spans="2:3">
      <c r="C106" s="170" t="s">
        <v>93</v>
      </c>
    </row>
    <row r="107" spans="2:3">
      <c r="C107" s="170" t="s">
        <v>94</v>
      </c>
    </row>
    <row r="108" spans="2:3">
      <c r="C108" s="289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(janeiro-setembro)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(janeiro-setembro)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(setembro)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(janeiro-setembro)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(janeiro-setembro)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(janeiro-setembro)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(janeiro-setembro)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(janeiro-setembro)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(janeiro-setembro)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(janeiro-setembro)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(janeiro-setembro)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(setembro)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setembro de 2025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setembro de 2025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setembro de 2025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setembro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'!C75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75" display="'Pagamentos_Atraso '!B75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7" sqref="C2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QUADRO I - Execução orçamental consolidada (janeiro-setembro)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1158536.6897600002</v>
      </c>
      <c r="E5" s="57">
        <v>462481.76263000001</v>
      </c>
      <c r="F5" s="57">
        <v>310347.25400999998</v>
      </c>
      <c r="G5" s="57">
        <v>1257984.0103500003</v>
      </c>
      <c r="H5" s="57">
        <v>2.1978546141088628</v>
      </c>
    </row>
    <row r="6" spans="1:10" ht="11.25" customHeight="1">
      <c r="C6" s="68" t="str">
        <f>+IF(Índice!$D$2=1,"Impostos diretos","Direct taxes")</f>
        <v>Impostos diretos</v>
      </c>
      <c r="D6" s="56">
        <v>342015.81558999995</v>
      </c>
      <c r="E6" s="56">
        <v>0</v>
      </c>
      <c r="F6" s="56">
        <v>0</v>
      </c>
      <c r="G6" s="56">
        <v>342015.81558999995</v>
      </c>
      <c r="H6" s="56">
        <v>-5.585609505850786</v>
      </c>
    </row>
    <row r="7" spans="1:10">
      <c r="C7" s="68" t="str">
        <f>+IF(Índice!$D$2=1,"Impostos indiretos","Indirect taxes")</f>
        <v>Impostos indiretos</v>
      </c>
      <c r="D7" s="56">
        <v>580188.30155000021</v>
      </c>
      <c r="E7" s="56">
        <v>0</v>
      </c>
      <c r="F7" s="56">
        <v>0</v>
      </c>
      <c r="G7" s="56">
        <v>580188.30155000021</v>
      </c>
      <c r="H7" s="56">
        <v>1.8028217696764548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236332.57262000002</v>
      </c>
      <c r="E9" s="56">
        <v>462481.76263000001</v>
      </c>
      <c r="F9" s="56">
        <v>310347.25400999998</v>
      </c>
      <c r="G9" s="56">
        <v>331114.15985000005</v>
      </c>
      <c r="H9" s="56">
        <v>21.770823903887738</v>
      </c>
    </row>
    <row r="10" spans="1:10">
      <c r="C10" s="69" t="str">
        <f>+IF(Índice!$D$2=1,"Transferências correntes","Current transfers")</f>
        <v>Transferências correntes</v>
      </c>
      <c r="D10" s="56">
        <v>199965.90649000002</v>
      </c>
      <c r="E10" s="56">
        <v>448393.77738000004</v>
      </c>
      <c r="F10" s="56">
        <v>268963.37152999995</v>
      </c>
      <c r="G10" s="56">
        <v>239294.70635999995</v>
      </c>
      <c r="H10" s="56">
        <v>24.856304229562575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196041.66630000001</v>
      </c>
      <c r="E11" s="56">
        <v>1195.25055</v>
      </c>
      <c r="F11" s="56">
        <v>0</v>
      </c>
      <c r="G11" s="56">
        <v>197236.91685000001</v>
      </c>
      <c r="H11" s="56">
        <v>26.574547562633953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410743.23075999989</v>
      </c>
      <c r="F12" s="56">
        <v>267285.11828000005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4665.7333600001875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111735.53205000004</v>
      </c>
      <c r="E14" s="57">
        <v>6016.434519999998</v>
      </c>
      <c r="F14" s="57">
        <v>73871.541959999988</v>
      </c>
      <c r="G14" s="57">
        <v>156667.35148000004</v>
      </c>
      <c r="H14" s="57">
        <v>33.071759012057143</v>
      </c>
    </row>
    <row r="15" spans="1:10">
      <c r="C15" s="68" t="str">
        <f>+IF(Índice!$D$2=1,"Venda de bens de investimento","Sale of investment goods")</f>
        <v>Venda de bens de investimento</v>
      </c>
      <c r="D15" s="56">
        <v>5585.0712199999998</v>
      </c>
      <c r="E15" s="56">
        <v>0</v>
      </c>
      <c r="F15" s="56">
        <v>2617.0862099999995</v>
      </c>
      <c r="G15" s="56">
        <v>8202.1574299999993</v>
      </c>
      <c r="H15" s="56">
        <v>534.81853303590037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103083.79309000004</v>
      </c>
      <c r="E16" s="56">
        <v>5946.6207999999979</v>
      </c>
      <c r="F16" s="56">
        <v>71180.121039999998</v>
      </c>
      <c r="G16" s="56">
        <v>141395.07486000002</v>
      </c>
      <c r="H16" s="56">
        <v>30.830784699273295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72612.252779999995</v>
      </c>
      <c r="E17" s="56">
        <v>152.23821000000001</v>
      </c>
      <c r="F17" s="56">
        <v>0</v>
      </c>
      <c r="G17" s="56">
        <v>72764.490989999991</v>
      </c>
      <c r="H17" s="56">
        <v>-10.438013714081318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1072.5626999999999</v>
      </c>
      <c r="F18" s="56">
        <v>37742.897370000006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3859.3030200000212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1270272.2218100003</v>
      </c>
      <c r="E20" s="57">
        <v>468498.19715000002</v>
      </c>
      <c r="F20" s="57">
        <v>384218.79596999998</v>
      </c>
      <c r="G20" s="57">
        <v>1414651.3618300003</v>
      </c>
      <c r="H20" s="57">
        <v>4.8929939238500086</v>
      </c>
    </row>
    <row r="21" spans="3:8" ht="20.25" customHeight="1">
      <c r="C21" s="220" t="str">
        <f>+IF(Índice!$D$2=1,"Despesa corrente","Current expenditure")</f>
        <v>Despesa corrente</v>
      </c>
      <c r="D21" s="220">
        <v>1045629.6548699988</v>
      </c>
      <c r="E21" s="220">
        <v>441089.44630000007</v>
      </c>
      <c r="F21" s="220">
        <v>342010.2954099995</v>
      </c>
      <c r="G21" s="220">
        <v>1155347.7005299984</v>
      </c>
      <c r="H21" s="220">
        <v>7.1779976947528024</v>
      </c>
    </row>
    <row r="22" spans="3:8" ht="10.5" customHeight="1">
      <c r="C22" s="68" t="str">
        <f>+IF(Índice!$D$2=1,"Consumo público","Public consumption")</f>
        <v>Consumo público</v>
      </c>
      <c r="D22" s="56">
        <v>469295.41226999916</v>
      </c>
      <c r="E22" s="56">
        <v>139345.60671000002</v>
      </c>
      <c r="F22" s="56">
        <v>330683.2720499995</v>
      </c>
      <c r="G22" s="56">
        <v>939324.29102999857</v>
      </c>
      <c r="H22" s="56">
        <v>8.6755090984258043</v>
      </c>
    </row>
    <row r="23" spans="3:8">
      <c r="C23" s="69" t="str">
        <f>+IF(Índice!$D$2=1,"Despesas com o pessoal","Compensation of employees")</f>
        <v>Despesas com o pessoal</v>
      </c>
      <c r="D23" s="56">
        <v>349046.27861999901</v>
      </c>
      <c r="E23" s="56">
        <v>45891.278709999984</v>
      </c>
      <c r="F23" s="56">
        <v>215214.13995999971</v>
      </c>
      <c r="G23" s="56">
        <v>610151.69728999864</v>
      </c>
      <c r="H23" s="56">
        <v>6.5505213092672987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120249.13365000013</v>
      </c>
      <c r="E24" s="56">
        <v>93454.328000000023</v>
      </c>
      <c r="F24" s="56">
        <v>115469.13208999981</v>
      </c>
      <c r="G24" s="56">
        <v>329172.59373999998</v>
      </c>
      <c r="H24" s="56">
        <v>12.847136957948702</v>
      </c>
    </row>
    <row r="25" spans="3:8">
      <c r="C25" s="68" t="str">
        <f>+IF(Índice!$D$2=1,"Subsídios","Subsidies")</f>
        <v>Subsídios</v>
      </c>
      <c r="D25" s="56">
        <v>1493.5202999999999</v>
      </c>
      <c r="E25" s="56">
        <v>24995.249830000001</v>
      </c>
      <c r="F25" s="56">
        <v>6.5214400000000001</v>
      </c>
      <c r="G25" s="56">
        <v>26476.211200000002</v>
      </c>
      <c r="H25" s="56">
        <v>-1.6639056466891899</v>
      </c>
    </row>
    <row r="26" spans="3:8">
      <c r="C26" s="68" t="str">
        <f>+IF(Índice!$D$2=1,"Juros e outros encargos","Interests and other charges")</f>
        <v>Juros e outros encargos</v>
      </c>
      <c r="D26" s="56">
        <v>87787.180900000036</v>
      </c>
      <c r="E26" s="56">
        <v>2221.38544</v>
      </c>
      <c r="F26" s="56">
        <v>672.99703</v>
      </c>
      <c r="G26" s="56">
        <v>90681.563370000033</v>
      </c>
      <c r="H26" s="56">
        <v>-2.9656000443837982</v>
      </c>
    </row>
    <row r="27" spans="3:8">
      <c r="C27" s="68" t="str">
        <f>+IF(Índice!$D$2=1,"Transferências correntes","Current transfers")</f>
        <v>Transferências correntes</v>
      </c>
      <c r="D27" s="56">
        <v>487053.54139999958</v>
      </c>
      <c r="E27" s="56">
        <v>274527.20432000002</v>
      </c>
      <c r="F27" s="56">
        <v>10647.50489</v>
      </c>
      <c r="G27" s="56">
        <v>98865.634929999709</v>
      </c>
      <c r="H27" s="56">
        <v>6.016176766459469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1970.4085100000002</v>
      </c>
      <c r="F28" s="56">
        <v>0</v>
      </c>
      <c r="G28" s="56">
        <v>1970.4085100000002</v>
      </c>
      <c r="H28" s="56">
        <v>-0.4491646188118259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428785.36681999982</v>
      </c>
      <c r="E29" s="56">
        <v>244577.24885999999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104717.19712999996</v>
      </c>
      <c r="E31" s="57">
        <v>4237.1309700000002</v>
      </c>
      <c r="F31" s="57">
        <v>70540.320210000005</v>
      </c>
      <c r="G31" s="57">
        <v>144538.49125999998</v>
      </c>
      <c r="H31" s="57">
        <v>36.751732662373215</v>
      </c>
    </row>
    <row r="32" spans="3:8">
      <c r="C32" s="68" t="str">
        <f>+IF(Índice!$D$2=1,"Investimento","Investment")</f>
        <v>Investimento</v>
      </c>
      <c r="D32" s="56">
        <v>50555.20399999994</v>
      </c>
      <c r="E32" s="56">
        <v>2218.99179</v>
      </c>
      <c r="F32" s="56">
        <v>69646.863560000013</v>
      </c>
      <c r="G32" s="56">
        <v>122421.05934999995</v>
      </c>
      <c r="H32" s="56">
        <v>33.960942178814136</v>
      </c>
    </row>
    <row r="33" spans="3:8">
      <c r="C33" s="68" t="str">
        <f>+IF(Índice!$D$2=1,"Transferências capital","Capital transfers")</f>
        <v>Transferências capital</v>
      </c>
      <c r="D33" s="56">
        <v>54161.99313000001</v>
      </c>
      <c r="E33" s="56">
        <v>2018.1391799999999</v>
      </c>
      <c r="F33" s="56">
        <v>893.45664999999997</v>
      </c>
      <c r="G33" s="56">
        <v>22117.431910000021</v>
      </c>
      <c r="H33" s="56">
        <v>54.576039516023812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8380.6468300000015</v>
      </c>
      <c r="E34" s="56">
        <v>0</v>
      </c>
      <c r="F34" s="56">
        <v>0</v>
      </c>
      <c r="G34" s="56">
        <v>8380.6468300000015</v>
      </c>
      <c r="H34" s="56">
        <v>10.306625565992555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34956.157049999987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1150346.8519999986</v>
      </c>
      <c r="E38" s="86">
        <v>445326.57727000001</v>
      </c>
      <c r="F38" s="86">
        <v>412550.61561999947</v>
      </c>
      <c r="G38" s="86">
        <v>1299886.1917899984</v>
      </c>
      <c r="H38" s="86">
        <v>9.8187522061166543</v>
      </c>
    </row>
    <row r="39" spans="3:8" ht="17.25" customHeight="1">
      <c r="C39" s="138" t="str">
        <f>+IF(Índice!$D$2=1,"Saldo global","Overall balance")</f>
        <v>Saldo global</v>
      </c>
      <c r="D39" s="139">
        <v>119925.36981000169</v>
      </c>
      <c r="E39" s="139">
        <v>23171.619880000013</v>
      </c>
      <c r="F39" s="139">
        <v>-28331.819649999496</v>
      </c>
      <c r="G39" s="139">
        <v>114765.17004000186</v>
      </c>
      <c r="H39" s="139">
        <v>-30.443828118002081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112907.03489000141</v>
      </c>
      <c r="E41" s="19">
        <v>21392.316329999943</v>
      </c>
      <c r="F41" s="19">
        <v>-31663.041399999522</v>
      </c>
      <c r="G41" s="19">
        <v>102636.30982000194</v>
      </c>
      <c r="H41" s="19">
        <v>-32.899459086601624</v>
      </c>
    </row>
    <row r="42" spans="3:8">
      <c r="C42" s="68" t="str">
        <f>+IF(Índice!$D$2=1,"Despesa corrente primária","Primary current expenditure")</f>
        <v>Despesa corrente primária</v>
      </c>
      <c r="D42" s="19">
        <v>957842.47396999877</v>
      </c>
      <c r="E42" s="19">
        <v>438868.06086000009</v>
      </c>
      <c r="F42" s="19">
        <v>341337.29837999947</v>
      </c>
      <c r="G42" s="19">
        <v>1064666.1371599983</v>
      </c>
      <c r="H42" s="19">
        <v>8.1408543748987974</v>
      </c>
    </row>
    <row r="43" spans="3:8">
      <c r="C43" s="68" t="str">
        <f>+IF(Índice!$D$2=1,"Saldo corrente primário","Primary current balance")</f>
        <v>Saldo corrente primário</v>
      </c>
      <c r="D43" s="19">
        <v>200694.21579000144</v>
      </c>
      <c r="E43" s="19">
        <v>23613.701769999927</v>
      </c>
      <c r="F43" s="19">
        <v>-30990.044369999494</v>
      </c>
      <c r="G43" s="19">
        <v>193317.87319000205</v>
      </c>
      <c r="H43" s="19">
        <v>-21.54689043398157</v>
      </c>
    </row>
    <row r="44" spans="3:8">
      <c r="C44" s="68" t="str">
        <f>+IF(Índice!$D$2=1,"Saldo de capital","Capital balance")</f>
        <v>Saldo de capital</v>
      </c>
      <c r="D44" s="19">
        <v>7018.3349200000812</v>
      </c>
      <c r="E44" s="19">
        <v>1779.3035499999978</v>
      </c>
      <c r="F44" s="19">
        <v>3331.2217499999824</v>
      </c>
      <c r="G44" s="19">
        <v>12128.860220000061</v>
      </c>
      <c r="H44" s="19">
        <v>0.75983351897765949</v>
      </c>
    </row>
    <row r="45" spans="3:8">
      <c r="C45" s="68" t="str">
        <f t="array" ref="C45">+IF(Índice!$D$2=1,"Despesa primária","Primary expenditure")</f>
        <v>Despesa primária</v>
      </c>
      <c r="D45" s="19">
        <v>1062559.6710999985</v>
      </c>
      <c r="E45" s="19">
        <v>443105.19183000003</v>
      </c>
      <c r="F45" s="19">
        <v>411877.61858999945</v>
      </c>
      <c r="G45" s="19">
        <v>1209204.6284199983</v>
      </c>
      <c r="H45" s="19">
        <v>10.914627221536621</v>
      </c>
    </row>
    <row r="46" spans="3:8">
      <c r="C46" s="221" t="str">
        <f>+IF(Índice!$D$2=1,"Saldo primário","Primary balance")</f>
        <v>Saldo primário</v>
      </c>
      <c r="D46" s="132">
        <v>207712.55071000173</v>
      </c>
      <c r="E46" s="132">
        <v>25393.005319999997</v>
      </c>
      <c r="F46" s="132">
        <v>-27658.822619999468</v>
      </c>
      <c r="G46" s="132">
        <v>205446.73341000197</v>
      </c>
      <c r="H46" s="132">
        <v>-20.507944787057365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7" sqref="C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QUADRO II - Execução orçamental do Gov. Regional (janeiro-setembro)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1126266.0631200001</v>
      </c>
      <c r="E5" s="225">
        <v>1158536.6897600002</v>
      </c>
      <c r="F5" s="225">
        <v>2.8652755948806119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932163.43944999995</v>
      </c>
      <c r="E6" s="231">
        <v>922204.11714000022</v>
      </c>
      <c r="F6" s="231">
        <v>-1.0684094535906685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362249.66744999995</v>
      </c>
      <c r="E7" s="231">
        <v>342015.81558999995</v>
      </c>
      <c r="F7" s="231">
        <v>-5.5856095058507638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569913.772</v>
      </c>
      <c r="E8" s="231">
        <v>580188.30155000021</v>
      </c>
      <c r="F8" s="231">
        <v>1.8028217696764548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194102.62367</v>
      </c>
      <c r="E9" s="231">
        <v>236332.57262000002</v>
      </c>
      <c r="F9" s="231">
        <v>21.756505992312846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99432.856350000016</v>
      </c>
      <c r="E10" s="232">
        <v>111735.53204999999</v>
      </c>
      <c r="F10" s="232">
        <v>12.372847519028319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1225698.9194700001</v>
      </c>
      <c r="E12" s="232">
        <v>1270272.2218100003</v>
      </c>
      <c r="F12" s="232">
        <v>3.6365620979150304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1006302.7295200003</v>
      </c>
      <c r="E14" s="232">
        <v>1045629.6548699995</v>
      </c>
      <c r="F14" s="232">
        <v>3.908061083045844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339256.95491000009</v>
      </c>
      <c r="E15" s="231">
        <v>349046.27861999965</v>
      </c>
      <c r="F15" s="231">
        <v>2.8855189461322928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122905.11964000008</v>
      </c>
      <c r="E16" s="231">
        <v>119577.38289000014</v>
      </c>
      <c r="F16" s="231">
        <v>-2.7075656081269606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92193.057440000019</v>
      </c>
      <c r="E17" s="231">
        <v>87787.180900000036</v>
      </c>
      <c r="F17" s="231">
        <v>-4.7789678120474077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428752.10083000013</v>
      </c>
      <c r="E18" s="231">
        <v>487053.54139999981</v>
      </c>
      <c r="F18" s="231">
        <v>13.597937003022675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374949.37907000008</v>
      </c>
      <c r="E19" s="231">
        <v>428785.36681999982</v>
      </c>
      <c r="F19" s="231">
        <v>14.35820160138177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53802.721760000015</v>
      </c>
      <c r="E20" s="231">
        <v>58268.174579999992</v>
      </c>
      <c r="F20" s="231">
        <v>8.2996782949368288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22537.304279999993</v>
      </c>
      <c r="E21" s="231">
        <v>1493.5202999999999</v>
      </c>
      <c r="F21" s="231">
        <v>-93.373119156378536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658.19242000000042</v>
      </c>
      <c r="E22" s="231">
        <v>671.75075999999979</v>
      </c>
      <c r="F22" s="231">
        <v>2.0599356036338667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90639.543059999938</v>
      </c>
      <c r="E23" s="232">
        <v>104717.19712999993</v>
      </c>
      <c r="F23" s="232">
        <v>15.531470696714699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66310.607759999941</v>
      </c>
      <c r="E24" s="231">
        <v>50555.20399999994</v>
      </c>
      <c r="F24" s="231">
        <v>-23.760005061368204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24328.935300000005</v>
      </c>
      <c r="E25" s="231">
        <v>54161.993129999988</v>
      </c>
      <c r="F25" s="231">
        <v>122.6237706752419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20417.303590000003</v>
      </c>
      <c r="E26" s="231">
        <v>43336.803879999992</v>
      </c>
      <c r="F26" s="231">
        <v>112.25527498756259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3911.6317100000001</v>
      </c>
      <c r="E27" s="231">
        <v>10825.189249999999</v>
      </c>
      <c r="F27" s="231">
        <v>176.74357026827559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1096942.2725800001</v>
      </c>
      <c r="E29" s="235">
        <v>1150346.8519999995</v>
      </c>
      <c r="F29" s="235">
        <v>4.8684949750721351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128756.64688999986</v>
      </c>
      <c r="E31" s="139">
        <v>119925.36981000078</v>
      </c>
      <c r="F31" s="139">
        <v>-6.8588902346485288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119963.33359999978</v>
      </c>
      <c r="E33" s="19">
        <v>112907.03489000071</v>
      </c>
      <c r="F33" s="19">
        <v>-5.8820462038236325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8793.3132900000783</v>
      </c>
      <c r="E34" s="19">
        <v>7018.3349200000666</v>
      </c>
      <c r="F34" s="19">
        <v>-20.185546806555276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220949.70432999986</v>
      </c>
      <c r="E35" s="19">
        <v>207712.5507100008</v>
      </c>
      <c r="F35" s="19">
        <v>-5.9910257224099706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10508.396750000002</v>
      </c>
      <c r="E36" s="106">
        <v>41599.772969999998</v>
      </c>
      <c r="F36" s="106">
        <v>295.87173914041637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7" sqref="C2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QUADRO III - Execução orçamental do Gov. Regional (setembro)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98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124792.60842999995</v>
      </c>
      <c r="E5" s="225">
        <v>132222.25790000006</v>
      </c>
      <c r="F5" s="225">
        <v>5.9535973832677946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120780.80400999993</v>
      </c>
      <c r="E6" s="231">
        <v>127554.26726000005</v>
      </c>
      <c r="F6" s="231">
        <v>5.6080627261260174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47642.912449999989</v>
      </c>
      <c r="E7" s="231">
        <v>60229.196479999962</v>
      </c>
      <c r="F7" s="231">
        <v>26.417956801463284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73137.891559999945</v>
      </c>
      <c r="E8" s="231">
        <v>67325.070780000096</v>
      </c>
      <c r="F8" s="231">
        <v>-7.9477554739614042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4011.804420000024</v>
      </c>
      <c r="E9" s="231">
        <v>4667.9906399999945</v>
      </c>
      <c r="F9" s="231">
        <v>16.356386087235197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6782.2821200000035</v>
      </c>
      <c r="E10" s="232">
        <v>9518.438809999996</v>
      </c>
      <c r="F10" s="232">
        <v>40.342714171848556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131574.89054999995</v>
      </c>
      <c r="E12" s="232">
        <v>141740.69671000005</v>
      </c>
      <c r="F12" s="232">
        <v>7.7262508959769827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109559.24682999963</v>
      </c>
      <c r="E14" s="232">
        <v>123316.20683999838</v>
      </c>
      <c r="F14" s="232">
        <v>12.556639816395499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42438.652989999653</v>
      </c>
      <c r="E15" s="231">
        <v>35761.416069998624</v>
      </c>
      <c r="F15" s="231">
        <v>-15.733856872352824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7272.6373800000101</v>
      </c>
      <c r="E16" s="231">
        <v>8988.3026000000682</v>
      </c>
      <c r="F16" s="231">
        <v>23.590688361806599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3088.9309600000233</v>
      </c>
      <c r="E17" s="231">
        <v>2967.3010199999958</v>
      </c>
      <c r="F17" s="231">
        <v>-3.9376062972940828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52893.072559999942</v>
      </c>
      <c r="E18" s="231">
        <v>75235.337259999695</v>
      </c>
      <c r="F18" s="231">
        <v>42.240436447808015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3766.0421299999953</v>
      </c>
      <c r="E19" s="231">
        <v>262.08105999999981</v>
      </c>
      <c r="F19" s="231">
        <v>-93.040941897269747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99.910810000000168</v>
      </c>
      <c r="E20" s="231">
        <v>101.76882999999961</v>
      </c>
      <c r="F20" s="231">
        <v>1.8596786473850324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10868.803419999995</v>
      </c>
      <c r="E21" s="232">
        <v>18433.16210999999</v>
      </c>
      <c r="F21" s="232">
        <v>69.596977677235401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8265.924729999997</v>
      </c>
      <c r="E22" s="231">
        <v>8485.93018999999</v>
      </c>
      <c r="F22" s="231">
        <v>2.6615952502145879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2602.8786899999977</v>
      </c>
      <c r="E23" s="231">
        <v>9947.231920000002</v>
      </c>
      <c r="F23" s="231">
        <v>282.1627169263125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120428.05024999962</v>
      </c>
      <c r="E25" s="299">
        <v>141749.36894999837</v>
      </c>
      <c r="F25" s="299">
        <v>17.70461172105442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11146.840300000331</v>
      </c>
      <c r="E27" s="286">
        <v>-8.672239998326404</v>
      </c>
      <c r="F27" s="286">
        <v>-100.07779998425497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15233.361600000324</v>
      </c>
      <c r="E29" s="19">
        <v>8906.0510600016714</v>
      </c>
      <c r="F29" s="19">
        <v>-41.535878331664613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-4086.5212999999912</v>
      </c>
      <c r="E30" s="19">
        <v>-8914.7232999999942</v>
      </c>
      <c r="F30" s="19">
        <v>-118.14943923086889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14235.771260000354</v>
      </c>
      <c r="E31" s="19">
        <v>2958.6287800016694</v>
      </c>
      <c r="F31" s="19">
        <v>-79.216940719504109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7" sqref="C27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QUADRO IV - Execução orçamental da receita fiscal do Gov. Reg. (janeiro-setembro)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932163.43944999995</v>
      </c>
      <c r="E5" s="33">
        <v>922204.11714000022</v>
      </c>
      <c r="F5" s="270">
        <v>0.76105430246916694</v>
      </c>
      <c r="G5" s="270">
        <v>-1.0684094535906685E-2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362249.66744999995</v>
      </c>
      <c r="E7" s="70">
        <v>342015.81558999995</v>
      </c>
      <c r="F7" s="271">
        <v>0.81432219550178442</v>
      </c>
      <c r="G7" s="271">
        <v>-5.5856095058507638E-2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174189.53615999999</v>
      </c>
      <c r="E8" s="70">
        <v>200498.43588999999</v>
      </c>
      <c r="F8" s="271">
        <v>0.85852722932411052</v>
      </c>
      <c r="G8" s="271">
        <v>0.15103605136093967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188060.13128999999</v>
      </c>
      <c r="E9" s="70">
        <v>141517.37969999999</v>
      </c>
      <c r="F9" s="271">
        <v>0.7589570954500231</v>
      </c>
      <c r="G9" s="271">
        <v>-0.24748866902697353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569913.772</v>
      </c>
      <c r="E11" s="70">
        <v>580188.30155000021</v>
      </c>
      <c r="F11" s="271">
        <v>0.73279703442402577</v>
      </c>
      <c r="G11" s="271">
        <v>1.8028217696764548E-2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26871.08641</v>
      </c>
      <c r="E12" s="70">
        <v>36813.521030000004</v>
      </c>
      <c r="F12" s="271">
        <v>0.72083125315443664</v>
      </c>
      <c r="G12" s="271">
        <v>0.37000493646955612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456872.92124</v>
      </c>
      <c r="E13" s="70">
        <v>450722.29694000003</v>
      </c>
      <c r="F13" s="271">
        <v>0.75503942853026718</v>
      </c>
      <c r="G13" s="271">
        <v>-1.3462440022285693E-2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4976.0370599999997</v>
      </c>
      <c r="E14" s="70">
        <v>4991.4650700000002</v>
      </c>
      <c r="F14" s="271">
        <v>0.68483913062209323</v>
      </c>
      <c r="G14" s="271">
        <v>3.1004612333012105E-3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27181.384590000001</v>
      </c>
      <c r="E15" s="70">
        <v>30594.598890000001</v>
      </c>
      <c r="F15" s="271">
        <v>0.59854102933699427</v>
      </c>
      <c r="G15" s="271">
        <v>0.1255717599189452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7829.8974399999997</v>
      </c>
      <c r="E16" s="70">
        <v>7362.5823299999993</v>
      </c>
      <c r="F16" s="271">
        <v>0.57682071805600621</v>
      </c>
      <c r="G16" s="271">
        <v>-5.9683426709098875E-2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46182.44526</v>
      </c>
      <c r="E17" s="70">
        <v>49703.837289999981</v>
      </c>
      <c r="F17" s="271">
        <v>0.68505928537403682</v>
      </c>
      <c r="G17" s="271">
        <v>7.6249579470621054E-2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25644.246179999998</v>
      </c>
      <c r="E18" s="70">
        <v>28094.719229999999</v>
      </c>
      <c r="F18" s="271">
        <v>0.67999610877142025</v>
      </c>
      <c r="G18" s="271">
        <v>9.5556446962793862E-2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6043.4637000000002</v>
      </c>
      <c r="E19" s="70">
        <v>6529.0067100000015</v>
      </c>
      <c r="F19" s="271">
        <v>0.71306947314388081</v>
      </c>
      <c r="G19" s="271">
        <v>8.0341842708511857E-2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293535.48002000002</v>
      </c>
      <c r="E21" s="33">
        <v>348068.10467000003</v>
      </c>
      <c r="F21" s="270">
        <v>0.48576067138494172</v>
      </c>
      <c r="G21" s="270">
        <v>0.18577864810851641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1225698.9194700001</v>
      </c>
      <c r="E23" s="139">
        <v>1270272.2218100003</v>
      </c>
      <c r="F23" s="274">
        <v>0.65875653051743388</v>
      </c>
      <c r="G23" s="274">
        <v>3.6365620979150304E-2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27" sqref="C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QUADRO V - Execução orçamental da receita não fiscal do Gov. Reg. (janeiro-setembro)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932163.43944999995</v>
      </c>
      <c r="E5" s="41">
        <v>922204.11714000022</v>
      </c>
      <c r="F5" s="275">
        <v>0.76105430246916694</v>
      </c>
      <c r="G5" s="42">
        <v>-1.0684094535906685E-2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293535.48002000002</v>
      </c>
      <c r="E7" s="41">
        <v>348068.10467000003</v>
      </c>
      <c r="F7" s="275">
        <v>0.48576067138494172</v>
      </c>
      <c r="G7" s="42">
        <v>0.18577864810851641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194102.62367</v>
      </c>
      <c r="E8" s="41">
        <v>236332.57262000002</v>
      </c>
      <c r="F8" s="275">
        <v>0.56127483618864105</v>
      </c>
      <c r="G8" s="42">
        <v>0.21756505992312847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21467.763470000002</v>
      </c>
      <c r="E10" s="71">
        <v>20650.550490000001</v>
      </c>
      <c r="F10" s="277">
        <v>0.38550955247603758</v>
      </c>
      <c r="G10" s="43">
        <v>-3.8066982671110972E-2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4842.75954</v>
      </c>
      <c r="E11" s="71">
        <v>5036.6619500000006</v>
      </c>
      <c r="F11" s="277">
        <v>0.98849367749431372</v>
      </c>
      <c r="G11" s="43">
        <v>4.0039652681165494E-2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157855.02333</v>
      </c>
      <c r="E12" s="71">
        <v>199965.90649000002</v>
      </c>
      <c r="F12" s="277">
        <v>0.5808821957481598</v>
      </c>
      <c r="G12" s="43">
        <v>0.26676935755136633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8307.8450199999988</v>
      </c>
      <c r="E13" s="47">
        <v>8534.5977199999979</v>
      </c>
      <c r="F13" s="277">
        <v>0.49938837225128152</v>
      </c>
      <c r="G13" s="43">
        <v>2.7293804765751384E-2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1629.2323100000001</v>
      </c>
      <c r="E14" s="71">
        <v>2144.8559699999996</v>
      </c>
      <c r="F14" s="277">
        <v>2.0112751215285591</v>
      </c>
      <c r="G14" s="43">
        <v>0.31648258927543571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99432.856350000016</v>
      </c>
      <c r="E17" s="41">
        <v>111735.53204999999</v>
      </c>
      <c r="F17" s="275">
        <v>0.37815117728779912</v>
      </c>
      <c r="G17" s="42">
        <v>0.12372847519028318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1055.9685400000001</v>
      </c>
      <c r="E18" s="71">
        <v>5585.0712199999998</v>
      </c>
      <c r="F18" s="277">
        <v>1.149107908600896</v>
      </c>
      <c r="G18" s="43">
        <v>4.28905077039511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91900.644750000007</v>
      </c>
      <c r="E19" s="44">
        <v>103083.79308999999</v>
      </c>
      <c r="F19" s="277">
        <v>0.36688835257584457</v>
      </c>
      <c r="G19" s="43">
        <v>0.121687376301024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19.09423</v>
      </c>
      <c r="E20" s="71">
        <v>14.765610000000001</v>
      </c>
      <c r="F20" s="277">
        <v>0.65997452286237879</v>
      </c>
      <c r="G20" s="43">
        <v>-0.22669780347256729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6457.1488300000001</v>
      </c>
      <c r="E21" s="47">
        <v>3051.9021299999999</v>
      </c>
      <c r="F21" s="277">
        <v>0.31698194121312839</v>
      </c>
      <c r="G21" s="43">
        <v>-0.52736072679309764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1225698.9194700001</v>
      </c>
      <c r="E23" s="286">
        <v>1270272.2218100003</v>
      </c>
      <c r="F23" s="287">
        <v>0.65875653051743388</v>
      </c>
      <c r="G23" s="287">
        <v>3.6365620979150304E-2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7" sqref="C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QUADRO VI - Execução orçamental das despesas do Governo Regional (janeiro-setembro)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1006302.7295200003</v>
      </c>
      <c r="E5" s="253">
        <v>1045629.6548699995</v>
      </c>
      <c r="F5" s="253">
        <v>62.969897318171121</v>
      </c>
      <c r="G5" s="253">
        <v>62.479202875674545</v>
      </c>
      <c r="H5" s="253">
        <v>3.9080610830458449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339256.95491000009</v>
      </c>
      <c r="E6" s="74">
        <v>349046.27861999965</v>
      </c>
      <c r="F6" s="74">
        <v>68.55740057774166</v>
      </c>
      <c r="G6" s="74">
        <v>68.393288676961049</v>
      </c>
      <c r="H6" s="254">
        <v>2.8855189461322981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269865.32013000007</v>
      </c>
      <c r="E7" s="75">
        <v>276060.96255999972</v>
      </c>
      <c r="F7" s="75">
        <v>69.709351452489159</v>
      </c>
      <c r="G7" s="75">
        <v>69.320013531392149</v>
      </c>
      <c r="H7" s="254">
        <v>2.295827573181719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11808.196969999995</v>
      </c>
      <c r="E8" s="75">
        <v>12295.660340000006</v>
      </c>
      <c r="F8" s="75">
        <v>64.891773121086672</v>
      </c>
      <c r="G8" s="75">
        <v>81.713866367554857</v>
      </c>
      <c r="H8" s="254">
        <v>4.128177834757194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57583.43781000001</v>
      </c>
      <c r="E9" s="75">
        <v>60689.655719999952</v>
      </c>
      <c r="F9" s="75">
        <v>64.321133823858261</v>
      </c>
      <c r="G9" s="75">
        <v>62.525993503132206</v>
      </c>
      <c r="H9" s="254">
        <v>5.3942904906947247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122905.11964000008</v>
      </c>
      <c r="E10" s="75">
        <v>119577.38289000014</v>
      </c>
      <c r="F10" s="75">
        <v>52.706189330182397</v>
      </c>
      <c r="G10" s="75">
        <v>53.74511433835665</v>
      </c>
      <c r="H10" s="254">
        <v>-2.7075656081269619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92193.057440000019</v>
      </c>
      <c r="E11" s="75">
        <v>87787.180900000036</v>
      </c>
      <c r="F11" s="75">
        <v>65.236457964758515</v>
      </c>
      <c r="G11" s="75">
        <v>63.723975443958949</v>
      </c>
      <c r="H11" s="254">
        <v>-4.7789678120474122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428752.10083000013</v>
      </c>
      <c r="E12" s="74">
        <v>487053.54139999981</v>
      </c>
      <c r="F12" s="74">
        <v>63.679464929304729</v>
      </c>
      <c r="G12" s="74">
        <v>62.260640484363861</v>
      </c>
      <c r="H12" s="254">
        <v>13.597937003022679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374949.37907000008</v>
      </c>
      <c r="E13" s="74">
        <v>428785.36681999982</v>
      </c>
      <c r="F13" s="74">
        <v>68.639093141252673</v>
      </c>
      <c r="G13" s="74">
        <v>66.782753967590452</v>
      </c>
      <c r="H13" s="254">
        <v>14.358201601381765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117.78400000000001</v>
      </c>
      <c r="E14" s="75">
        <v>0</v>
      </c>
      <c r="F14" s="74">
        <v>15.131221440436168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374831.5950700001</v>
      </c>
      <c r="E15" s="75">
        <v>428785.36681999982</v>
      </c>
      <c r="F15" s="75">
        <v>68.715450024528067</v>
      </c>
      <c r="G15" s="75">
        <v>66.828755435414266</v>
      </c>
      <c r="H15" s="254">
        <v>14.394136582836303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99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99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53802.721760000015</v>
      </c>
      <c r="E18" s="75">
        <v>58268.174579999992</v>
      </c>
      <c r="F18" s="72">
        <v>42.352631503916335</v>
      </c>
      <c r="G18" s="72">
        <v>41.554354248995587</v>
      </c>
      <c r="H18" s="77">
        <v>8.2996782949368306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22537.304279999993</v>
      </c>
      <c r="E19" s="72">
        <v>1493.5202999999999</v>
      </c>
      <c r="F19" s="72">
        <v>46.19777344784125</v>
      </c>
      <c r="G19" s="72">
        <v>10.413895650488334</v>
      </c>
      <c r="H19" s="77">
        <v>-93.373119156378536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658.19242000000042</v>
      </c>
      <c r="E20" s="72">
        <v>671.75075999999979</v>
      </c>
      <c r="F20" s="72">
        <v>9.9329543514975356</v>
      </c>
      <c r="G20" s="72">
        <v>10.598669278819548</v>
      </c>
      <c r="H20" s="77">
        <v>2.0599356036338663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914109.67208000028</v>
      </c>
      <c r="E22" s="78">
        <v>957842.47396999947</v>
      </c>
      <c r="F22" s="78">
        <v>62.750014792193284</v>
      </c>
      <c r="G22" s="78">
        <v>62.367546681759208</v>
      </c>
      <c r="H22" s="76">
        <v>4.7841963853733098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90639.543059999938</v>
      </c>
      <c r="E24" s="78">
        <v>104717.19712999993</v>
      </c>
      <c r="F24" s="78">
        <v>29.059575353721463</v>
      </c>
      <c r="G24" s="78">
        <v>29.44734758669783</v>
      </c>
      <c r="H24" s="76">
        <v>15.531470696714697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66310.607759999941</v>
      </c>
      <c r="E25" s="72">
        <v>50555.20399999994</v>
      </c>
      <c r="F25" s="72">
        <v>34.275358323722358</v>
      </c>
      <c r="G25" s="72">
        <v>29.593855980867779</v>
      </c>
      <c r="H25" s="77">
        <v>-23.760005061368201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24328.935300000005</v>
      </c>
      <c r="E26" s="59">
        <v>54161.993129999988</v>
      </c>
      <c r="F26" s="59">
        <v>20.893067973517564</v>
      </c>
      <c r="G26" s="59">
        <v>29.35829929012553</v>
      </c>
      <c r="H26" s="77">
        <v>122.6237706752419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20417.303590000003</v>
      </c>
      <c r="E27" s="59">
        <v>43336.803879999992</v>
      </c>
      <c r="F27" s="59">
        <v>24.934690255165517</v>
      </c>
      <c r="G27" s="59">
        <v>39.188386707725925</v>
      </c>
      <c r="H27" s="77">
        <v>112.25527498756259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6449.30825</v>
      </c>
      <c r="E28" s="72">
        <v>6999.0417900000011</v>
      </c>
      <c r="F28" s="72">
        <v>96.50919838792899</v>
      </c>
      <c r="G28" s="72">
        <v>42.136820672746239</v>
      </c>
      <c r="H28" s="77">
        <v>8.5239147934974433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12820.546990000003</v>
      </c>
      <c r="E29" s="72">
        <v>34956.157049999987</v>
      </c>
      <c r="F29" s="72">
        <v>18.67448479993838</v>
      </c>
      <c r="G29" s="72">
        <v>41.24208707289128</v>
      </c>
      <c r="H29" s="77">
        <v>172.65729829831525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1147.4483499999999</v>
      </c>
      <c r="E30" s="72">
        <v>1381.6050400000001</v>
      </c>
      <c r="F30" s="72">
        <v>17.524200138886492</v>
      </c>
      <c r="G30" s="72">
        <v>14.989585010469671</v>
      </c>
      <c r="H30" s="77">
        <v>20.406730289864488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1096942.2725800001</v>
      </c>
      <c r="E33" s="142">
        <v>1150346.8519999995</v>
      </c>
      <c r="F33" s="143">
        <v>57.432167176155026</v>
      </c>
      <c r="G33" s="143">
        <v>56.690439354655119</v>
      </c>
      <c r="H33" s="141">
        <v>4.8684949750721342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10508.396750000002</v>
      </c>
      <c r="E36" s="150">
        <v>41599.772969999998</v>
      </c>
      <c r="F36" s="150">
        <v>53.279459378912122</v>
      </c>
      <c r="G36" s="150">
        <v>75.480018742371556</v>
      </c>
      <c r="H36" s="128">
        <v>295.87173914041637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184842.05689000001</v>
      </c>
      <c r="E37" s="150">
        <v>398831.22668999998</v>
      </c>
      <c r="F37" s="150">
        <v>70.199188013615185</v>
      </c>
      <c r="G37" s="150">
        <v>86.008226307984131</v>
      </c>
      <c r="H37" s="128">
        <v>115.76865860530079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7" sqref="C27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QUADRO VII - Despesa do Governo Regional, por classificação funcional (janeiro-setembro)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165085.09777999995</v>
      </c>
      <c r="E5" s="34">
        <v>166337.34943999999</v>
      </c>
      <c r="F5" s="34">
        <v>14.459756129275691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8476.5994200000023</v>
      </c>
      <c r="E7" s="34">
        <v>10945.701990000001</v>
      </c>
      <c r="F7" s="34">
        <v>0.95151318673752494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185003.5113199999</v>
      </c>
      <c r="E8" s="34">
        <v>186147.36036999992</v>
      </c>
      <c r="F8" s="34">
        <v>16.181846374974899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17983.507170000001</v>
      </c>
      <c r="E9" s="34">
        <v>6083.4860299999991</v>
      </c>
      <c r="F9" s="34">
        <v>0.52883928177168593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47697.245999999985</v>
      </c>
      <c r="E10" s="34">
        <v>62490.52719999999</v>
      </c>
      <c r="F10" s="34">
        <v>5.4323204424260014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324212.55473000003</v>
      </c>
      <c r="E11" s="34">
        <v>351406.79270999983</v>
      </c>
      <c r="F11" s="34">
        <v>30.547898844513011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22283.11019000001</v>
      </c>
      <c r="E12" s="34">
        <v>25157.794769999986</v>
      </c>
      <c r="F12" s="34">
        <v>2.1869747134319084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309717.86113999988</v>
      </c>
      <c r="E13" s="34">
        <v>318932.53736000042</v>
      </c>
      <c r="F13" s="34">
        <v>27.724901998514824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16482.784830000008</v>
      </c>
      <c r="E14" s="34">
        <v>22845.302129999996</v>
      </c>
      <c r="F14" s="34">
        <v>1.985949028354449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1096942.2725799999</v>
      </c>
      <c r="E17" s="145">
        <v>1150346.8520000002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10508.396750000002</v>
      </c>
      <c r="E20" s="152">
        <v>41599.772969999998</v>
      </c>
      <c r="F20" s="152">
        <v>3.6162808545678526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184842.05689000001</v>
      </c>
      <c r="E21" s="282">
        <v>398831.22668999998</v>
      </c>
      <c r="F21" s="282">
        <v>34.67051924352986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2025-10-31T14:20:39Z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